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510C1DB-A558-4635-A59D-A38B64B639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BP534" i="1" s="1"/>
  <c r="P534" i="1"/>
  <c r="BO533" i="1"/>
  <c r="BM533" i="1"/>
  <c r="Y533" i="1"/>
  <c r="P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BP524" i="1" s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BP510" i="1" s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Y479" i="1" s="1"/>
  <c r="P477" i="1"/>
  <c r="X474" i="1"/>
  <c r="X473" i="1"/>
  <c r="BO472" i="1"/>
  <c r="BM472" i="1"/>
  <c r="Y472" i="1"/>
  <c r="Y473" i="1" s="1"/>
  <c r="P472" i="1"/>
  <c r="X470" i="1"/>
  <c r="X469" i="1"/>
  <c r="BO468" i="1"/>
  <c r="BM468" i="1"/>
  <c r="Y468" i="1"/>
  <c r="BP468" i="1" s="1"/>
  <c r="P468" i="1"/>
  <c r="BO467" i="1"/>
  <c r="BM467" i="1"/>
  <c r="Y467" i="1"/>
  <c r="P467" i="1"/>
  <c r="X465" i="1"/>
  <c r="X464" i="1"/>
  <c r="BO463" i="1"/>
  <c r="BM463" i="1"/>
  <c r="Y463" i="1"/>
  <c r="BP463" i="1" s="1"/>
  <c r="P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BP456" i="1" s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O426" i="1"/>
  <c r="BM426" i="1"/>
  <c r="Y426" i="1"/>
  <c r="P426" i="1"/>
  <c r="X424" i="1"/>
  <c r="X423" i="1"/>
  <c r="BO422" i="1"/>
  <c r="BM422" i="1"/>
  <c r="Y422" i="1"/>
  <c r="P422" i="1"/>
  <c r="BO421" i="1"/>
  <c r="BM421" i="1"/>
  <c r="Y421" i="1"/>
  <c r="Y424" i="1" s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BP361" i="1" s="1"/>
  <c r="P361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BP341" i="1" s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Z326" i="1" s="1"/>
  <c r="P326" i="1"/>
  <c r="BO325" i="1"/>
  <c r="BM325" i="1"/>
  <c r="Y325" i="1"/>
  <c r="BP325" i="1" s="1"/>
  <c r="P325" i="1"/>
  <c r="BO324" i="1"/>
  <c r="BM324" i="1"/>
  <c r="Y324" i="1"/>
  <c r="BP324" i="1" s="1"/>
  <c r="P324" i="1"/>
  <c r="BO323" i="1"/>
  <c r="BM323" i="1"/>
  <c r="Y323" i="1"/>
  <c r="BP323" i="1" s="1"/>
  <c r="BO322" i="1"/>
  <c r="BM322" i="1"/>
  <c r="Y322" i="1"/>
  <c r="BP322" i="1" s="1"/>
  <c r="P322" i="1"/>
  <c r="BO321" i="1"/>
  <c r="BM321" i="1"/>
  <c r="Y321" i="1"/>
  <c r="BP321" i="1" s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T613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P290" i="1"/>
  <c r="X287" i="1"/>
  <c r="X286" i="1"/>
  <c r="BO285" i="1"/>
  <c r="BM285" i="1"/>
  <c r="Y285" i="1"/>
  <c r="P613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BP277" i="1" s="1"/>
  <c r="BO276" i="1"/>
  <c r="BM276" i="1"/>
  <c r="Y276" i="1"/>
  <c r="BP276" i="1" s="1"/>
  <c r="P276" i="1"/>
  <c r="BO275" i="1"/>
  <c r="BM275" i="1"/>
  <c r="Y275" i="1"/>
  <c r="P275" i="1"/>
  <c r="X272" i="1"/>
  <c r="X271" i="1"/>
  <c r="BO270" i="1"/>
  <c r="BM270" i="1"/>
  <c r="Y270" i="1"/>
  <c r="Y272" i="1" s="1"/>
  <c r="X268" i="1"/>
  <c r="X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Y243" i="1" s="1"/>
  <c r="P239" i="1"/>
  <c r="X237" i="1"/>
  <c r="X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P210" i="1"/>
  <c r="BO209" i="1"/>
  <c r="BM209" i="1"/>
  <c r="Y209" i="1"/>
  <c r="Y211" i="1" s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X201" i="1"/>
  <c r="X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BP172" i="1" s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BP155" i="1" s="1"/>
  <c r="P155" i="1"/>
  <c r="X153" i="1"/>
  <c r="X152" i="1"/>
  <c r="BO151" i="1"/>
  <c r="BM151" i="1"/>
  <c r="Y151" i="1"/>
  <c r="P151" i="1"/>
  <c r="BO150" i="1"/>
  <c r="BM150" i="1"/>
  <c r="Y150" i="1"/>
  <c r="P150" i="1"/>
  <c r="X147" i="1"/>
  <c r="X146" i="1"/>
  <c r="BO145" i="1"/>
  <c r="BM145" i="1"/>
  <c r="Y145" i="1"/>
  <c r="P145" i="1"/>
  <c r="BO144" i="1"/>
  <c r="BM144" i="1"/>
  <c r="Y144" i="1"/>
  <c r="BP144" i="1" s="1"/>
  <c r="P144" i="1"/>
  <c r="X142" i="1"/>
  <c r="X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O135" i="1"/>
  <c r="BM135" i="1"/>
  <c r="Y135" i="1"/>
  <c r="P135" i="1"/>
  <c r="BO134" i="1"/>
  <c r="BM134" i="1"/>
  <c r="Y134" i="1"/>
  <c r="P134" i="1"/>
  <c r="X132" i="1"/>
  <c r="X131" i="1"/>
  <c r="BO130" i="1"/>
  <c r="BM130" i="1"/>
  <c r="Y130" i="1"/>
  <c r="BP130" i="1" s="1"/>
  <c r="BO129" i="1"/>
  <c r="BM129" i="1"/>
  <c r="Y129" i="1"/>
  <c r="P129" i="1"/>
  <c r="BO128" i="1"/>
  <c r="BM128" i="1"/>
  <c r="Y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BP119" i="1" s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O90" i="1"/>
  <c r="BM90" i="1"/>
  <c r="Y90" i="1"/>
  <c r="BO89" i="1"/>
  <c r="BM89" i="1"/>
  <c r="Y89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BP57" i="1" s="1"/>
  <c r="P57" i="1"/>
  <c r="X55" i="1"/>
  <c r="X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Z22" i="1" s="1"/>
  <c r="Z23" i="1" s="1"/>
  <c r="P22" i="1"/>
  <c r="H10" i="1"/>
  <c r="A9" i="1"/>
  <c r="F10" i="1" s="1"/>
  <c r="D7" i="1"/>
  <c r="Q6" i="1"/>
  <c r="P2" i="1"/>
  <c r="Z33" i="1" l="1"/>
  <c r="BN33" i="1"/>
  <c r="Z112" i="1"/>
  <c r="BN112" i="1"/>
  <c r="Z155" i="1"/>
  <c r="BN155" i="1"/>
  <c r="Y158" i="1"/>
  <c r="Z218" i="1"/>
  <c r="BN218" i="1"/>
  <c r="Z266" i="1"/>
  <c r="BN266" i="1"/>
  <c r="Z276" i="1"/>
  <c r="BN276" i="1"/>
  <c r="Z277" i="1"/>
  <c r="BN277" i="1"/>
  <c r="Z341" i="1"/>
  <c r="BN341" i="1"/>
  <c r="Z524" i="1"/>
  <c r="BN524" i="1"/>
  <c r="Z57" i="1"/>
  <c r="BN57" i="1"/>
  <c r="Y60" i="1"/>
  <c r="Z73" i="1"/>
  <c r="BN73" i="1"/>
  <c r="Y77" i="1"/>
  <c r="Z76" i="1"/>
  <c r="BN76" i="1"/>
  <c r="Z99" i="1"/>
  <c r="BN99" i="1"/>
  <c r="Z123" i="1"/>
  <c r="BN123" i="1"/>
  <c r="Z138" i="1"/>
  <c r="BN138" i="1"/>
  <c r="Z172" i="1"/>
  <c r="BN172" i="1"/>
  <c r="Z204" i="1"/>
  <c r="BN204" i="1"/>
  <c r="Z230" i="1"/>
  <c r="BN230" i="1"/>
  <c r="Z253" i="1"/>
  <c r="BN253" i="1"/>
  <c r="Z300" i="1"/>
  <c r="BN300" i="1"/>
  <c r="Z327" i="1"/>
  <c r="BN327" i="1"/>
  <c r="Z361" i="1"/>
  <c r="BN361" i="1"/>
  <c r="Z400" i="1"/>
  <c r="BN400" i="1"/>
  <c r="Z414" i="1"/>
  <c r="BN414" i="1"/>
  <c r="Z448" i="1"/>
  <c r="BN448" i="1"/>
  <c r="Z463" i="1"/>
  <c r="BN463" i="1"/>
  <c r="Z510" i="1"/>
  <c r="BN510" i="1"/>
  <c r="Z534" i="1"/>
  <c r="BN534" i="1"/>
  <c r="BP349" i="1"/>
  <c r="BN349" i="1"/>
  <c r="Z349" i="1"/>
  <c r="BP355" i="1"/>
  <c r="BN355" i="1"/>
  <c r="Z355" i="1"/>
  <c r="BP390" i="1"/>
  <c r="BN390" i="1"/>
  <c r="Z390" i="1"/>
  <c r="Y436" i="1"/>
  <c r="Y435" i="1"/>
  <c r="BP434" i="1"/>
  <c r="BN434" i="1"/>
  <c r="Z434" i="1"/>
  <c r="Z435" i="1" s="1"/>
  <c r="Y441" i="1"/>
  <c r="BP440" i="1"/>
  <c r="BN440" i="1"/>
  <c r="Z440" i="1"/>
  <c r="Z441" i="1" s="1"/>
  <c r="BP444" i="1"/>
  <c r="BN444" i="1"/>
  <c r="Z444" i="1"/>
  <c r="BP459" i="1"/>
  <c r="BN459" i="1"/>
  <c r="Z459" i="1"/>
  <c r="BP495" i="1"/>
  <c r="BN495" i="1"/>
  <c r="Z495" i="1"/>
  <c r="BP528" i="1"/>
  <c r="BN528" i="1"/>
  <c r="Z528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X603" i="1"/>
  <c r="Z27" i="1"/>
  <c r="BN27" i="1"/>
  <c r="Z51" i="1"/>
  <c r="BN51" i="1"/>
  <c r="Z66" i="1"/>
  <c r="BN66" i="1"/>
  <c r="Z67" i="1"/>
  <c r="BN67" i="1"/>
  <c r="Z82" i="1"/>
  <c r="BN82" i="1"/>
  <c r="Z93" i="1"/>
  <c r="BN93" i="1"/>
  <c r="Z106" i="1"/>
  <c r="BN106" i="1"/>
  <c r="Z119" i="1"/>
  <c r="BN119" i="1"/>
  <c r="Y124" i="1"/>
  <c r="Z144" i="1"/>
  <c r="BN144" i="1"/>
  <c r="Y147" i="1"/>
  <c r="G613" i="1"/>
  <c r="Z166" i="1"/>
  <c r="BN166" i="1"/>
  <c r="Y169" i="1"/>
  <c r="Z176" i="1"/>
  <c r="BN176" i="1"/>
  <c r="Z197" i="1"/>
  <c r="BN197" i="1"/>
  <c r="Z214" i="1"/>
  <c r="BN214" i="1"/>
  <c r="Z226" i="1"/>
  <c r="BN226" i="1"/>
  <c r="Z234" i="1"/>
  <c r="BN234" i="1"/>
  <c r="Z249" i="1"/>
  <c r="BN249" i="1"/>
  <c r="Z262" i="1"/>
  <c r="BN262" i="1"/>
  <c r="Z291" i="1"/>
  <c r="BN291" i="1"/>
  <c r="R613" i="1"/>
  <c r="Z321" i="1"/>
  <c r="BN321" i="1"/>
  <c r="Z324" i="1"/>
  <c r="BN324" i="1"/>
  <c r="BP335" i="1"/>
  <c r="BN335" i="1"/>
  <c r="Z335" i="1"/>
  <c r="BP354" i="1"/>
  <c r="BN354" i="1"/>
  <c r="Z354" i="1"/>
  <c r="BP374" i="1"/>
  <c r="BN374" i="1"/>
  <c r="Z374" i="1"/>
  <c r="BP422" i="1"/>
  <c r="BN422" i="1"/>
  <c r="Z422" i="1"/>
  <c r="BP452" i="1"/>
  <c r="BN452" i="1"/>
  <c r="Z452" i="1"/>
  <c r="BP481" i="1"/>
  <c r="BN481" i="1"/>
  <c r="Z481" i="1"/>
  <c r="BP514" i="1"/>
  <c r="BN514" i="1"/>
  <c r="Z514" i="1"/>
  <c r="Y541" i="1"/>
  <c r="Y540" i="1"/>
  <c r="BP538" i="1"/>
  <c r="BN538" i="1"/>
  <c r="Z538" i="1"/>
  <c r="Z540" i="1" s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Y358" i="1"/>
  <c r="Z386" i="1"/>
  <c r="BN386" i="1"/>
  <c r="BP29" i="1"/>
  <c r="BN29" i="1"/>
  <c r="Z29" i="1"/>
  <c r="BP53" i="1"/>
  <c r="BN53" i="1"/>
  <c r="Z53" i="1"/>
  <c r="BP69" i="1"/>
  <c r="BN69" i="1"/>
  <c r="Z69" i="1"/>
  <c r="BP84" i="1"/>
  <c r="BN84" i="1"/>
  <c r="Z84" i="1"/>
  <c r="BP90" i="1"/>
  <c r="BN90" i="1"/>
  <c r="Z90" i="1"/>
  <c r="Y101" i="1"/>
  <c r="BP97" i="1"/>
  <c r="BN97" i="1"/>
  <c r="Z97" i="1"/>
  <c r="Y116" i="1"/>
  <c r="BP110" i="1"/>
  <c r="BN110" i="1"/>
  <c r="Z110" i="1"/>
  <c r="BP121" i="1"/>
  <c r="BN121" i="1"/>
  <c r="Z121" i="1"/>
  <c r="BP128" i="1"/>
  <c r="BN128" i="1"/>
  <c r="Z128" i="1"/>
  <c r="BP136" i="1"/>
  <c r="BN136" i="1"/>
  <c r="Z136" i="1"/>
  <c r="BP151" i="1"/>
  <c r="BN151" i="1"/>
  <c r="Z151" i="1"/>
  <c r="BP168" i="1"/>
  <c r="BN168" i="1"/>
  <c r="Z168" i="1"/>
  <c r="Y184" i="1"/>
  <c r="BP180" i="1"/>
  <c r="BN180" i="1"/>
  <c r="Z180" i="1"/>
  <c r="BP199" i="1"/>
  <c r="BN199" i="1"/>
  <c r="Z199" i="1"/>
  <c r="BP216" i="1"/>
  <c r="BN216" i="1"/>
  <c r="Z216" i="1"/>
  <c r="BP228" i="1"/>
  <c r="BN228" i="1"/>
  <c r="Z228" i="1"/>
  <c r="BP240" i="1"/>
  <c r="BN240" i="1"/>
  <c r="Z240" i="1"/>
  <c r="BP251" i="1"/>
  <c r="BN251" i="1"/>
  <c r="Z251" i="1"/>
  <c r="BP264" i="1"/>
  <c r="BN264" i="1"/>
  <c r="Z264" i="1"/>
  <c r="BP298" i="1"/>
  <c r="BN298" i="1"/>
  <c r="Z298" i="1"/>
  <c r="Y345" i="1"/>
  <c r="BP339" i="1"/>
  <c r="BN339" i="1"/>
  <c r="Z339" i="1"/>
  <c r="BP357" i="1"/>
  <c r="BN357" i="1"/>
  <c r="Z357" i="1"/>
  <c r="BP588" i="1"/>
  <c r="BN588" i="1"/>
  <c r="Z588" i="1"/>
  <c r="Y598" i="1"/>
  <c r="Y597" i="1"/>
  <c r="BP596" i="1"/>
  <c r="BN596" i="1"/>
  <c r="Z596" i="1"/>
  <c r="Z597" i="1" s="1"/>
  <c r="Y23" i="1"/>
  <c r="BP22" i="1"/>
  <c r="BN22" i="1"/>
  <c r="C613" i="1"/>
  <c r="BP49" i="1"/>
  <c r="BN49" i="1"/>
  <c r="Z49" i="1"/>
  <c r="D613" i="1"/>
  <c r="BP64" i="1"/>
  <c r="BN64" i="1"/>
  <c r="Z64" i="1"/>
  <c r="Y87" i="1"/>
  <c r="BP80" i="1"/>
  <c r="BN80" i="1"/>
  <c r="Z80" i="1"/>
  <c r="Y95" i="1"/>
  <c r="BP89" i="1"/>
  <c r="BN89" i="1"/>
  <c r="Z89" i="1"/>
  <c r="BP91" i="1"/>
  <c r="BN91" i="1"/>
  <c r="Z91" i="1"/>
  <c r="BP104" i="1"/>
  <c r="BN104" i="1"/>
  <c r="Z104" i="1"/>
  <c r="BP114" i="1"/>
  <c r="BN114" i="1"/>
  <c r="Z114" i="1"/>
  <c r="Y131" i="1"/>
  <c r="BP127" i="1"/>
  <c r="BN127" i="1"/>
  <c r="Z127" i="1"/>
  <c r="Y141" i="1"/>
  <c r="BP135" i="1"/>
  <c r="BN135" i="1"/>
  <c r="Z135" i="1"/>
  <c r="BP140" i="1"/>
  <c r="BN140" i="1"/>
  <c r="Z140" i="1"/>
  <c r="BP161" i="1"/>
  <c r="BN161" i="1"/>
  <c r="Z161" i="1"/>
  <c r="BP174" i="1"/>
  <c r="BN174" i="1"/>
  <c r="Z174" i="1"/>
  <c r="BP195" i="1"/>
  <c r="BN195" i="1"/>
  <c r="Z195" i="1"/>
  <c r="BP210" i="1"/>
  <c r="BN210" i="1"/>
  <c r="Z210" i="1"/>
  <c r="BP220" i="1"/>
  <c r="BN220" i="1"/>
  <c r="Z220" i="1"/>
  <c r="BP232" i="1"/>
  <c r="BN232" i="1"/>
  <c r="Z232" i="1"/>
  <c r="BP247" i="1"/>
  <c r="BN247" i="1"/>
  <c r="Z247" i="1"/>
  <c r="M613" i="1"/>
  <c r="BP260" i="1"/>
  <c r="BN260" i="1"/>
  <c r="Z260" i="1"/>
  <c r="BP279" i="1"/>
  <c r="BN279" i="1"/>
  <c r="Z279" i="1"/>
  <c r="BP316" i="1"/>
  <c r="BN316" i="1"/>
  <c r="Z316" i="1"/>
  <c r="BP333" i="1"/>
  <c r="BN333" i="1"/>
  <c r="Z333" i="1"/>
  <c r="BP343" i="1"/>
  <c r="BN343" i="1"/>
  <c r="Z343" i="1"/>
  <c r="BP363" i="1"/>
  <c r="BN363" i="1"/>
  <c r="Z363" i="1"/>
  <c r="Y369" i="1"/>
  <c r="BP368" i="1"/>
  <c r="BN368" i="1"/>
  <c r="Z368" i="1"/>
  <c r="Z369" i="1" s="1"/>
  <c r="BP372" i="1"/>
  <c r="BN372" i="1"/>
  <c r="Z372" i="1"/>
  <c r="BP384" i="1"/>
  <c r="BN384" i="1"/>
  <c r="Z384" i="1"/>
  <c r="BP394" i="1"/>
  <c r="BN394" i="1"/>
  <c r="Z394" i="1"/>
  <c r="BP412" i="1"/>
  <c r="BN412" i="1"/>
  <c r="Z412" i="1"/>
  <c r="Y432" i="1"/>
  <c r="BP426" i="1"/>
  <c r="BN426" i="1"/>
  <c r="Z426" i="1"/>
  <c r="BP446" i="1"/>
  <c r="BN446" i="1"/>
  <c r="Z446" i="1"/>
  <c r="BP454" i="1"/>
  <c r="BN454" i="1"/>
  <c r="Z454" i="1"/>
  <c r="BP461" i="1"/>
  <c r="BN461" i="1"/>
  <c r="Z461" i="1"/>
  <c r="BP483" i="1"/>
  <c r="BN483" i="1"/>
  <c r="Z483" i="1"/>
  <c r="BP508" i="1"/>
  <c r="BN508" i="1"/>
  <c r="Z508" i="1"/>
  <c r="BP518" i="1"/>
  <c r="BN518" i="1"/>
  <c r="Z518" i="1"/>
  <c r="Y536" i="1"/>
  <c r="BP532" i="1"/>
  <c r="BN532" i="1"/>
  <c r="Z532" i="1"/>
  <c r="Y535" i="1"/>
  <c r="Y36" i="1"/>
  <c r="Y59" i="1"/>
  <c r="Y78" i="1"/>
  <c r="Y94" i="1"/>
  <c r="Y100" i="1"/>
  <c r="Y107" i="1"/>
  <c r="Y115" i="1"/>
  <c r="Y132" i="1"/>
  <c r="Y146" i="1"/>
  <c r="Y157" i="1"/>
  <c r="Y177" i="1"/>
  <c r="Y183" i="1"/>
  <c r="I613" i="1"/>
  <c r="Y222" i="1"/>
  <c r="Y237" i="1"/>
  <c r="Y256" i="1"/>
  <c r="O613" i="1"/>
  <c r="Q613" i="1"/>
  <c r="Y365" i="1"/>
  <c r="Y364" i="1"/>
  <c r="BP380" i="1"/>
  <c r="BN380" i="1"/>
  <c r="Z380" i="1"/>
  <c r="BP388" i="1"/>
  <c r="BN388" i="1"/>
  <c r="Z388" i="1"/>
  <c r="BP406" i="1"/>
  <c r="BN406" i="1"/>
  <c r="Z406" i="1"/>
  <c r="BP411" i="1"/>
  <c r="BN411" i="1"/>
  <c r="Z411" i="1"/>
  <c r="BP416" i="1"/>
  <c r="BN416" i="1"/>
  <c r="Z416" i="1"/>
  <c r="BP430" i="1"/>
  <c r="BN430" i="1"/>
  <c r="Z430" i="1"/>
  <c r="BP450" i="1"/>
  <c r="BN450" i="1"/>
  <c r="Z450" i="1"/>
  <c r="BP457" i="1"/>
  <c r="BN457" i="1"/>
  <c r="Z457" i="1"/>
  <c r="Y469" i="1"/>
  <c r="BP467" i="1"/>
  <c r="BN467" i="1"/>
  <c r="Z467" i="1"/>
  <c r="BP484" i="1"/>
  <c r="BN484" i="1"/>
  <c r="Z484" i="1"/>
  <c r="BP512" i="1"/>
  <c r="BN512" i="1"/>
  <c r="Z512" i="1"/>
  <c r="BP526" i="1"/>
  <c r="BN526" i="1"/>
  <c r="Z526" i="1"/>
  <c r="AE613" i="1"/>
  <c r="Y589" i="1"/>
  <c r="BP587" i="1"/>
  <c r="BN587" i="1"/>
  <c r="Z587" i="1"/>
  <c r="Y375" i="1"/>
  <c r="Y403" i="1"/>
  <c r="Y465" i="1"/>
  <c r="H9" i="1"/>
  <c r="A10" i="1"/>
  <c r="B613" i="1"/>
  <c r="X604" i="1"/>
  <c r="X605" i="1"/>
  <c r="X607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8" i="1"/>
  <c r="BN68" i="1"/>
  <c r="Y71" i="1"/>
  <c r="Z74" i="1"/>
  <c r="BN74" i="1"/>
  <c r="BP74" i="1"/>
  <c r="Z75" i="1"/>
  <c r="BN75" i="1"/>
  <c r="Z81" i="1"/>
  <c r="BN81" i="1"/>
  <c r="Z83" i="1"/>
  <c r="BN83" i="1"/>
  <c r="Z85" i="1"/>
  <c r="BN85" i="1"/>
  <c r="Y86" i="1"/>
  <c r="Z92" i="1"/>
  <c r="BN92" i="1"/>
  <c r="BP92" i="1"/>
  <c r="Z98" i="1"/>
  <c r="Z100" i="1" s="1"/>
  <c r="BN98" i="1"/>
  <c r="BP98" i="1"/>
  <c r="E613" i="1"/>
  <c r="Z105" i="1"/>
  <c r="Z107" i="1" s="1"/>
  <c r="BN105" i="1"/>
  <c r="BP105" i="1"/>
  <c r="Y108" i="1"/>
  <c r="Z111" i="1"/>
  <c r="BN111" i="1"/>
  <c r="BP111" i="1"/>
  <c r="Z113" i="1"/>
  <c r="BN113" i="1"/>
  <c r="F613" i="1"/>
  <c r="Z120" i="1"/>
  <c r="BN120" i="1"/>
  <c r="BP120" i="1"/>
  <c r="Z122" i="1"/>
  <c r="BN122" i="1"/>
  <c r="Y125" i="1"/>
  <c r="Z129" i="1"/>
  <c r="BN129" i="1"/>
  <c r="BP129" i="1"/>
  <c r="Z130" i="1"/>
  <c r="BN130" i="1"/>
  <c r="Z134" i="1"/>
  <c r="BN134" i="1"/>
  <c r="BP134" i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Z157" i="1" s="1"/>
  <c r="BN156" i="1"/>
  <c r="BP156" i="1"/>
  <c r="Z160" i="1"/>
  <c r="Z162" i="1" s="1"/>
  <c r="BN160" i="1"/>
  <c r="BP160" i="1"/>
  <c r="Y163" i="1"/>
  <c r="H613" i="1"/>
  <c r="Z167" i="1"/>
  <c r="BN167" i="1"/>
  <c r="BP167" i="1"/>
  <c r="Y170" i="1"/>
  <c r="Z173" i="1"/>
  <c r="BN173" i="1"/>
  <c r="Z175" i="1"/>
  <c r="BN175" i="1"/>
  <c r="Y178" i="1"/>
  <c r="Z181" i="1"/>
  <c r="Z183" i="1" s="1"/>
  <c r="BN181" i="1"/>
  <c r="BP181" i="1"/>
  <c r="Z188" i="1"/>
  <c r="Z189" i="1" s="1"/>
  <c r="BN188" i="1"/>
  <c r="BP188" i="1"/>
  <c r="Y189" i="1"/>
  <c r="BP194" i="1"/>
  <c r="BN194" i="1"/>
  <c r="Z194" i="1"/>
  <c r="BP198" i="1"/>
  <c r="BN198" i="1"/>
  <c r="Z198" i="1"/>
  <c r="Y223" i="1"/>
  <c r="BP215" i="1"/>
  <c r="BN215" i="1"/>
  <c r="Z215" i="1"/>
  <c r="F9" i="1"/>
  <c r="J9" i="1"/>
  <c r="Y54" i="1"/>
  <c r="Y70" i="1"/>
  <c r="Y152" i="1"/>
  <c r="Y190" i="1"/>
  <c r="Y201" i="1"/>
  <c r="BP192" i="1"/>
  <c r="BN192" i="1"/>
  <c r="Z192" i="1"/>
  <c r="BP196" i="1"/>
  <c r="BN196" i="1"/>
  <c r="Z196" i="1"/>
  <c r="Y200" i="1"/>
  <c r="BP205" i="1"/>
  <c r="BN205" i="1"/>
  <c r="Z205" i="1"/>
  <c r="Z206" i="1" s="1"/>
  <c r="Y207" i="1"/>
  <c r="Y212" i="1"/>
  <c r="BP209" i="1"/>
  <c r="BN209" i="1"/>
  <c r="Z209" i="1"/>
  <c r="BP217" i="1"/>
  <c r="BN217" i="1"/>
  <c r="Z217" i="1"/>
  <c r="J613" i="1"/>
  <c r="Y206" i="1"/>
  <c r="Z219" i="1"/>
  <c r="BN219" i="1"/>
  <c r="Z221" i="1"/>
  <c r="BN221" i="1"/>
  <c r="Z225" i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Y236" i="1"/>
  <c r="Z239" i="1"/>
  <c r="BN239" i="1"/>
  <c r="BP239" i="1"/>
  <c r="Z241" i="1"/>
  <c r="BN241" i="1"/>
  <c r="Y244" i="1"/>
  <c r="K613" i="1"/>
  <c r="Z248" i="1"/>
  <c r="BN248" i="1"/>
  <c r="BP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Y268" i="1"/>
  <c r="Z270" i="1"/>
  <c r="Z271" i="1" s="1"/>
  <c r="BN270" i="1"/>
  <c r="BP270" i="1"/>
  <c r="Y271" i="1"/>
  <c r="Z275" i="1"/>
  <c r="BN275" i="1"/>
  <c r="BP275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2" i="1"/>
  <c r="Z306" i="1"/>
  <c r="Z307" i="1" s="1"/>
  <c r="BN306" i="1"/>
  <c r="BP306" i="1"/>
  <c r="Y307" i="1"/>
  <c r="Z311" i="1"/>
  <c r="Z312" i="1" s="1"/>
  <c r="BN311" i="1"/>
  <c r="BP311" i="1"/>
  <c r="Y312" i="1"/>
  <c r="Z315" i="1"/>
  <c r="BN315" i="1"/>
  <c r="BP315" i="1"/>
  <c r="Y318" i="1"/>
  <c r="U613" i="1"/>
  <c r="Y329" i="1"/>
  <c r="Z322" i="1"/>
  <c r="BN322" i="1"/>
  <c r="Z323" i="1"/>
  <c r="BN323" i="1"/>
  <c r="Z325" i="1"/>
  <c r="BN325" i="1"/>
  <c r="BP326" i="1"/>
  <c r="BN326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BP344" i="1"/>
  <c r="BN344" i="1"/>
  <c r="Z344" i="1"/>
  <c r="Y346" i="1"/>
  <c r="Y351" i="1"/>
  <c r="BP348" i="1"/>
  <c r="BN348" i="1"/>
  <c r="Z348" i="1"/>
  <c r="Y359" i="1"/>
  <c r="BP362" i="1"/>
  <c r="BN362" i="1"/>
  <c r="Z362" i="1"/>
  <c r="V613" i="1"/>
  <c r="Y376" i="1"/>
  <c r="BP381" i="1"/>
  <c r="BN381" i="1"/>
  <c r="Z381" i="1"/>
  <c r="BP385" i="1"/>
  <c r="BN385" i="1"/>
  <c r="Z385" i="1"/>
  <c r="BP389" i="1"/>
  <c r="BN389" i="1"/>
  <c r="Z389" i="1"/>
  <c r="Y396" i="1"/>
  <c r="BP401" i="1"/>
  <c r="BN401" i="1"/>
  <c r="Z401" i="1"/>
  <c r="Y408" i="1"/>
  <c r="BP405" i="1"/>
  <c r="BN405" i="1"/>
  <c r="Z405" i="1"/>
  <c r="Z407" i="1" s="1"/>
  <c r="Y267" i="1"/>
  <c r="Y282" i="1"/>
  <c r="Y287" i="1"/>
  <c r="Y294" i="1"/>
  <c r="Y303" i="1"/>
  <c r="Y308" i="1"/>
  <c r="Y313" i="1"/>
  <c r="BP334" i="1"/>
  <c r="BN334" i="1"/>
  <c r="Z334" i="1"/>
  <c r="BP342" i="1"/>
  <c r="BN342" i="1"/>
  <c r="Z342" i="1"/>
  <c r="BP350" i="1"/>
  <c r="BN350" i="1"/>
  <c r="Z350" i="1"/>
  <c r="Y352" i="1"/>
  <c r="BP356" i="1"/>
  <c r="BN356" i="1"/>
  <c r="Z356" i="1"/>
  <c r="BP373" i="1"/>
  <c r="BN373" i="1"/>
  <c r="Z373" i="1"/>
  <c r="BP383" i="1"/>
  <c r="BN383" i="1"/>
  <c r="Z383" i="1"/>
  <c r="BP387" i="1"/>
  <c r="BN387" i="1"/>
  <c r="Z387" i="1"/>
  <c r="Y391" i="1"/>
  <c r="BP395" i="1"/>
  <c r="BN395" i="1"/>
  <c r="Z395" i="1"/>
  <c r="Z396" i="1" s="1"/>
  <c r="Y397" i="1"/>
  <c r="Y402" i="1"/>
  <c r="BP399" i="1"/>
  <c r="BN399" i="1"/>
  <c r="Z399" i="1"/>
  <c r="Z402" i="1" s="1"/>
  <c r="BP413" i="1"/>
  <c r="BN413" i="1"/>
  <c r="Z413" i="1"/>
  <c r="Y419" i="1"/>
  <c r="Y423" i="1"/>
  <c r="Y431" i="1"/>
  <c r="Y464" i="1"/>
  <c r="Y470" i="1"/>
  <c r="Y474" i="1"/>
  <c r="BP482" i="1"/>
  <c r="BN482" i="1"/>
  <c r="Z482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BP527" i="1"/>
  <c r="BN527" i="1"/>
  <c r="Z527" i="1"/>
  <c r="Y552" i="1"/>
  <c r="BP545" i="1"/>
  <c r="BN545" i="1"/>
  <c r="Z545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Z613" i="1"/>
  <c r="Y370" i="1"/>
  <c r="W613" i="1"/>
  <c r="Y392" i="1"/>
  <c r="X613" i="1"/>
  <c r="Z415" i="1"/>
  <c r="BN415" i="1"/>
  <c r="Z417" i="1"/>
  <c r="BN417" i="1"/>
  <c r="Y418" i="1"/>
  <c r="Z421" i="1"/>
  <c r="BN421" i="1"/>
  <c r="BP421" i="1"/>
  <c r="Z427" i="1"/>
  <c r="BN427" i="1"/>
  <c r="Z429" i="1"/>
  <c r="BN429" i="1"/>
  <c r="Y613" i="1"/>
  <c r="Y442" i="1"/>
  <c r="Z445" i="1"/>
  <c r="BN445" i="1"/>
  <c r="Z447" i="1"/>
  <c r="BN447" i="1"/>
  <c r="Z449" i="1"/>
  <c r="BN449" i="1"/>
  <c r="Z451" i="1"/>
  <c r="BN451" i="1"/>
  <c r="Z453" i="1"/>
  <c r="BN453" i="1"/>
  <c r="Z455" i="1"/>
  <c r="BN455" i="1"/>
  <c r="Z456" i="1"/>
  <c r="BN456" i="1"/>
  <c r="Z458" i="1"/>
  <c r="BN458" i="1"/>
  <c r="Z460" i="1"/>
  <c r="BN460" i="1"/>
  <c r="Z462" i="1"/>
  <c r="BN462" i="1"/>
  <c r="Z468" i="1"/>
  <c r="BN468" i="1"/>
  <c r="Z472" i="1"/>
  <c r="Z473" i="1" s="1"/>
  <c r="BN472" i="1"/>
  <c r="BP472" i="1"/>
  <c r="Z477" i="1"/>
  <c r="Z478" i="1" s="1"/>
  <c r="BN477" i="1"/>
  <c r="BP477" i="1"/>
  <c r="Y478" i="1"/>
  <c r="Y486" i="1"/>
  <c r="BP485" i="1"/>
  <c r="BN485" i="1"/>
  <c r="Z485" i="1"/>
  <c r="Y487" i="1"/>
  <c r="Y490" i="1"/>
  <c r="BP489" i="1"/>
  <c r="BN489" i="1"/>
  <c r="Z489" i="1"/>
  <c r="Z490" i="1" s="1"/>
  <c r="Y491" i="1"/>
  <c r="AA613" i="1"/>
  <c r="Y497" i="1"/>
  <c r="BP494" i="1"/>
  <c r="BN494" i="1"/>
  <c r="Z494" i="1"/>
  <c r="BP509" i="1"/>
  <c r="BN509" i="1"/>
  <c r="Z509" i="1"/>
  <c r="BP513" i="1"/>
  <c r="BN513" i="1"/>
  <c r="Z513" i="1"/>
  <c r="Y520" i="1"/>
  <c r="BP525" i="1"/>
  <c r="BN525" i="1"/>
  <c r="Z525" i="1"/>
  <c r="Y529" i="1"/>
  <c r="BP533" i="1"/>
  <c r="BN533" i="1"/>
  <c r="Z533" i="1"/>
  <c r="BP546" i="1"/>
  <c r="BN546" i="1"/>
  <c r="Z546" i="1"/>
  <c r="AD613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35" i="1" l="1"/>
  <c r="Z497" i="1"/>
  <c r="Z423" i="1"/>
  <c r="Z364" i="1"/>
  <c r="Z211" i="1"/>
  <c r="Z94" i="1"/>
  <c r="Z589" i="1"/>
  <c r="Z576" i="1"/>
  <c r="Z418" i="1"/>
  <c r="Z200" i="1"/>
  <c r="Z77" i="1"/>
  <c r="Z375" i="1"/>
  <c r="Z559" i="1"/>
  <c r="Z358" i="1"/>
  <c r="Z345" i="1"/>
  <c r="Y604" i="1"/>
  <c r="Y607" i="1"/>
  <c r="Z222" i="1"/>
  <c r="Z469" i="1"/>
  <c r="Z464" i="1"/>
  <c r="Z431" i="1"/>
  <c r="Z486" i="1"/>
  <c r="Z391" i="1"/>
  <c r="Z329" i="1"/>
  <c r="Z317" i="1"/>
  <c r="Z302" i="1"/>
  <c r="Z293" i="1"/>
  <c r="Z281" i="1"/>
  <c r="Z267" i="1"/>
  <c r="Z255" i="1"/>
  <c r="Y605" i="1"/>
  <c r="Z177" i="1"/>
  <c r="Z169" i="1"/>
  <c r="Z131" i="1"/>
  <c r="Z124" i="1"/>
  <c r="Z115" i="1"/>
  <c r="Z86" i="1"/>
  <c r="Z54" i="1"/>
  <c r="Z35" i="1"/>
  <c r="Z583" i="1"/>
  <c r="Z569" i="1"/>
  <c r="Z552" i="1"/>
  <c r="X606" i="1"/>
  <c r="Z529" i="1"/>
  <c r="Z515" i="1"/>
  <c r="Z351" i="1"/>
  <c r="Z336" i="1"/>
  <c r="Z243" i="1"/>
  <c r="Z236" i="1"/>
  <c r="Z141" i="1"/>
  <c r="Z70" i="1"/>
  <c r="Y603" i="1"/>
  <c r="Y606" i="1" l="1"/>
  <c r="Z608" i="1"/>
</calcChain>
</file>

<file path=xl/sharedStrings.xml><?xml version="1.0" encoding="utf-8"?>
<sst xmlns="http://schemas.openxmlformats.org/spreadsheetml/2006/main" count="2800" uniqueCount="989">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</sst>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2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7" t="s">
        <v>0</v>
      </c>
      <c r="E1" s="732"/>
      <c r="F1" s="732"/>
      <c r="G1" s="12" t="s">
        <v>1</v>
      </c>
      <c r="H1" s="797" t="s">
        <v>2</v>
      </c>
      <c r="I1" s="732"/>
      <c r="J1" s="732"/>
      <c r="K1" s="732"/>
      <c r="L1" s="732"/>
      <c r="M1" s="732"/>
      <c r="N1" s="732"/>
      <c r="O1" s="732"/>
      <c r="P1" s="732"/>
      <c r="Q1" s="732"/>
      <c r="R1" s="731" t="s">
        <v>3</v>
      </c>
      <c r="S1" s="732"/>
      <c r="T1" s="73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2" t="s">
        <v>8</v>
      </c>
      <c r="B5" s="801"/>
      <c r="C5" s="802"/>
      <c r="D5" s="808"/>
      <c r="E5" s="809"/>
      <c r="F5" s="1047" t="s">
        <v>9</v>
      </c>
      <c r="G5" s="802"/>
      <c r="H5" s="808" t="s">
        <v>988</v>
      </c>
      <c r="I5" s="976"/>
      <c r="J5" s="976"/>
      <c r="K5" s="976"/>
      <c r="L5" s="976"/>
      <c r="M5" s="809"/>
      <c r="N5" s="58"/>
      <c r="P5" s="24" t="s">
        <v>10</v>
      </c>
      <c r="Q5" s="1079">
        <v>45589</v>
      </c>
      <c r="R5" s="845"/>
      <c r="T5" s="914" t="s">
        <v>11</v>
      </c>
      <c r="U5" s="915"/>
      <c r="V5" s="917" t="s">
        <v>12</v>
      </c>
      <c r="W5" s="845"/>
      <c r="AB5" s="51"/>
      <c r="AC5" s="51"/>
      <c r="AD5" s="51"/>
      <c r="AE5" s="51"/>
    </row>
    <row r="6" spans="1:32" s="695" customFormat="1" ht="24" customHeight="1" x14ac:dyDescent="0.2">
      <c r="A6" s="852" t="s">
        <v>13</v>
      </c>
      <c r="B6" s="801"/>
      <c r="C6" s="802"/>
      <c r="D6" s="980" t="s">
        <v>14</v>
      </c>
      <c r="E6" s="981"/>
      <c r="F6" s="981"/>
      <c r="G6" s="981"/>
      <c r="H6" s="981"/>
      <c r="I6" s="981"/>
      <c r="J6" s="981"/>
      <c r="K6" s="981"/>
      <c r="L6" s="981"/>
      <c r="M6" s="845"/>
      <c r="N6" s="59"/>
      <c r="P6" s="24" t="s">
        <v>15</v>
      </c>
      <c r="Q6" s="1091" t="str">
        <f>IF(Q5=0," ",CHOOSE(WEEKDAY(Q5,2),"Понедельник","Вторник","Среда","Четверг","Пятница","Суббота","Воскресенье"))</f>
        <v>Четверг</v>
      </c>
      <c r="R6" s="709"/>
      <c r="T6" s="924" t="s">
        <v>16</v>
      </c>
      <c r="U6" s="915"/>
      <c r="V6" s="987" t="s">
        <v>17</v>
      </c>
      <c r="W6" s="742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6" t="str">
        <f>IFERROR(VLOOKUP(DeliveryAddress,Table,3,0),1)</f>
        <v>1</v>
      </c>
      <c r="E7" s="777"/>
      <c r="F7" s="777"/>
      <c r="G7" s="777"/>
      <c r="H7" s="777"/>
      <c r="I7" s="777"/>
      <c r="J7" s="777"/>
      <c r="K7" s="777"/>
      <c r="L7" s="777"/>
      <c r="M7" s="778"/>
      <c r="N7" s="60"/>
      <c r="P7" s="24"/>
      <c r="Q7" s="42"/>
      <c r="R7" s="42"/>
      <c r="T7" s="716"/>
      <c r="U7" s="915"/>
      <c r="V7" s="988"/>
      <c r="W7" s="989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7" t="s">
        <v>19</v>
      </c>
      <c r="E8" s="788"/>
      <c r="F8" s="788"/>
      <c r="G8" s="788"/>
      <c r="H8" s="788"/>
      <c r="I8" s="788"/>
      <c r="J8" s="788"/>
      <c r="K8" s="788"/>
      <c r="L8" s="788"/>
      <c r="M8" s="789"/>
      <c r="N8" s="61"/>
      <c r="P8" s="24" t="s">
        <v>20</v>
      </c>
      <c r="Q8" s="860">
        <v>0.45833333333333331</v>
      </c>
      <c r="R8" s="778"/>
      <c r="T8" s="716"/>
      <c r="U8" s="915"/>
      <c r="V8" s="988"/>
      <c r="W8" s="989"/>
      <c r="AB8" s="51"/>
      <c r="AC8" s="51"/>
      <c r="AD8" s="51"/>
      <c r="AE8" s="51"/>
    </row>
    <row r="9" spans="1:32" s="695" customFormat="1" ht="39.950000000000003" customHeight="1" x14ac:dyDescent="0.2">
      <c r="A9" s="10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3"/>
      <c r="E9" s="714"/>
      <c r="F9" s="10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21</v>
      </c>
      <c r="Q9" s="842"/>
      <c r="R9" s="843"/>
      <c r="T9" s="716"/>
      <c r="U9" s="915"/>
      <c r="V9" s="990"/>
      <c r="W9" s="99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3"/>
      <c r="E10" s="714"/>
      <c r="F10" s="10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32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22</v>
      </c>
      <c r="Q10" s="902"/>
      <c r="R10" s="903"/>
      <c r="U10" s="24" t="s">
        <v>23</v>
      </c>
      <c r="V10" s="741" t="s">
        <v>24</v>
      </c>
      <c r="W10" s="742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44"/>
      <c r="R11" s="845"/>
      <c r="U11" s="24" t="s">
        <v>27</v>
      </c>
      <c r="V11" s="1011" t="s">
        <v>28</v>
      </c>
      <c r="W11" s="843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29</v>
      </c>
      <c r="B12" s="801"/>
      <c r="C12" s="801"/>
      <c r="D12" s="801"/>
      <c r="E12" s="801"/>
      <c r="F12" s="801"/>
      <c r="G12" s="801"/>
      <c r="H12" s="801"/>
      <c r="I12" s="801"/>
      <c r="J12" s="801"/>
      <c r="K12" s="801"/>
      <c r="L12" s="801"/>
      <c r="M12" s="802"/>
      <c r="N12" s="62"/>
      <c r="P12" s="24" t="s">
        <v>30</v>
      </c>
      <c r="Q12" s="860"/>
      <c r="R12" s="778"/>
      <c r="S12" s="23"/>
      <c r="U12" s="24"/>
      <c r="V12" s="732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31</v>
      </c>
      <c r="B13" s="801"/>
      <c r="C13" s="801"/>
      <c r="D13" s="801"/>
      <c r="E13" s="801"/>
      <c r="F13" s="801"/>
      <c r="G13" s="801"/>
      <c r="H13" s="801"/>
      <c r="I13" s="801"/>
      <c r="J13" s="801"/>
      <c r="K13" s="801"/>
      <c r="L13" s="801"/>
      <c r="M13" s="802"/>
      <c r="N13" s="62"/>
      <c r="O13" s="26"/>
      <c r="P13" s="26" t="s">
        <v>32</v>
      </c>
      <c r="Q13" s="1011"/>
      <c r="R13" s="84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33</v>
      </c>
      <c r="B14" s="801"/>
      <c r="C14" s="801"/>
      <c r="D14" s="801"/>
      <c r="E14" s="801"/>
      <c r="F14" s="801"/>
      <c r="G14" s="801"/>
      <c r="H14" s="801"/>
      <c r="I14" s="801"/>
      <c r="J14" s="801"/>
      <c r="K14" s="801"/>
      <c r="L14" s="801"/>
      <c r="M14" s="80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4" t="s">
        <v>34</v>
      </c>
      <c r="B15" s="801"/>
      <c r="C15" s="801"/>
      <c r="D15" s="801"/>
      <c r="E15" s="801"/>
      <c r="F15" s="801"/>
      <c r="G15" s="801"/>
      <c r="H15" s="801"/>
      <c r="I15" s="801"/>
      <c r="J15" s="801"/>
      <c r="K15" s="801"/>
      <c r="L15" s="801"/>
      <c r="M15" s="802"/>
      <c r="N15" s="63"/>
      <c r="P15" s="881" t="s">
        <v>35</v>
      </c>
      <c r="Q15" s="732"/>
      <c r="R15" s="732"/>
      <c r="S15" s="732"/>
      <c r="T15" s="73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7" t="s">
        <v>36</v>
      </c>
      <c r="B17" s="757" t="s">
        <v>37</v>
      </c>
      <c r="C17" s="870" t="s">
        <v>38</v>
      </c>
      <c r="D17" s="757" t="s">
        <v>39</v>
      </c>
      <c r="E17" s="825"/>
      <c r="F17" s="757" t="s">
        <v>40</v>
      </c>
      <c r="G17" s="757" t="s">
        <v>41</v>
      </c>
      <c r="H17" s="757" t="s">
        <v>42</v>
      </c>
      <c r="I17" s="757" t="s">
        <v>43</v>
      </c>
      <c r="J17" s="757" t="s">
        <v>44</v>
      </c>
      <c r="K17" s="757" t="s">
        <v>45</v>
      </c>
      <c r="L17" s="757" t="s">
        <v>46</v>
      </c>
      <c r="M17" s="757" t="s">
        <v>47</v>
      </c>
      <c r="N17" s="757" t="s">
        <v>48</v>
      </c>
      <c r="O17" s="757" t="s">
        <v>49</v>
      </c>
      <c r="P17" s="757" t="s">
        <v>50</v>
      </c>
      <c r="Q17" s="824"/>
      <c r="R17" s="824"/>
      <c r="S17" s="824"/>
      <c r="T17" s="825"/>
      <c r="U17" s="1098" t="s">
        <v>51</v>
      </c>
      <c r="V17" s="802"/>
      <c r="W17" s="757" t="s">
        <v>52</v>
      </c>
      <c r="X17" s="757" t="s">
        <v>53</v>
      </c>
      <c r="Y17" s="1069" t="s">
        <v>54</v>
      </c>
      <c r="Z17" s="993" t="s">
        <v>55</v>
      </c>
      <c r="AA17" s="953" t="s">
        <v>56</v>
      </c>
      <c r="AB17" s="953" t="s">
        <v>57</v>
      </c>
      <c r="AC17" s="953" t="s">
        <v>58</v>
      </c>
      <c r="AD17" s="953" t="s">
        <v>59</v>
      </c>
      <c r="AE17" s="1060"/>
      <c r="AF17" s="1061"/>
      <c r="AG17" s="66"/>
      <c r="BD17" s="65" t="s">
        <v>60</v>
      </c>
    </row>
    <row r="18" spans="1:68" ht="14.25" customHeight="1" x14ac:dyDescent="0.2">
      <c r="A18" s="758"/>
      <c r="B18" s="758"/>
      <c r="C18" s="758"/>
      <c r="D18" s="826"/>
      <c r="E18" s="828"/>
      <c r="F18" s="758"/>
      <c r="G18" s="758"/>
      <c r="H18" s="758"/>
      <c r="I18" s="758"/>
      <c r="J18" s="758"/>
      <c r="K18" s="758"/>
      <c r="L18" s="758"/>
      <c r="M18" s="758"/>
      <c r="N18" s="758"/>
      <c r="O18" s="758"/>
      <c r="P18" s="826"/>
      <c r="Q18" s="827"/>
      <c r="R18" s="827"/>
      <c r="S18" s="827"/>
      <c r="T18" s="828"/>
      <c r="U18" s="67" t="s">
        <v>61</v>
      </c>
      <c r="V18" s="67" t="s">
        <v>62</v>
      </c>
      <c r="W18" s="758"/>
      <c r="X18" s="758"/>
      <c r="Y18" s="1070"/>
      <c r="Z18" s="994"/>
      <c r="AA18" s="954"/>
      <c r="AB18" s="954"/>
      <c r="AC18" s="954"/>
      <c r="AD18" s="1062"/>
      <c r="AE18" s="1063"/>
      <c r="AF18" s="1064"/>
      <c r="AG18" s="66"/>
      <c r="BD18" s="65"/>
    </row>
    <row r="19" spans="1:68" ht="27.75" hidden="1" customHeight="1" x14ac:dyDescent="0.2">
      <c r="A19" s="759" t="s">
        <v>63</v>
      </c>
      <c r="B19" s="760"/>
      <c r="C19" s="760"/>
      <c r="D19" s="760"/>
      <c r="E19" s="760"/>
      <c r="F19" s="760"/>
      <c r="G19" s="760"/>
      <c r="H19" s="760"/>
      <c r="I19" s="760"/>
      <c r="J19" s="760"/>
      <c r="K19" s="760"/>
      <c r="L19" s="760"/>
      <c r="M19" s="760"/>
      <c r="N19" s="760"/>
      <c r="O19" s="760"/>
      <c r="P19" s="760"/>
      <c r="Q19" s="760"/>
      <c r="R19" s="760"/>
      <c r="S19" s="760"/>
      <c r="T19" s="760"/>
      <c r="U19" s="760"/>
      <c r="V19" s="760"/>
      <c r="W19" s="760"/>
      <c r="X19" s="760"/>
      <c r="Y19" s="760"/>
      <c r="Z19" s="760"/>
      <c r="AA19" s="48"/>
      <c r="AB19" s="48"/>
      <c r="AC19" s="48"/>
    </row>
    <row r="20" spans="1:68" ht="16.5" hidden="1" customHeight="1" x14ac:dyDescent="0.25">
      <c r="A20" s="727" t="s">
        <v>63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29" t="s">
        <v>64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71</v>
      </c>
      <c r="Q23" s="711"/>
      <c r="R23" s="711"/>
      <c r="S23" s="711"/>
      <c r="T23" s="711"/>
      <c r="U23" s="711"/>
      <c r="V23" s="712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71</v>
      </c>
      <c r="Q24" s="711"/>
      <c r="R24" s="711"/>
      <c r="S24" s="711"/>
      <c r="T24" s="711"/>
      <c r="U24" s="711"/>
      <c r="V24" s="712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29" t="s">
        <v>73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12" t="s">
        <v>77</v>
      </c>
      <c r="Q26" s="706"/>
      <c r="R26" s="706"/>
      <c r="S26" s="706"/>
      <c r="T26" s="707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6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8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4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91" t="s">
        <v>92</v>
      </c>
      <c r="Q31" s="706"/>
      <c r="R31" s="706"/>
      <c r="S31" s="706"/>
      <c r="T31" s="707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767" t="s">
        <v>96</v>
      </c>
      <c r="Q32" s="706"/>
      <c r="R32" s="706"/>
      <c r="S32" s="706"/>
      <c r="T32" s="707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6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71</v>
      </c>
      <c r="Q35" s="711"/>
      <c r="R35" s="711"/>
      <c r="S35" s="711"/>
      <c r="T35" s="711"/>
      <c r="U35" s="711"/>
      <c r="V35" s="712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71</v>
      </c>
      <c r="Q36" s="711"/>
      <c r="R36" s="711"/>
      <c r="S36" s="711"/>
      <c r="T36" s="711"/>
      <c r="U36" s="711"/>
      <c r="V36" s="712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29" t="s">
        <v>103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71</v>
      </c>
      <c r="Q39" s="711"/>
      <c r="R39" s="711"/>
      <c r="S39" s="711"/>
      <c r="T39" s="711"/>
      <c r="U39" s="711"/>
      <c r="V39" s="712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71</v>
      </c>
      <c r="Q40" s="711"/>
      <c r="R40" s="711"/>
      <c r="S40" s="711"/>
      <c r="T40" s="711"/>
      <c r="U40" s="711"/>
      <c r="V40" s="712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29" t="s">
        <v>109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71</v>
      </c>
      <c r="Q43" s="711"/>
      <c r="R43" s="711"/>
      <c r="S43" s="711"/>
      <c r="T43" s="711"/>
      <c r="U43" s="711"/>
      <c r="V43" s="712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71</v>
      </c>
      <c r="Q44" s="711"/>
      <c r="R44" s="711"/>
      <c r="S44" s="711"/>
      <c r="T44" s="711"/>
      <c r="U44" s="711"/>
      <c r="V44" s="712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9" t="s">
        <v>112</v>
      </c>
      <c r="B45" s="760"/>
      <c r="C45" s="760"/>
      <c r="D45" s="760"/>
      <c r="E45" s="760"/>
      <c r="F45" s="760"/>
      <c r="G45" s="760"/>
      <c r="H45" s="760"/>
      <c r="I45" s="760"/>
      <c r="J45" s="760"/>
      <c r="K45" s="760"/>
      <c r="L45" s="760"/>
      <c r="M45" s="760"/>
      <c r="N45" s="760"/>
      <c r="O45" s="760"/>
      <c r="P45" s="760"/>
      <c r="Q45" s="760"/>
      <c r="R45" s="760"/>
      <c r="S45" s="760"/>
      <c r="T45" s="760"/>
      <c r="U45" s="760"/>
      <c r="V45" s="760"/>
      <c r="W45" s="760"/>
      <c r="X45" s="760"/>
      <c r="Y45" s="760"/>
      <c r="Z45" s="760"/>
      <c r="AA45" s="48"/>
      <c r="AB45" s="48"/>
      <c r="AC45" s="48"/>
    </row>
    <row r="46" spans="1:68" ht="16.5" hidden="1" customHeight="1" x14ac:dyDescent="0.25">
      <c r="A46" s="727" t="s">
        <v>113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29" t="s">
        <v>114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69</v>
      </c>
      <c r="X48" s="701">
        <v>90</v>
      </c>
      <c r="Y48" s="702">
        <f t="shared" ref="Y48:Y53" si="6">IFERROR(IF(X48="",0,CEILING((X48/$H48),1)*$H48),"")</f>
        <v>97.2</v>
      </c>
      <c r="Z48" s="36">
        <f>IFERROR(IF(Y48=0,"",ROUNDUP(Y48/H48,0)*0.02175),"")</f>
        <v>0.19574999999999998</v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93.999999999999986</v>
      </c>
      <c r="BN48" s="64">
        <f t="shared" ref="BN48:BN53" si="8">IFERROR(Y48*I48/H48,"0")</f>
        <v>101.51999999999998</v>
      </c>
      <c r="BO48" s="64">
        <f t="shared" ref="BO48:BO53" si="9">IFERROR(1/J48*(X48/H48),"0")</f>
        <v>0.14880952380952378</v>
      </c>
      <c r="BP48" s="64">
        <f t="shared" ref="BP48:BP53" si="10">IFERROR(1/J48*(Y48/H48),"0")</f>
        <v>0.1607142857142857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9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7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69</v>
      </c>
      <c r="X51" s="701">
        <v>20</v>
      </c>
      <c r="Y51" s="702">
        <f t="shared" si="6"/>
        <v>20</v>
      </c>
      <c r="Z51" s="36">
        <f>IFERROR(IF(Y51=0,"",ROUNDUP(Y51/H51,0)*0.00902),"")</f>
        <v>4.5100000000000001E-2</v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21.05</v>
      </c>
      <c r="BN51" s="64">
        <f t="shared" si="8"/>
        <v>21.05</v>
      </c>
      <c r="BO51" s="64">
        <f t="shared" si="9"/>
        <v>3.787878787878788E-2</v>
      </c>
      <c r="BP51" s="64">
        <f t="shared" si="10"/>
        <v>3.787878787878788E-2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84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71</v>
      </c>
      <c r="Q54" s="711"/>
      <c r="R54" s="711"/>
      <c r="S54" s="711"/>
      <c r="T54" s="711"/>
      <c r="U54" s="711"/>
      <c r="V54" s="712"/>
      <c r="W54" s="37" t="s">
        <v>72</v>
      </c>
      <c r="X54" s="703">
        <f>IFERROR(X48/H48,"0")+IFERROR(X49/H49,"0")+IFERROR(X50/H50,"0")+IFERROR(X51/H51,"0")+IFERROR(X52/H52,"0")+IFERROR(X53/H53,"0")</f>
        <v>13.333333333333332</v>
      </c>
      <c r="Y54" s="703">
        <f>IFERROR(Y48/H48,"0")+IFERROR(Y49/H49,"0")+IFERROR(Y50/H50,"0")+IFERROR(Y51/H51,"0")+IFERROR(Y52/H52,"0")+IFERROR(Y53/H53,"0")</f>
        <v>14</v>
      </c>
      <c r="Z54" s="703">
        <f>IFERROR(IF(Z48="",0,Z48),"0")+IFERROR(IF(Z49="",0,Z49),"0")+IFERROR(IF(Z50="",0,Z50),"0")+IFERROR(IF(Z51="",0,Z51),"0")+IFERROR(IF(Z52="",0,Z52),"0")+IFERROR(IF(Z53="",0,Z53),"0")</f>
        <v>0.24084999999999998</v>
      </c>
      <c r="AA54" s="704"/>
      <c r="AB54" s="704"/>
      <c r="AC54" s="704"/>
    </row>
    <row r="55" spans="1:68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71</v>
      </c>
      <c r="Q55" s="711"/>
      <c r="R55" s="711"/>
      <c r="S55" s="711"/>
      <c r="T55" s="711"/>
      <c r="U55" s="711"/>
      <c r="V55" s="712"/>
      <c r="W55" s="37" t="s">
        <v>69</v>
      </c>
      <c r="X55" s="703">
        <f>IFERROR(SUM(X48:X53),"0")</f>
        <v>110</v>
      </c>
      <c r="Y55" s="703">
        <f>IFERROR(SUM(Y48:Y53),"0")</f>
        <v>117.2</v>
      </c>
      <c r="Z55" s="37"/>
      <c r="AA55" s="704"/>
      <c r="AB55" s="704"/>
      <c r="AC55" s="704"/>
    </row>
    <row r="56" spans="1:68" ht="14.25" hidden="1" customHeight="1" x14ac:dyDescent="0.25">
      <c r="A56" s="729" t="s">
        <v>73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133</v>
      </c>
      <c r="B57" s="54" t="s">
        <v>134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136</v>
      </c>
      <c r="B58" s="54" t="s">
        <v>137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8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71</v>
      </c>
      <c r="Q59" s="711"/>
      <c r="R59" s="711"/>
      <c r="S59" s="711"/>
      <c r="T59" s="711"/>
      <c r="U59" s="711"/>
      <c r="V59" s="712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71</v>
      </c>
      <c r="Q60" s="711"/>
      <c r="R60" s="711"/>
      <c r="S60" s="711"/>
      <c r="T60" s="711"/>
      <c r="U60" s="711"/>
      <c r="V60" s="712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139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29" t="s">
        <v>114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customHeight="1" x14ac:dyDescent="0.25">
      <c r="A63" s="54" t="s">
        <v>140</v>
      </c>
      <c r="B63" s="54" t="s">
        <v>141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7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69</v>
      </c>
      <c r="X63" s="701">
        <v>75</v>
      </c>
      <c r="Y63" s="702">
        <f t="shared" ref="Y63:Y69" si="11">IFERROR(IF(X63="",0,CEILING((X63/$H63),1)*$H63),"")</f>
        <v>75.600000000000009</v>
      </c>
      <c r="Z63" s="36">
        <f>IFERROR(IF(Y63=0,"",ROUNDUP(Y63/H63,0)*0.02175),"")</f>
        <v>0.15225</v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78.333333333333329</v>
      </c>
      <c r="BN63" s="64">
        <f t="shared" ref="BN63:BN69" si="13">IFERROR(Y63*I63/H63,"0")</f>
        <v>78.959999999999994</v>
      </c>
      <c r="BO63" s="64">
        <f t="shared" ref="BO63:BO69" si="14">IFERROR(1/J63*(X63/H63),"0")</f>
        <v>0.12400793650793648</v>
      </c>
      <c r="BP63" s="64">
        <f t="shared" ref="BP63:BP69" si="15">IFERROR(1/J63*(Y63/H63),"0")</f>
        <v>0.125</v>
      </c>
    </row>
    <row r="64" spans="1:68" ht="27" hidden="1" customHeight="1" x14ac:dyDescent="0.25">
      <c r="A64" s="54" t="s">
        <v>140</v>
      </c>
      <c r="B64" s="54" t="s">
        <v>143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76</v>
      </c>
      <c r="L65" s="32"/>
      <c r="M65" s="33" t="s">
        <v>118</v>
      </c>
      <c r="N65" s="33"/>
      <c r="O65" s="32">
        <v>45</v>
      </c>
      <c r="P65" s="10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90</v>
      </c>
      <c r="P66" s="87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152</v>
      </c>
      <c r="B67" s="54" t="s">
        <v>153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49" t="s">
        <v>155</v>
      </c>
      <c r="Q67" s="706"/>
      <c r="R67" s="706"/>
      <c r="S67" s="706"/>
      <c r="T67" s="707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76</v>
      </c>
      <c r="L68" s="32"/>
      <c r="M68" s="33" t="s">
        <v>154</v>
      </c>
      <c r="N68" s="33"/>
      <c r="O68" s="32">
        <v>50</v>
      </c>
      <c r="P68" s="8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160</v>
      </c>
      <c r="B69" s="54" t="s">
        <v>161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50</v>
      </c>
      <c r="P69" s="9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71</v>
      </c>
      <c r="Q70" s="711"/>
      <c r="R70" s="711"/>
      <c r="S70" s="711"/>
      <c r="T70" s="711"/>
      <c r="U70" s="711"/>
      <c r="V70" s="712"/>
      <c r="W70" s="37" t="s">
        <v>72</v>
      </c>
      <c r="X70" s="703">
        <f>IFERROR(X63/H63,"0")+IFERROR(X64/H64,"0")+IFERROR(X65/H65,"0")+IFERROR(X66/H66,"0")+IFERROR(X67/H67,"0")+IFERROR(X68/H68,"0")+IFERROR(X69/H69,"0")</f>
        <v>6.9444444444444438</v>
      </c>
      <c r="Y70" s="703">
        <f>IFERROR(Y63/H63,"0")+IFERROR(Y64/H64,"0")+IFERROR(Y65/H65,"0")+IFERROR(Y66/H66,"0")+IFERROR(Y67/H67,"0")+IFERROR(Y68/H68,"0")+IFERROR(Y69/H69,"0")</f>
        <v>7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0.15225</v>
      </c>
      <c r="AA70" s="704"/>
      <c r="AB70" s="704"/>
      <c r="AC70" s="704"/>
    </row>
    <row r="71" spans="1:68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71</v>
      </c>
      <c r="Q71" s="711"/>
      <c r="R71" s="711"/>
      <c r="S71" s="711"/>
      <c r="T71" s="711"/>
      <c r="U71" s="711"/>
      <c r="V71" s="712"/>
      <c r="W71" s="37" t="s">
        <v>69</v>
      </c>
      <c r="X71" s="703">
        <f>IFERROR(SUM(X63:X69),"0")</f>
        <v>75</v>
      </c>
      <c r="Y71" s="703">
        <f>IFERROR(SUM(Y63:Y69),"0")</f>
        <v>75.600000000000009</v>
      </c>
      <c r="Z71" s="37"/>
      <c r="AA71" s="704"/>
      <c r="AB71" s="704"/>
      <c r="AC71" s="704"/>
    </row>
    <row r="72" spans="1:68" ht="14.25" hidden="1" customHeight="1" x14ac:dyDescent="0.25">
      <c r="A72" s="729" t="s">
        <v>162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customHeight="1" x14ac:dyDescent="0.25">
      <c r="A73" s="54" t="s">
        <v>163</v>
      </c>
      <c r="B73" s="54" t="s">
        <v>164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69</v>
      </c>
      <c r="X73" s="701">
        <v>20</v>
      </c>
      <c r="Y73" s="702">
        <f>IFERROR(IF(X73="",0,CEILING((X73/$H73),1)*$H73),"")</f>
        <v>21.6</v>
      </c>
      <c r="Z73" s="36">
        <f>IFERROR(IF(Y73=0,"",ROUNDUP(Y73/H73,0)*0.02175),"")</f>
        <v>4.3499999999999997E-2</v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20.888888888888886</v>
      </c>
      <c r="BN73" s="64">
        <f>IFERROR(Y73*I73/H73,"0")</f>
        <v>22.56</v>
      </c>
      <c r="BO73" s="64">
        <f>IFERROR(1/J73*(X73/H73),"0")</f>
        <v>3.306878306878306E-2</v>
      </c>
      <c r="BP73" s="64">
        <f>IFERROR(1/J73*(Y73/H73),"0")</f>
        <v>3.5714285714285712E-2</v>
      </c>
    </row>
    <row r="74" spans="1:68" ht="27" hidden="1" customHeight="1" x14ac:dyDescent="0.25">
      <c r="A74" s="54" t="s">
        <v>166</v>
      </c>
      <c r="B74" s="54" t="s">
        <v>167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76</v>
      </c>
      <c r="L74" s="32"/>
      <c r="M74" s="33" t="s">
        <v>118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169</v>
      </c>
      <c r="B75" s="54" t="s">
        <v>170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76</v>
      </c>
      <c r="L75" s="32"/>
      <c r="M75" s="33" t="s">
        <v>121</v>
      </c>
      <c r="N75" s="33"/>
      <c r="O75" s="32">
        <v>50</v>
      </c>
      <c r="P75" s="1053" t="s">
        <v>171</v>
      </c>
      <c r="Q75" s="706"/>
      <c r="R75" s="706"/>
      <c r="S75" s="706"/>
      <c r="T75" s="707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76</v>
      </c>
      <c r="L76" s="32"/>
      <c r="M76" s="33" t="s">
        <v>118</v>
      </c>
      <c r="N76" s="33"/>
      <c r="O76" s="32">
        <v>50</v>
      </c>
      <c r="P76" s="91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69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165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71</v>
      </c>
      <c r="Q77" s="711"/>
      <c r="R77" s="711"/>
      <c r="S77" s="711"/>
      <c r="T77" s="711"/>
      <c r="U77" s="711"/>
      <c r="V77" s="712"/>
      <c r="W77" s="37" t="s">
        <v>72</v>
      </c>
      <c r="X77" s="703">
        <f>IFERROR(X73/H73,"0")+IFERROR(X74/H74,"0")+IFERROR(X75/H75,"0")+IFERROR(X76/H76,"0")</f>
        <v>1.8518518518518516</v>
      </c>
      <c r="Y77" s="703">
        <f>IFERROR(Y73/H73,"0")+IFERROR(Y74/H74,"0")+IFERROR(Y75/H75,"0")+IFERROR(Y76/H76,"0")</f>
        <v>2</v>
      </c>
      <c r="Z77" s="703">
        <f>IFERROR(IF(Z73="",0,Z73),"0")+IFERROR(IF(Z74="",0,Z74),"0")+IFERROR(IF(Z75="",0,Z75),"0")+IFERROR(IF(Z76="",0,Z76),"0")</f>
        <v>4.3499999999999997E-2</v>
      </c>
      <c r="AA77" s="704"/>
      <c r="AB77" s="704"/>
      <c r="AC77" s="704"/>
    </row>
    <row r="78" spans="1:68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71</v>
      </c>
      <c r="Q78" s="711"/>
      <c r="R78" s="711"/>
      <c r="S78" s="711"/>
      <c r="T78" s="711"/>
      <c r="U78" s="711"/>
      <c r="V78" s="712"/>
      <c r="W78" s="37" t="s">
        <v>69</v>
      </c>
      <c r="X78" s="703">
        <f>IFERROR(SUM(X73:X76),"0")</f>
        <v>20</v>
      </c>
      <c r="Y78" s="703">
        <f>IFERROR(SUM(Y73:Y76),"0")</f>
        <v>21.6</v>
      </c>
      <c r="Z78" s="37"/>
      <c r="AA78" s="704"/>
      <c r="AB78" s="704"/>
      <c r="AC78" s="704"/>
    </row>
    <row r="79" spans="1:68" ht="14.25" hidden="1" customHeight="1" x14ac:dyDescent="0.25">
      <c r="A79" s="729" t="s">
        <v>64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174</v>
      </c>
      <c r="B80" s="54" t="s">
        <v>175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76</v>
      </c>
      <c r="L80" s="32"/>
      <c r="M80" s="33" t="s">
        <v>68</v>
      </c>
      <c r="N80" s="33"/>
      <c r="O80" s="32">
        <v>40</v>
      </c>
      <c r="P80" s="9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69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183</v>
      </c>
      <c r="B83" s="54" t="s">
        <v>184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5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185</v>
      </c>
      <c r="B84" s="54" t="s">
        <v>186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187</v>
      </c>
      <c r="B85" s="54" t="s">
        <v>188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0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69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71</v>
      </c>
      <c r="Q86" s="711"/>
      <c r="R86" s="711"/>
      <c r="S86" s="711"/>
      <c r="T86" s="711"/>
      <c r="U86" s="711"/>
      <c r="V86" s="712"/>
      <c r="W86" s="37" t="s">
        <v>72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hidden="1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71</v>
      </c>
      <c r="Q87" s="711"/>
      <c r="R87" s="711"/>
      <c r="S87" s="711"/>
      <c r="T87" s="711"/>
      <c r="U87" s="711"/>
      <c r="V87" s="712"/>
      <c r="W87" s="37" t="s">
        <v>69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hidden="1" customHeight="1" x14ac:dyDescent="0.25">
      <c r="A88" s="729" t="s">
        <v>73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189</v>
      </c>
      <c r="B89" s="54" t="s">
        <v>190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117</v>
      </c>
      <c r="L89" s="32"/>
      <c r="M89" s="33" t="s">
        <v>68</v>
      </c>
      <c r="N89" s="33"/>
      <c r="O89" s="32">
        <v>40</v>
      </c>
      <c r="P89" s="909" t="s">
        <v>191</v>
      </c>
      <c r="Q89" s="706"/>
      <c r="R89" s="706"/>
      <c r="S89" s="706"/>
      <c r="T89" s="707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193</v>
      </c>
      <c r="B90" s="54" t="s">
        <v>194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117</v>
      </c>
      <c r="L90" s="32"/>
      <c r="M90" s="33" t="s">
        <v>121</v>
      </c>
      <c r="N90" s="33"/>
      <c r="O90" s="32">
        <v>45</v>
      </c>
      <c r="P90" s="1026" t="s">
        <v>195</v>
      </c>
      <c r="Q90" s="706"/>
      <c r="R90" s="706"/>
      <c r="S90" s="706"/>
      <c r="T90" s="707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16" t="s">
        <v>199</v>
      </c>
      <c r="Q91" s="706"/>
      <c r="R91" s="706"/>
      <c r="S91" s="706"/>
      <c r="T91" s="707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201</v>
      </c>
      <c r="B92" s="54" t="s">
        <v>202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76</v>
      </c>
      <c r="L92" s="32"/>
      <c r="M92" s="33" t="s">
        <v>68</v>
      </c>
      <c r="N92" s="33"/>
      <c r="O92" s="32">
        <v>40</v>
      </c>
      <c r="P92" s="7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200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203</v>
      </c>
      <c r="B93" s="54" t="s">
        <v>204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76</v>
      </c>
      <c r="L93" s="32"/>
      <c r="M93" s="33" t="s">
        <v>121</v>
      </c>
      <c r="N93" s="33"/>
      <c r="O93" s="32">
        <v>40</v>
      </c>
      <c r="P93" s="96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69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192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71</v>
      </c>
      <c r="Q94" s="711"/>
      <c r="R94" s="711"/>
      <c r="S94" s="711"/>
      <c r="T94" s="711"/>
      <c r="U94" s="711"/>
      <c r="V94" s="712"/>
      <c r="W94" s="37" t="s">
        <v>72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71</v>
      </c>
      <c r="Q95" s="711"/>
      <c r="R95" s="711"/>
      <c r="S95" s="711"/>
      <c r="T95" s="711"/>
      <c r="U95" s="711"/>
      <c r="V95" s="712"/>
      <c r="W95" s="37" t="s">
        <v>69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29" t="s">
        <v>205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206</v>
      </c>
      <c r="B97" s="54" t="s">
        <v>207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209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117</v>
      </c>
      <c r="L98" s="32"/>
      <c r="M98" s="33" t="s">
        <v>68</v>
      </c>
      <c r="N98" s="33"/>
      <c r="O98" s="32">
        <v>30</v>
      </c>
      <c r="P98" s="9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210</v>
      </c>
      <c r="B99" s="54" t="s">
        <v>211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76</v>
      </c>
      <c r="L99" s="32"/>
      <c r="M99" s="33" t="s">
        <v>121</v>
      </c>
      <c r="N99" s="33"/>
      <c r="O99" s="32">
        <v>30</v>
      </c>
      <c r="P99" s="7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69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208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71</v>
      </c>
      <c r="Q100" s="711"/>
      <c r="R100" s="711"/>
      <c r="S100" s="711"/>
      <c r="T100" s="711"/>
      <c r="U100" s="711"/>
      <c r="V100" s="712"/>
      <c r="W100" s="37" t="s">
        <v>72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hidden="1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71</v>
      </c>
      <c r="Q101" s="711"/>
      <c r="R101" s="711"/>
      <c r="S101" s="711"/>
      <c r="T101" s="711"/>
      <c r="U101" s="711"/>
      <c r="V101" s="712"/>
      <c r="W101" s="37" t="s">
        <v>69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hidden="1" customHeight="1" x14ac:dyDescent="0.25">
      <c r="A102" s="727" t="s">
        <v>212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29" t="s">
        <v>114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customHeight="1" x14ac:dyDescent="0.25">
      <c r="A104" s="54" t="s">
        <v>213</v>
      </c>
      <c r="B104" s="54" t="s">
        <v>214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117</v>
      </c>
      <c r="L104" s="32"/>
      <c r="M104" s="33" t="s">
        <v>154</v>
      </c>
      <c r="N104" s="33"/>
      <c r="O104" s="32">
        <v>50</v>
      </c>
      <c r="P104" s="7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69</v>
      </c>
      <c r="X104" s="701">
        <v>100</v>
      </c>
      <c r="Y104" s="702">
        <f>IFERROR(IF(X104="",0,CEILING((X104/$H104),1)*$H104),"")</f>
        <v>108</v>
      </c>
      <c r="Z104" s="36">
        <f>IFERROR(IF(Y104=0,"",ROUNDUP(Y104/H104,0)*0.02175),"")</f>
        <v>0.21749999999999997</v>
      </c>
      <c r="AA104" s="56"/>
      <c r="AB104" s="57"/>
      <c r="AC104" s="159" t="s">
        <v>215</v>
      </c>
      <c r="AG104" s="64"/>
      <c r="AJ104" s="68"/>
      <c r="AK104" s="68"/>
      <c r="BB104" s="160" t="s">
        <v>1</v>
      </c>
      <c r="BM104" s="64">
        <f>IFERROR(X104*I104/H104,"0")</f>
        <v>104.44444444444444</v>
      </c>
      <c r="BN104" s="64">
        <f>IFERROR(Y104*I104/H104,"0")</f>
        <v>112.8</v>
      </c>
      <c r="BO104" s="64">
        <f>IFERROR(1/J104*(X104/H104),"0")</f>
        <v>0.16534391534391535</v>
      </c>
      <c r="BP104" s="64">
        <f>IFERROR(1/J104*(Y104/H104),"0")</f>
        <v>0.17857142857142855</v>
      </c>
    </row>
    <row r="105" spans="1:68" ht="27" hidden="1" customHeight="1" x14ac:dyDescent="0.25">
      <c r="A105" s="54" t="s">
        <v>216</v>
      </c>
      <c r="B105" s="54" t="s">
        <v>217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76</v>
      </c>
      <c r="L105" s="32"/>
      <c r="M105" s="33" t="s">
        <v>121</v>
      </c>
      <c r="N105" s="33"/>
      <c r="O105" s="32">
        <v>50</v>
      </c>
      <c r="P105" s="10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215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218</v>
      </c>
      <c r="B106" s="54" t="s">
        <v>219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76</v>
      </c>
      <c r="L106" s="32"/>
      <c r="M106" s="33" t="s">
        <v>154</v>
      </c>
      <c r="N106" s="33"/>
      <c r="O106" s="32">
        <v>50</v>
      </c>
      <c r="P106" s="95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69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220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71</v>
      </c>
      <c r="Q107" s="711"/>
      <c r="R107" s="711"/>
      <c r="S107" s="711"/>
      <c r="T107" s="711"/>
      <c r="U107" s="711"/>
      <c r="V107" s="712"/>
      <c r="W107" s="37" t="s">
        <v>72</v>
      </c>
      <c r="X107" s="703">
        <f>IFERROR(X104/H104,"0")+IFERROR(X105/H105,"0")+IFERROR(X106/H106,"0")</f>
        <v>9.2592592592592595</v>
      </c>
      <c r="Y107" s="703">
        <f>IFERROR(Y104/H104,"0")+IFERROR(Y105/H105,"0")+IFERROR(Y106/H106,"0")</f>
        <v>10</v>
      </c>
      <c r="Z107" s="703">
        <f>IFERROR(IF(Z104="",0,Z104),"0")+IFERROR(IF(Z105="",0,Z105),"0")+IFERROR(IF(Z106="",0,Z106),"0")</f>
        <v>0.21749999999999997</v>
      </c>
      <c r="AA107" s="704"/>
      <c r="AB107" s="704"/>
      <c r="AC107" s="704"/>
    </row>
    <row r="108" spans="1:68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71</v>
      </c>
      <c r="Q108" s="711"/>
      <c r="R108" s="711"/>
      <c r="S108" s="711"/>
      <c r="T108" s="711"/>
      <c r="U108" s="711"/>
      <c r="V108" s="712"/>
      <c r="W108" s="37" t="s">
        <v>69</v>
      </c>
      <c r="X108" s="703">
        <f>IFERROR(SUM(X104:X106),"0")</f>
        <v>100</v>
      </c>
      <c r="Y108" s="703">
        <f>IFERROR(SUM(Y104:Y106),"0")</f>
        <v>108</v>
      </c>
      <c r="Z108" s="37"/>
      <c r="AA108" s="704"/>
      <c r="AB108" s="704"/>
      <c r="AC108" s="704"/>
    </row>
    <row r="109" spans="1:68" ht="14.25" hidden="1" customHeight="1" x14ac:dyDescent="0.25">
      <c r="A109" s="729" t="s">
        <v>73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221</v>
      </c>
      <c r="B110" s="54" t="s">
        <v>222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83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223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221</v>
      </c>
      <c r="B111" s="54" t="s">
        <v>224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117</v>
      </c>
      <c r="L111" s="32"/>
      <c r="M111" s="33" t="s">
        <v>68</v>
      </c>
      <c r="N111" s="33"/>
      <c r="O111" s="32">
        <v>45</v>
      </c>
      <c r="P111" s="9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69</v>
      </c>
      <c r="X111" s="701">
        <v>150</v>
      </c>
      <c r="Y111" s="702">
        <f>IFERROR(IF(X111="",0,CEILING((X111/$H111),1)*$H111),"")</f>
        <v>151.20000000000002</v>
      </c>
      <c r="Z111" s="36">
        <f>IFERROR(IF(Y111=0,"",ROUNDUP(Y111/H111,0)*0.02175),"")</f>
        <v>0.39149999999999996</v>
      </c>
      <c r="AA111" s="56"/>
      <c r="AB111" s="57"/>
      <c r="AC111" s="167" t="s">
        <v>223</v>
      </c>
      <c r="AG111" s="64"/>
      <c r="AJ111" s="68"/>
      <c r="AK111" s="68"/>
      <c r="BB111" s="168" t="s">
        <v>1</v>
      </c>
      <c r="BM111" s="64">
        <f>IFERROR(X111*I111/H111,"0")</f>
        <v>160.07142857142858</v>
      </c>
      <c r="BN111" s="64">
        <f>IFERROR(Y111*I111/H111,"0")</f>
        <v>161.35200000000003</v>
      </c>
      <c r="BO111" s="64">
        <f>IFERROR(1/J111*(X111/H111),"0")</f>
        <v>0.31887755102040816</v>
      </c>
      <c r="BP111" s="64">
        <f>IFERROR(1/J111*(Y111/H111),"0")</f>
        <v>0.3214285714285714</v>
      </c>
    </row>
    <row r="112" spans="1:68" ht="27" hidden="1" customHeight="1" x14ac:dyDescent="0.25">
      <c r="A112" s="54" t="s">
        <v>225</v>
      </c>
      <c r="B112" s="54" t="s">
        <v>226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0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223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76</v>
      </c>
      <c r="L113" s="32"/>
      <c r="M113" s="33" t="s">
        <v>121</v>
      </c>
      <c r="N113" s="33"/>
      <c r="O113" s="32">
        <v>45</v>
      </c>
      <c r="P113" s="82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230</v>
      </c>
      <c r="B114" s="54" t="s">
        <v>231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76</v>
      </c>
      <c r="L114" s="32"/>
      <c r="M114" s="33" t="s">
        <v>121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69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71</v>
      </c>
      <c r="Q115" s="711"/>
      <c r="R115" s="711"/>
      <c r="S115" s="711"/>
      <c r="T115" s="711"/>
      <c r="U115" s="711"/>
      <c r="V115" s="712"/>
      <c r="W115" s="37" t="s">
        <v>72</v>
      </c>
      <c r="X115" s="703">
        <f>IFERROR(X110/H110,"0")+IFERROR(X111/H111,"0")+IFERROR(X112/H112,"0")+IFERROR(X113/H113,"0")+IFERROR(X114/H114,"0")</f>
        <v>17.857142857142858</v>
      </c>
      <c r="Y115" s="703">
        <f>IFERROR(Y110/H110,"0")+IFERROR(Y111/H111,"0")+IFERROR(Y112/H112,"0")+IFERROR(Y113/H113,"0")+IFERROR(Y114/H114,"0")</f>
        <v>18</v>
      </c>
      <c r="Z115" s="703">
        <f>IFERROR(IF(Z110="",0,Z110),"0")+IFERROR(IF(Z111="",0,Z111),"0")+IFERROR(IF(Z112="",0,Z112),"0")+IFERROR(IF(Z113="",0,Z113),"0")+IFERROR(IF(Z114="",0,Z114),"0")</f>
        <v>0.39149999999999996</v>
      </c>
      <c r="AA115" s="704"/>
      <c r="AB115" s="704"/>
      <c r="AC115" s="704"/>
    </row>
    <row r="116" spans="1:68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71</v>
      </c>
      <c r="Q116" s="711"/>
      <c r="R116" s="711"/>
      <c r="S116" s="711"/>
      <c r="T116" s="711"/>
      <c r="U116" s="711"/>
      <c r="V116" s="712"/>
      <c r="W116" s="37" t="s">
        <v>69</v>
      </c>
      <c r="X116" s="703">
        <f>IFERROR(SUM(X110:X114),"0")</f>
        <v>150</v>
      </c>
      <c r="Y116" s="703">
        <f>IFERROR(SUM(Y110:Y114),"0")</f>
        <v>151.20000000000002</v>
      </c>
      <c r="Z116" s="37"/>
      <c r="AA116" s="704"/>
      <c r="AB116" s="704"/>
      <c r="AC116" s="704"/>
    </row>
    <row r="117" spans="1:68" ht="16.5" hidden="1" customHeight="1" x14ac:dyDescent="0.25">
      <c r="A117" s="727" t="s">
        <v>233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29" t="s">
        <v>114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234</v>
      </c>
      <c r="B119" s="54" t="s">
        <v>235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236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234</v>
      </c>
      <c r="B120" s="54" t="s">
        <v>237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117</v>
      </c>
      <c r="L120" s="32"/>
      <c r="M120" s="33" t="s">
        <v>118</v>
      </c>
      <c r="N120" s="33"/>
      <c r="O120" s="32">
        <v>50</v>
      </c>
      <c r="P120" s="79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238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239</v>
      </c>
      <c r="B121" s="54" t="s">
        <v>240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241</v>
      </c>
      <c r="B122" s="54" t="s">
        <v>242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8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236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243</v>
      </c>
      <c r="B123" s="54" t="s">
        <v>244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69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236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71</v>
      </c>
      <c r="Q124" s="711"/>
      <c r="R124" s="711"/>
      <c r="S124" s="711"/>
      <c r="T124" s="711"/>
      <c r="U124" s="711"/>
      <c r="V124" s="712"/>
      <c r="W124" s="37" t="s">
        <v>72</v>
      </c>
      <c r="X124" s="703">
        <f>IFERROR(X119/H119,"0")+IFERROR(X120/H120,"0")+IFERROR(X121/H121,"0")+IFERROR(X122/H122,"0")+IFERROR(X123/H123,"0")</f>
        <v>0</v>
      </c>
      <c r="Y124" s="703">
        <f>IFERROR(Y119/H119,"0")+IFERROR(Y120/H120,"0")+IFERROR(Y121/H121,"0")+IFERROR(Y122/H122,"0")+IFERROR(Y123/H123,"0")</f>
        <v>0</v>
      </c>
      <c r="Z124" s="703">
        <f>IFERROR(IF(Z119="",0,Z119),"0")+IFERROR(IF(Z120="",0,Z120),"0")+IFERROR(IF(Z121="",0,Z121),"0")+IFERROR(IF(Z122="",0,Z122),"0")+IFERROR(IF(Z123="",0,Z123),"0")</f>
        <v>0</v>
      </c>
      <c r="AA124" s="704"/>
      <c r="AB124" s="704"/>
      <c r="AC124" s="704"/>
    </row>
    <row r="125" spans="1:68" hidden="1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71</v>
      </c>
      <c r="Q125" s="711"/>
      <c r="R125" s="711"/>
      <c r="S125" s="711"/>
      <c r="T125" s="711"/>
      <c r="U125" s="711"/>
      <c r="V125" s="712"/>
      <c r="W125" s="37" t="s">
        <v>69</v>
      </c>
      <c r="X125" s="703">
        <f>IFERROR(SUM(X119:X123),"0")</f>
        <v>0</v>
      </c>
      <c r="Y125" s="703">
        <f>IFERROR(SUM(Y119:Y123),"0")</f>
        <v>0</v>
      </c>
      <c r="Z125" s="37"/>
      <c r="AA125" s="704"/>
      <c r="AB125" s="704"/>
      <c r="AC125" s="704"/>
    </row>
    <row r="126" spans="1:68" ht="14.25" hidden="1" customHeight="1" x14ac:dyDescent="0.25">
      <c r="A126" s="729" t="s">
        <v>162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245</v>
      </c>
      <c r="B127" s="54" t="s">
        <v>246</v>
      </c>
      <c r="C127" s="31">
        <v>4301020235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50</v>
      </c>
      <c r="P127" s="10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245</v>
      </c>
      <c r="B128" s="54" t="s">
        <v>248</v>
      </c>
      <c r="C128" s="31">
        <v>4301020345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117</v>
      </c>
      <c r="L128" s="32"/>
      <c r="M128" s="33" t="s">
        <v>118</v>
      </c>
      <c r="N128" s="33"/>
      <c r="O128" s="32">
        <v>55</v>
      </c>
      <c r="P128" s="1038" t="s">
        <v>249</v>
      </c>
      <c r="Q128" s="706"/>
      <c r="R128" s="706"/>
      <c r="S128" s="706"/>
      <c r="T128" s="707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250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251</v>
      </c>
      <c r="B129" s="54" t="s">
        <v>252</v>
      </c>
      <c r="C129" s="31">
        <v>4301020258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121</v>
      </c>
      <c r="N129" s="33"/>
      <c r="O129" s="32">
        <v>50</v>
      </c>
      <c r="P129" s="8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706"/>
      <c r="R129" s="706"/>
      <c r="S129" s="706"/>
      <c r="T129" s="707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251</v>
      </c>
      <c r="B130" s="54" t="s">
        <v>253</v>
      </c>
      <c r="C130" s="31">
        <v>4301020346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67</v>
      </c>
      <c r="L130" s="32"/>
      <c r="M130" s="33" t="s">
        <v>118</v>
      </c>
      <c r="N130" s="33"/>
      <c r="O130" s="32">
        <v>55</v>
      </c>
      <c r="P130" s="995" t="s">
        <v>254</v>
      </c>
      <c r="Q130" s="706"/>
      <c r="R130" s="706"/>
      <c r="S130" s="706"/>
      <c r="T130" s="707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71</v>
      </c>
      <c r="Q131" s="711"/>
      <c r="R131" s="711"/>
      <c r="S131" s="711"/>
      <c r="T131" s="711"/>
      <c r="U131" s="711"/>
      <c r="V131" s="712"/>
      <c r="W131" s="37" t="s">
        <v>72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71</v>
      </c>
      <c r="Q132" s="711"/>
      <c r="R132" s="711"/>
      <c r="S132" s="711"/>
      <c r="T132" s="711"/>
      <c r="U132" s="711"/>
      <c r="V132" s="712"/>
      <c r="W132" s="37" t="s">
        <v>69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29" t="s">
        <v>73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255</v>
      </c>
      <c r="B134" s="54" t="s">
        <v>256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257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255</v>
      </c>
      <c r="B135" s="54" t="s">
        <v>258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6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259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260</v>
      </c>
      <c r="B136" s="54" t="s">
        <v>261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86" t="s">
        <v>262</v>
      </c>
      <c r="Q136" s="706"/>
      <c r="R136" s="706"/>
      <c r="S136" s="706"/>
      <c r="T136" s="707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264</v>
      </c>
      <c r="B137" s="54" t="s">
        <v>265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257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266</v>
      </c>
      <c r="B138" s="54" t="s">
        <v>267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257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268</v>
      </c>
      <c r="B139" s="54" t="s">
        <v>269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96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270</v>
      </c>
      <c r="B140" s="54" t="s">
        <v>271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2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71</v>
      </c>
      <c r="Q141" s="711"/>
      <c r="R141" s="711"/>
      <c r="S141" s="711"/>
      <c r="T141" s="711"/>
      <c r="U141" s="711"/>
      <c r="V141" s="712"/>
      <c r="W141" s="37" t="s">
        <v>72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hidden="1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71</v>
      </c>
      <c r="Q142" s="711"/>
      <c r="R142" s="711"/>
      <c r="S142" s="711"/>
      <c r="T142" s="711"/>
      <c r="U142" s="711"/>
      <c r="V142" s="712"/>
      <c r="W142" s="37" t="s">
        <v>69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hidden="1" customHeight="1" x14ac:dyDescent="0.25">
      <c r="A143" s="729" t="s">
        <v>205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273</v>
      </c>
      <c r="B144" s="54" t="s">
        <v>274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4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276</v>
      </c>
      <c r="B145" s="54" t="s">
        <v>277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71</v>
      </c>
      <c r="Q146" s="711"/>
      <c r="R146" s="711"/>
      <c r="S146" s="711"/>
      <c r="T146" s="711"/>
      <c r="U146" s="711"/>
      <c r="V146" s="712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71</v>
      </c>
      <c r="Q147" s="711"/>
      <c r="R147" s="711"/>
      <c r="S147" s="711"/>
      <c r="T147" s="711"/>
      <c r="U147" s="711"/>
      <c r="V147" s="712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279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29" t="s">
        <v>114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hidden="1" customHeight="1" x14ac:dyDescent="0.25">
      <c r="A150" s="54" t="s">
        <v>280</v>
      </c>
      <c r="B150" s="54" t="s">
        <v>281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3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282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280</v>
      </c>
      <c r="B151" s="54" t="s">
        <v>283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71</v>
      </c>
      <c r="Q152" s="711"/>
      <c r="R152" s="711"/>
      <c r="S152" s="711"/>
      <c r="T152" s="711"/>
      <c r="U152" s="711"/>
      <c r="V152" s="712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71</v>
      </c>
      <c r="Q153" s="711"/>
      <c r="R153" s="711"/>
      <c r="S153" s="711"/>
      <c r="T153" s="711"/>
      <c r="U153" s="711"/>
      <c r="V153" s="712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29" t="s">
        <v>64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hidden="1" customHeight="1" x14ac:dyDescent="0.25">
      <c r="A155" s="54" t="s">
        <v>284</v>
      </c>
      <c r="B155" s="54" t="s">
        <v>285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284</v>
      </c>
      <c r="B156" s="54" t="s">
        <v>287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71</v>
      </c>
      <c r="Q157" s="711"/>
      <c r="R157" s="711"/>
      <c r="S157" s="711"/>
      <c r="T157" s="711"/>
      <c r="U157" s="711"/>
      <c r="V157" s="712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71</v>
      </c>
      <c r="Q158" s="711"/>
      <c r="R158" s="711"/>
      <c r="S158" s="711"/>
      <c r="T158" s="711"/>
      <c r="U158" s="711"/>
      <c r="V158" s="712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29" t="s">
        <v>73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288</v>
      </c>
      <c r="B160" s="54" t="s">
        <v>289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2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290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71</v>
      </c>
      <c r="Q162" s="711"/>
      <c r="R162" s="711"/>
      <c r="S162" s="711"/>
      <c r="T162" s="711"/>
      <c r="U162" s="711"/>
      <c r="V162" s="712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71</v>
      </c>
      <c r="Q163" s="711"/>
      <c r="R163" s="711"/>
      <c r="S163" s="711"/>
      <c r="T163" s="711"/>
      <c r="U163" s="711"/>
      <c r="V163" s="712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27" t="s">
        <v>112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29" t="s">
        <v>114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291</v>
      </c>
      <c r="B166" s="54" t="s">
        <v>292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79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294</v>
      </c>
      <c r="B167" s="54" t="s">
        <v>295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297</v>
      </c>
      <c r="B168" s="54" t="s">
        <v>298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76</v>
      </c>
      <c r="L168" s="32"/>
      <c r="M168" s="33" t="s">
        <v>118</v>
      </c>
      <c r="N168" s="33"/>
      <c r="O168" s="32">
        <v>50</v>
      </c>
      <c r="P168" s="8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299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71</v>
      </c>
      <c r="Q169" s="711"/>
      <c r="R169" s="711"/>
      <c r="S169" s="711"/>
      <c r="T169" s="711"/>
      <c r="U169" s="711"/>
      <c r="V169" s="712"/>
      <c r="W169" s="37" t="s">
        <v>72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71</v>
      </c>
      <c r="Q170" s="711"/>
      <c r="R170" s="711"/>
      <c r="S170" s="711"/>
      <c r="T170" s="711"/>
      <c r="U170" s="711"/>
      <c r="V170" s="712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29" t="s">
        <v>64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300</v>
      </c>
      <c r="B172" s="54" t="s">
        <v>301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8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303</v>
      </c>
      <c r="B173" s="54" t="s">
        <v>304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76</v>
      </c>
      <c r="L173" s="32"/>
      <c r="M173" s="33" t="s">
        <v>68</v>
      </c>
      <c r="N173" s="33"/>
      <c r="O173" s="32">
        <v>40</v>
      </c>
      <c r="P173" s="7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305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306</v>
      </c>
      <c r="B174" s="54" t="s">
        <v>307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69</v>
      </c>
      <c r="X174" s="701">
        <v>10</v>
      </c>
      <c r="Y174" s="702">
        <f>IFERROR(IF(X174="",0,CEILING((X174/$H174),1)*$H174),"")</f>
        <v>18</v>
      </c>
      <c r="Z174" s="36">
        <f>IFERROR(IF(Y174=0,"",ROUNDUP(Y174/H174,0)*0.02175),"")</f>
        <v>4.3499999999999997E-2</v>
      </c>
      <c r="AA174" s="56"/>
      <c r="AB174" s="57"/>
      <c r="AC174" s="233" t="s">
        <v>308</v>
      </c>
      <c r="AG174" s="64"/>
      <c r="AJ174" s="68"/>
      <c r="AK174" s="68"/>
      <c r="BB174" s="234" t="s">
        <v>1</v>
      </c>
      <c r="BM174" s="64">
        <f>IFERROR(X174*I174/H174,"0")</f>
        <v>10.700000000000001</v>
      </c>
      <c r="BN174" s="64">
        <f>IFERROR(Y174*I174/H174,"0")</f>
        <v>19.260000000000002</v>
      </c>
      <c r="BO174" s="64">
        <f>IFERROR(1/J174*(X174/H174),"0")</f>
        <v>1.984126984126984E-2</v>
      </c>
      <c r="BP174" s="64">
        <f>IFERROR(1/J174*(Y174/H174),"0")</f>
        <v>3.5714285714285712E-2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8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311</v>
      </c>
      <c r="B176" s="54" t="s">
        <v>312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9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71</v>
      </c>
      <c r="Q177" s="711"/>
      <c r="R177" s="711"/>
      <c r="S177" s="711"/>
      <c r="T177" s="711"/>
      <c r="U177" s="711"/>
      <c r="V177" s="712"/>
      <c r="W177" s="37" t="s">
        <v>72</v>
      </c>
      <c r="X177" s="703">
        <f>IFERROR(X172/H172,"0")+IFERROR(X173/H173,"0")+IFERROR(X174/H174,"0")+IFERROR(X175/H175,"0")+IFERROR(X176/H176,"0")</f>
        <v>1.1111111111111112</v>
      </c>
      <c r="Y177" s="703">
        <f>IFERROR(Y172/H172,"0")+IFERROR(Y173/H173,"0")+IFERROR(Y174/H174,"0")+IFERROR(Y175/H175,"0")+IFERROR(Y176/H176,"0")</f>
        <v>2</v>
      </c>
      <c r="Z177" s="703">
        <f>IFERROR(IF(Z172="",0,Z172),"0")+IFERROR(IF(Z173="",0,Z173),"0")+IFERROR(IF(Z174="",0,Z174),"0")+IFERROR(IF(Z175="",0,Z175),"0")+IFERROR(IF(Z176="",0,Z176),"0")</f>
        <v>4.3499999999999997E-2</v>
      </c>
      <c r="AA177" s="704"/>
      <c r="AB177" s="704"/>
      <c r="AC177" s="704"/>
    </row>
    <row r="178" spans="1:68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71</v>
      </c>
      <c r="Q178" s="711"/>
      <c r="R178" s="711"/>
      <c r="S178" s="711"/>
      <c r="T178" s="711"/>
      <c r="U178" s="711"/>
      <c r="V178" s="712"/>
      <c r="W178" s="37" t="s">
        <v>69</v>
      </c>
      <c r="X178" s="703">
        <f>IFERROR(SUM(X172:X176),"0")</f>
        <v>10</v>
      </c>
      <c r="Y178" s="703">
        <f>IFERROR(SUM(Y172:Y176),"0")</f>
        <v>18</v>
      </c>
      <c r="Z178" s="37"/>
      <c r="AA178" s="704"/>
      <c r="AB178" s="704"/>
      <c r="AC178" s="704"/>
    </row>
    <row r="179" spans="1:68" ht="14.25" hidden="1" customHeight="1" x14ac:dyDescent="0.25">
      <c r="A179" s="729" t="s">
        <v>73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hidden="1" customHeight="1" x14ac:dyDescent="0.25">
      <c r="A180" s="54" t="s">
        <v>313</v>
      </c>
      <c r="B180" s="54" t="s">
        <v>314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315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316</v>
      </c>
      <c r="B181" s="54" t="s">
        <v>317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319</v>
      </c>
      <c r="B182" s="54" t="s">
        <v>320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71</v>
      </c>
      <c r="Q183" s="711"/>
      <c r="R183" s="711"/>
      <c r="S183" s="711"/>
      <c r="T183" s="711"/>
      <c r="U183" s="711"/>
      <c r="V183" s="712"/>
      <c r="W183" s="37" t="s">
        <v>72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71</v>
      </c>
      <c r="Q184" s="711"/>
      <c r="R184" s="711"/>
      <c r="S184" s="711"/>
      <c r="T184" s="711"/>
      <c r="U184" s="711"/>
      <c r="V184" s="712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59" t="s">
        <v>321</v>
      </c>
      <c r="B185" s="760"/>
      <c r="C185" s="760"/>
      <c r="D185" s="760"/>
      <c r="E185" s="760"/>
      <c r="F185" s="760"/>
      <c r="G185" s="760"/>
      <c r="H185" s="760"/>
      <c r="I185" s="760"/>
      <c r="J185" s="760"/>
      <c r="K185" s="760"/>
      <c r="L185" s="760"/>
      <c r="M185" s="760"/>
      <c r="N185" s="760"/>
      <c r="O185" s="760"/>
      <c r="P185" s="760"/>
      <c r="Q185" s="760"/>
      <c r="R185" s="760"/>
      <c r="S185" s="760"/>
      <c r="T185" s="760"/>
      <c r="U185" s="760"/>
      <c r="V185" s="760"/>
      <c r="W185" s="760"/>
      <c r="X185" s="760"/>
      <c r="Y185" s="760"/>
      <c r="Z185" s="760"/>
      <c r="AA185" s="48"/>
      <c r="AB185" s="48"/>
      <c r="AC185" s="48"/>
    </row>
    <row r="186" spans="1:68" ht="16.5" hidden="1" customHeight="1" x14ac:dyDescent="0.25">
      <c r="A186" s="727" t="s">
        <v>322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29" t="s">
        <v>162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323</v>
      </c>
      <c r="B188" s="54" t="s">
        <v>324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975" t="s">
        <v>325</v>
      </c>
      <c r="Q188" s="706"/>
      <c r="R188" s="706"/>
      <c r="S188" s="706"/>
      <c r="T188" s="707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71</v>
      </c>
      <c r="Q189" s="711"/>
      <c r="R189" s="711"/>
      <c r="S189" s="711"/>
      <c r="T189" s="711"/>
      <c r="U189" s="711"/>
      <c r="V189" s="712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71</v>
      </c>
      <c r="Q190" s="711"/>
      <c r="R190" s="711"/>
      <c r="S190" s="711"/>
      <c r="T190" s="711"/>
      <c r="U190" s="711"/>
      <c r="V190" s="712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29" t="s">
        <v>64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hidden="1" customHeight="1" x14ac:dyDescent="0.25">
      <c r="A192" s="54" t="s">
        <v>327</v>
      </c>
      <c r="B192" s="54" t="s">
        <v>328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329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330</v>
      </c>
      <c r="B193" s="54" t="s">
        <v>331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7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329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idden="1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71</v>
      </c>
      <c r="Q200" s="711"/>
      <c r="R200" s="711"/>
      <c r="S200" s="711"/>
      <c r="T200" s="711"/>
      <c r="U200" s="711"/>
      <c r="V200" s="712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hidden="1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71</v>
      </c>
      <c r="Q201" s="711"/>
      <c r="R201" s="711"/>
      <c r="S201" s="711"/>
      <c r="T201" s="711"/>
      <c r="U201" s="711"/>
      <c r="V201" s="712"/>
      <c r="W201" s="37" t="s">
        <v>69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hidden="1" customHeight="1" x14ac:dyDescent="0.25">
      <c r="A202" s="727" t="s">
        <v>347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29" t="s">
        <v>114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348</v>
      </c>
      <c r="B204" s="54" t="s">
        <v>349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351</v>
      </c>
      <c r="B205" s="54" t="s">
        <v>352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71</v>
      </c>
      <c r="Q206" s="711"/>
      <c r="R206" s="711"/>
      <c r="S206" s="711"/>
      <c r="T206" s="711"/>
      <c r="U206" s="711"/>
      <c r="V206" s="712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71</v>
      </c>
      <c r="Q207" s="711"/>
      <c r="R207" s="711"/>
      <c r="S207" s="711"/>
      <c r="T207" s="711"/>
      <c r="U207" s="711"/>
      <c r="V207" s="712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29" t="s">
        <v>162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353</v>
      </c>
      <c r="B209" s="54" t="s">
        <v>354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356</v>
      </c>
      <c r="B210" s="54" t="s">
        <v>357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71</v>
      </c>
      <c r="Q211" s="711"/>
      <c r="R211" s="711"/>
      <c r="S211" s="711"/>
      <c r="T211" s="711"/>
      <c r="U211" s="711"/>
      <c r="V211" s="712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71</v>
      </c>
      <c r="Q212" s="711"/>
      <c r="R212" s="711"/>
      <c r="S212" s="711"/>
      <c r="T212" s="711"/>
      <c r="U212" s="711"/>
      <c r="V212" s="712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29" t="s">
        <v>64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hidden="1" customHeight="1" x14ac:dyDescent="0.25">
      <c r="A214" s="54" t="s">
        <v>358</v>
      </c>
      <c r="B214" s="54" t="s">
        <v>359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76</v>
      </c>
      <c r="L214" s="32"/>
      <c r="M214" s="33" t="s">
        <v>68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69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360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361</v>
      </c>
      <c r="B215" s="54" t="s">
        <v>362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76</v>
      </c>
      <c r="L215" s="32"/>
      <c r="M215" s="33" t="s">
        <v>68</v>
      </c>
      <c r="N215" s="33"/>
      <c r="O215" s="32">
        <v>40</v>
      </c>
      <c r="P215" s="7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69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8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3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idden="1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71</v>
      </c>
      <c r="Q222" s="711"/>
      <c r="R222" s="711"/>
      <c r="S222" s="711"/>
      <c r="T222" s="711"/>
      <c r="U222" s="711"/>
      <c r="V222" s="712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hidden="1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71</v>
      </c>
      <c r="Q223" s="711"/>
      <c r="R223" s="711"/>
      <c r="S223" s="711"/>
      <c r="T223" s="711"/>
      <c r="U223" s="711"/>
      <c r="V223" s="712"/>
      <c r="W223" s="37" t="s">
        <v>69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hidden="1" customHeight="1" x14ac:dyDescent="0.25">
      <c r="A224" s="729" t="s">
        <v>73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378</v>
      </c>
      <c r="B225" s="54" t="s">
        <v>379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380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381</v>
      </c>
      <c r="B226" s="54" t="s">
        <v>382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96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387</v>
      </c>
      <c r="B228" s="54" t="s">
        <v>388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8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380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1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395</v>
      </c>
      <c r="B231" s="54" t="s">
        <v>396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69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397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89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69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389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4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383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386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idden="1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71</v>
      </c>
      <c r="Q236" s="711"/>
      <c r="R236" s="711"/>
      <c r="S236" s="711"/>
      <c r="T236" s="711"/>
      <c r="U236" s="711"/>
      <c r="V236" s="712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hidden="1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71</v>
      </c>
      <c r="Q237" s="711"/>
      <c r="R237" s="711"/>
      <c r="S237" s="711"/>
      <c r="T237" s="711"/>
      <c r="U237" s="711"/>
      <c r="V237" s="712"/>
      <c r="W237" s="37" t="s">
        <v>69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hidden="1" customHeight="1" x14ac:dyDescent="0.25">
      <c r="A238" s="729" t="s">
        <v>205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406</v>
      </c>
      <c r="B239" s="54" t="s">
        <v>407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76</v>
      </c>
      <c r="L239" s="32"/>
      <c r="M239" s="33" t="s">
        <v>68</v>
      </c>
      <c r="N239" s="33"/>
      <c r="O239" s="32">
        <v>40</v>
      </c>
      <c r="P239" s="87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408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76</v>
      </c>
      <c r="L240" s="32"/>
      <c r="M240" s="33" t="s">
        <v>68</v>
      </c>
      <c r="N240" s="33"/>
      <c r="O240" s="32">
        <v>30</v>
      </c>
      <c r="P240" s="8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76</v>
      </c>
      <c r="L241" s="32"/>
      <c r="M241" s="33" t="s">
        <v>68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414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415</v>
      </c>
      <c r="B242" s="54" t="s">
        <v>416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121</v>
      </c>
      <c r="N242" s="33"/>
      <c r="O242" s="32">
        <v>40</v>
      </c>
      <c r="P242" s="80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417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71</v>
      </c>
      <c r="Q243" s="711"/>
      <c r="R243" s="711"/>
      <c r="S243" s="711"/>
      <c r="T243" s="711"/>
      <c r="U243" s="711"/>
      <c r="V243" s="712"/>
      <c r="W243" s="37" t="s">
        <v>72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hidden="1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71</v>
      </c>
      <c r="Q244" s="711"/>
      <c r="R244" s="711"/>
      <c r="S244" s="711"/>
      <c r="T244" s="711"/>
      <c r="U244" s="711"/>
      <c r="V244" s="712"/>
      <c r="W244" s="37" t="s">
        <v>69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hidden="1" customHeight="1" x14ac:dyDescent="0.25">
      <c r="A245" s="727" t="s">
        <v>418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29" t="s">
        <v>114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419</v>
      </c>
      <c r="B247" s="54" t="s">
        <v>420</v>
      </c>
      <c r="C247" s="31">
        <v>4301011717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117</v>
      </c>
      <c r="L247" s="32"/>
      <c r="M247" s="33" t="s">
        <v>118</v>
      </c>
      <c r="N247" s="33"/>
      <c r="O247" s="32">
        <v>55</v>
      </c>
      <c r="P247" s="9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69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421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419</v>
      </c>
      <c r="B248" s="54" t="s">
        <v>422</v>
      </c>
      <c r="C248" s="31">
        <v>4301011945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4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69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424</v>
      </c>
      <c r="B249" s="54" t="s">
        <v>425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7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426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427</v>
      </c>
      <c r="B250" s="54" t="s">
        <v>428</v>
      </c>
      <c r="C250" s="31">
        <v>4301011733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121</v>
      </c>
      <c r="N250" s="33"/>
      <c r="O250" s="32">
        <v>55</v>
      </c>
      <c r="P250" s="7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429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4301011944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5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76</v>
      </c>
      <c r="L252" s="32"/>
      <c r="M252" s="33" t="s">
        <v>118</v>
      </c>
      <c r="N252" s="33"/>
      <c r="O252" s="32">
        <v>55</v>
      </c>
      <c r="P252" s="76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76</v>
      </c>
      <c r="L253" s="32"/>
      <c r="M253" s="33" t="s">
        <v>118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426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71</v>
      </c>
      <c r="Q255" s="711"/>
      <c r="R255" s="711"/>
      <c r="S255" s="711"/>
      <c r="T255" s="711"/>
      <c r="U255" s="711"/>
      <c r="V255" s="712"/>
      <c r="W255" s="37" t="s">
        <v>72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hidden="1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71</v>
      </c>
      <c r="Q256" s="711"/>
      <c r="R256" s="711"/>
      <c r="S256" s="711"/>
      <c r="T256" s="711"/>
      <c r="U256" s="711"/>
      <c r="V256" s="712"/>
      <c r="W256" s="37" t="s">
        <v>69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hidden="1" customHeight="1" x14ac:dyDescent="0.25">
      <c r="A257" s="727" t="s">
        <v>438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29" t="s">
        <v>114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hidden="1" customHeight="1" x14ac:dyDescent="0.25">
      <c r="A259" s="54" t="s">
        <v>439</v>
      </c>
      <c r="B259" s="54" t="s">
        <v>440</v>
      </c>
      <c r="C259" s="31">
        <v>4301011826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117</v>
      </c>
      <c r="L259" s="32"/>
      <c r="M259" s="33" t="s">
        <v>118</v>
      </c>
      <c r="N259" s="33"/>
      <c r="O259" s="32">
        <v>55</v>
      </c>
      <c r="P259" s="81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69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441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439</v>
      </c>
      <c r="B260" s="54" t="s">
        <v>442</v>
      </c>
      <c r="C260" s="31">
        <v>4301011942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69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443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444</v>
      </c>
      <c r="B261" s="54" t="s">
        <v>445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8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446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447</v>
      </c>
      <c r="B262" s="54" t="s">
        <v>448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450</v>
      </c>
      <c r="B263" s="54" t="s">
        <v>451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76</v>
      </c>
      <c r="L263" s="32"/>
      <c r="M263" s="33" t="s">
        <v>118</v>
      </c>
      <c r="N263" s="33"/>
      <c r="O263" s="32">
        <v>55</v>
      </c>
      <c r="P263" s="10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441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452</v>
      </c>
      <c r="B264" s="54" t="s">
        <v>453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76</v>
      </c>
      <c r="L264" s="32"/>
      <c r="M264" s="33" t="s">
        <v>118</v>
      </c>
      <c r="N264" s="33"/>
      <c r="O264" s="32">
        <v>55</v>
      </c>
      <c r="P264" s="8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455</v>
      </c>
      <c r="B265" s="54" t="s">
        <v>456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7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446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457</v>
      </c>
      <c r="B266" s="54" t="s">
        <v>458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7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449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71</v>
      </c>
      <c r="Q267" s="711"/>
      <c r="R267" s="711"/>
      <c r="S267" s="711"/>
      <c r="T267" s="711"/>
      <c r="U267" s="711"/>
      <c r="V267" s="712"/>
      <c r="W267" s="37" t="s">
        <v>72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hidden="1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71</v>
      </c>
      <c r="Q268" s="711"/>
      <c r="R268" s="711"/>
      <c r="S268" s="711"/>
      <c r="T268" s="711"/>
      <c r="U268" s="711"/>
      <c r="V268" s="712"/>
      <c r="W268" s="37" t="s">
        <v>69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hidden="1" customHeight="1" x14ac:dyDescent="0.25">
      <c r="A269" s="729" t="s">
        <v>162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459</v>
      </c>
      <c r="B270" s="54" t="s">
        <v>460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67</v>
      </c>
      <c r="L270" s="32"/>
      <c r="M270" s="33" t="s">
        <v>121</v>
      </c>
      <c r="N270" s="33"/>
      <c r="O270" s="32">
        <v>50</v>
      </c>
      <c r="P270" s="1035" t="s">
        <v>461</v>
      </c>
      <c r="Q270" s="706"/>
      <c r="R270" s="706"/>
      <c r="S270" s="706"/>
      <c r="T270" s="707"/>
      <c r="U270" s="34"/>
      <c r="V270" s="34"/>
      <c r="W270" s="35" t="s">
        <v>69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462</v>
      </c>
      <c r="AC270" s="349" t="s">
        <v>463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71</v>
      </c>
      <c r="Q271" s="711"/>
      <c r="R271" s="711"/>
      <c r="S271" s="711"/>
      <c r="T271" s="711"/>
      <c r="U271" s="711"/>
      <c r="V271" s="712"/>
      <c r="W271" s="37" t="s">
        <v>72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71</v>
      </c>
      <c r="Q272" s="711"/>
      <c r="R272" s="711"/>
      <c r="S272" s="711"/>
      <c r="T272" s="711"/>
      <c r="U272" s="711"/>
      <c r="V272" s="712"/>
      <c r="W272" s="37" t="s">
        <v>69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464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29" t="s">
        <v>114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465</v>
      </c>
      <c r="B275" s="54" t="s">
        <v>466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69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467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468</v>
      </c>
      <c r="B276" s="54" t="s">
        <v>469</v>
      </c>
      <c r="C276" s="31">
        <v>4301011850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117</v>
      </c>
      <c r="L276" s="32"/>
      <c r="M276" s="33" t="s">
        <v>118</v>
      </c>
      <c r="N276" s="33"/>
      <c r="O276" s="32">
        <v>55</v>
      </c>
      <c r="P276" s="10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468</v>
      </c>
      <c r="B277" s="54" t="s">
        <v>471</v>
      </c>
      <c r="C277" s="31">
        <v>4301011910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117</v>
      </c>
      <c r="L277" s="32"/>
      <c r="M277" s="33" t="s">
        <v>144</v>
      </c>
      <c r="N277" s="33"/>
      <c r="O277" s="32">
        <v>55</v>
      </c>
      <c r="P277" s="951" t="s">
        <v>472</v>
      </c>
      <c r="Q277" s="706"/>
      <c r="R277" s="706"/>
      <c r="S277" s="706"/>
      <c r="T277" s="707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473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474</v>
      </c>
      <c r="B278" s="54" t="s">
        <v>475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117</v>
      </c>
      <c r="L278" s="32"/>
      <c r="M278" s="33" t="s">
        <v>118</v>
      </c>
      <c r="N278" s="33"/>
      <c r="O278" s="32">
        <v>55</v>
      </c>
      <c r="P278" s="107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69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476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477</v>
      </c>
      <c r="B279" s="54" t="s">
        <v>478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76</v>
      </c>
      <c r="L279" s="32"/>
      <c r="M279" s="33" t="s">
        <v>118</v>
      </c>
      <c r="N279" s="33"/>
      <c r="O279" s="32">
        <v>55</v>
      </c>
      <c r="P279" s="95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69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467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479</v>
      </c>
      <c r="B280" s="54" t="s">
        <v>480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76</v>
      </c>
      <c r="L280" s="32"/>
      <c r="M280" s="33" t="s">
        <v>118</v>
      </c>
      <c r="N280" s="33"/>
      <c r="O280" s="32">
        <v>55</v>
      </c>
      <c r="P280" s="8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69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470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71</v>
      </c>
      <c r="Q281" s="711"/>
      <c r="R281" s="711"/>
      <c r="S281" s="711"/>
      <c r="T281" s="711"/>
      <c r="U281" s="711"/>
      <c r="V281" s="712"/>
      <c r="W281" s="37" t="s">
        <v>72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71</v>
      </c>
      <c r="Q282" s="711"/>
      <c r="R282" s="711"/>
      <c r="S282" s="711"/>
      <c r="T282" s="711"/>
      <c r="U282" s="711"/>
      <c r="V282" s="712"/>
      <c r="W282" s="37" t="s">
        <v>69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481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29" t="s">
        <v>114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482</v>
      </c>
      <c r="B285" s="54" t="s">
        <v>483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31</v>
      </c>
      <c r="P285" s="88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69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71</v>
      </c>
      <c r="Q286" s="711"/>
      <c r="R286" s="711"/>
      <c r="S286" s="711"/>
      <c r="T286" s="711"/>
      <c r="U286" s="711"/>
      <c r="V286" s="712"/>
      <c r="W286" s="37" t="s">
        <v>72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71</v>
      </c>
      <c r="Q287" s="711"/>
      <c r="R287" s="711"/>
      <c r="S287" s="711"/>
      <c r="T287" s="711"/>
      <c r="U287" s="711"/>
      <c r="V287" s="712"/>
      <c r="W287" s="37" t="s">
        <v>69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484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29" t="s">
        <v>114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485</v>
      </c>
      <c r="B290" s="54" t="s">
        <v>486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117</v>
      </c>
      <c r="L290" s="32"/>
      <c r="M290" s="33" t="s">
        <v>121</v>
      </c>
      <c r="N290" s="33"/>
      <c r="O290" s="32">
        <v>35</v>
      </c>
      <c r="P290" s="7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69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119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487</v>
      </c>
      <c r="B291" s="54" t="s">
        <v>488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117</v>
      </c>
      <c r="L291" s="32"/>
      <c r="M291" s="33" t="s">
        <v>68</v>
      </c>
      <c r="N291" s="33"/>
      <c r="O291" s="32">
        <v>30</v>
      </c>
      <c r="P291" s="10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69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489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490</v>
      </c>
      <c r="B292" s="54" t="s">
        <v>491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117</v>
      </c>
      <c r="L292" s="32"/>
      <c r="M292" s="33" t="s">
        <v>68</v>
      </c>
      <c r="N292" s="33"/>
      <c r="O292" s="32">
        <v>35</v>
      </c>
      <c r="P292" s="10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69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492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71</v>
      </c>
      <c r="Q293" s="711"/>
      <c r="R293" s="711"/>
      <c r="S293" s="711"/>
      <c r="T293" s="711"/>
      <c r="U293" s="711"/>
      <c r="V293" s="712"/>
      <c r="W293" s="37" t="s">
        <v>72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71</v>
      </c>
      <c r="Q294" s="711"/>
      <c r="R294" s="711"/>
      <c r="S294" s="711"/>
      <c r="T294" s="711"/>
      <c r="U294" s="711"/>
      <c r="V294" s="712"/>
      <c r="W294" s="37" t="s">
        <v>69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493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29" t="s">
        <v>73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494</v>
      </c>
      <c r="B297" s="54" t="s">
        <v>495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117</v>
      </c>
      <c r="L297" s="32"/>
      <c r="M297" s="33" t="s">
        <v>121</v>
      </c>
      <c r="N297" s="33"/>
      <c r="O297" s="32">
        <v>45</v>
      </c>
      <c r="P297" s="108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496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497</v>
      </c>
      <c r="B298" s="54" t="s">
        <v>498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76</v>
      </c>
      <c r="L298" s="32"/>
      <c r="M298" s="33" t="s">
        <v>68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499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500</v>
      </c>
      <c r="B299" s="54" t="s">
        <v>501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76</v>
      </c>
      <c r="L299" s="32"/>
      <c r="M299" s="33" t="s">
        <v>68</v>
      </c>
      <c r="N299" s="33"/>
      <c r="O299" s="32">
        <v>40</v>
      </c>
      <c r="P299" s="8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69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499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502</v>
      </c>
      <c r="B300" s="54" t="s">
        <v>503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76</v>
      </c>
      <c r="L300" s="32"/>
      <c r="M300" s="33" t="s">
        <v>68</v>
      </c>
      <c r="N300" s="33"/>
      <c r="O300" s="32">
        <v>45</v>
      </c>
      <c r="P300" s="86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69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496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504</v>
      </c>
      <c r="B301" s="54" t="s">
        <v>505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76</v>
      </c>
      <c r="L301" s="32"/>
      <c r="M301" s="33" t="s">
        <v>68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69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506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71</v>
      </c>
      <c r="Q302" s="711"/>
      <c r="R302" s="711"/>
      <c r="S302" s="711"/>
      <c r="T302" s="711"/>
      <c r="U302" s="711"/>
      <c r="V302" s="712"/>
      <c r="W302" s="37" t="s">
        <v>72</v>
      </c>
      <c r="X302" s="703">
        <f>IFERROR(X297/H297,"0")+IFERROR(X298/H298,"0")+IFERROR(X299/H299,"0")+IFERROR(X300/H300,"0")+IFERROR(X301/H301,"0")</f>
        <v>0</v>
      </c>
      <c r="Y302" s="703">
        <f>IFERROR(Y297/H297,"0")+IFERROR(Y298/H298,"0")+IFERROR(Y299/H299,"0")+IFERROR(Y300/H300,"0")+IFERROR(Y301/H301,"0")</f>
        <v>0</v>
      </c>
      <c r="Z302" s="703">
        <f>IFERROR(IF(Z297="",0,Z297),"0")+IFERROR(IF(Z298="",0,Z298),"0")+IFERROR(IF(Z299="",0,Z299),"0")+IFERROR(IF(Z300="",0,Z300),"0")+IFERROR(IF(Z301="",0,Z301),"0")</f>
        <v>0</v>
      </c>
      <c r="AA302" s="704"/>
      <c r="AB302" s="704"/>
      <c r="AC302" s="704"/>
    </row>
    <row r="303" spans="1:68" hidden="1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71</v>
      </c>
      <c r="Q303" s="711"/>
      <c r="R303" s="711"/>
      <c r="S303" s="711"/>
      <c r="T303" s="711"/>
      <c r="U303" s="711"/>
      <c r="V303" s="712"/>
      <c r="W303" s="37" t="s">
        <v>69</v>
      </c>
      <c r="X303" s="703">
        <f>IFERROR(SUM(X297:X301),"0")</f>
        <v>0</v>
      </c>
      <c r="Y303" s="703">
        <f>IFERROR(SUM(Y297:Y301),"0")</f>
        <v>0</v>
      </c>
      <c r="Z303" s="37"/>
      <c r="AA303" s="704"/>
      <c r="AB303" s="704"/>
      <c r="AC303" s="704"/>
    </row>
    <row r="304" spans="1:68" ht="16.5" hidden="1" customHeight="1" x14ac:dyDescent="0.25">
      <c r="A304" s="727" t="s">
        <v>507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29" t="s">
        <v>73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508</v>
      </c>
      <c r="B306" s="54" t="s">
        <v>509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45</v>
      </c>
      <c r="P306" s="94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69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510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71</v>
      </c>
      <c r="Q307" s="711"/>
      <c r="R307" s="711"/>
      <c r="S307" s="711"/>
      <c r="T307" s="711"/>
      <c r="U307" s="711"/>
      <c r="V307" s="712"/>
      <c r="W307" s="37" t="s">
        <v>72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71</v>
      </c>
      <c r="Q308" s="711"/>
      <c r="R308" s="711"/>
      <c r="S308" s="711"/>
      <c r="T308" s="711"/>
      <c r="U308" s="711"/>
      <c r="V308" s="712"/>
      <c r="W308" s="37" t="s">
        <v>69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511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29" t="s">
        <v>114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512</v>
      </c>
      <c r="B311" s="54" t="s">
        <v>513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117</v>
      </c>
      <c r="L311" s="32"/>
      <c r="M311" s="33" t="s">
        <v>118</v>
      </c>
      <c r="N311" s="33"/>
      <c r="O311" s="32">
        <v>55</v>
      </c>
      <c r="P311" s="92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69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437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71</v>
      </c>
      <c r="Q312" s="711"/>
      <c r="R312" s="711"/>
      <c r="S312" s="711"/>
      <c r="T312" s="711"/>
      <c r="U312" s="711"/>
      <c r="V312" s="712"/>
      <c r="W312" s="37" t="s">
        <v>72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71</v>
      </c>
      <c r="Q313" s="711"/>
      <c r="R313" s="711"/>
      <c r="S313" s="711"/>
      <c r="T313" s="711"/>
      <c r="U313" s="711"/>
      <c r="V313" s="712"/>
      <c r="W313" s="37" t="s">
        <v>69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29" t="s">
        <v>64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hidden="1" customHeight="1" x14ac:dyDescent="0.25">
      <c r="A315" s="54" t="s">
        <v>514</v>
      </c>
      <c r="B315" s="54" t="s">
        <v>515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4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69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516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517</v>
      </c>
      <c r="B316" s="54" t="s">
        <v>518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74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69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516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71</v>
      </c>
      <c r="Q317" s="711"/>
      <c r="R317" s="711"/>
      <c r="S317" s="711"/>
      <c r="T317" s="711"/>
      <c r="U317" s="711"/>
      <c r="V317" s="712"/>
      <c r="W317" s="37" t="s">
        <v>72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hidden="1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71</v>
      </c>
      <c r="Q318" s="711"/>
      <c r="R318" s="711"/>
      <c r="S318" s="711"/>
      <c r="T318" s="711"/>
      <c r="U318" s="711"/>
      <c r="V318" s="712"/>
      <c r="W318" s="37" t="s">
        <v>69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hidden="1" customHeight="1" x14ac:dyDescent="0.25">
      <c r="A319" s="727" t="s">
        <v>519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29" t="s">
        <v>114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520</v>
      </c>
      <c r="B321" s="54" t="s">
        <v>521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69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522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4301012016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117</v>
      </c>
      <c r="L322" s="32"/>
      <c r="M322" s="33" t="s">
        <v>121</v>
      </c>
      <c r="N322" s="33"/>
      <c r="O322" s="32">
        <v>55</v>
      </c>
      <c r="P322" s="83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69</v>
      </c>
      <c r="X322" s="701">
        <v>100</v>
      </c>
      <c r="Y322" s="702">
        <f t="shared" si="57"/>
        <v>108</v>
      </c>
      <c r="Z322" s="36">
        <f>IFERROR(IF(Y322=0,"",ROUNDUP(Y322/H322,0)*0.02175),"")</f>
        <v>0.21749999999999997</v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104.44444444444444</v>
      </c>
      <c r="BN322" s="64">
        <f t="shared" si="59"/>
        <v>112.8</v>
      </c>
      <c r="BO322" s="64">
        <f t="shared" si="60"/>
        <v>0.16534391534391535</v>
      </c>
      <c r="BP322" s="64">
        <f t="shared" si="61"/>
        <v>0.17857142857142855</v>
      </c>
    </row>
    <row r="323" spans="1:68" ht="27" hidden="1" customHeight="1" x14ac:dyDescent="0.25">
      <c r="A323" s="54" t="s">
        <v>523</v>
      </c>
      <c r="B323" s="54" t="s">
        <v>526</v>
      </c>
      <c r="C323" s="31">
        <v>4301011911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117</v>
      </c>
      <c r="L323" s="32"/>
      <c r="M323" s="33" t="s">
        <v>144</v>
      </c>
      <c r="N323" s="33"/>
      <c r="O323" s="32">
        <v>55</v>
      </c>
      <c r="P323" s="1010" t="s">
        <v>527</v>
      </c>
      <c r="Q323" s="706"/>
      <c r="R323" s="706"/>
      <c r="S323" s="706"/>
      <c r="T323" s="707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528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529</v>
      </c>
      <c r="B324" s="54" t="s">
        <v>530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117</v>
      </c>
      <c r="L324" s="32"/>
      <c r="M324" s="33" t="s">
        <v>118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531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532</v>
      </c>
      <c r="B325" s="54" t="s">
        <v>533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76</v>
      </c>
      <c r="L325" s="32"/>
      <c r="M325" s="33" t="s">
        <v>118</v>
      </c>
      <c r="N325" s="33"/>
      <c r="O325" s="32">
        <v>55</v>
      </c>
      <c r="P325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522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534</v>
      </c>
      <c r="B326" s="54" t="s">
        <v>535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76</v>
      </c>
      <c r="L326" s="32"/>
      <c r="M326" s="33" t="s">
        <v>118</v>
      </c>
      <c r="N326" s="33"/>
      <c r="O326" s="32">
        <v>90</v>
      </c>
      <c r="P326" s="73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69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536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537</v>
      </c>
      <c r="B327" s="54" t="s">
        <v>538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69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539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540</v>
      </c>
      <c r="B328" s="54" t="s">
        <v>541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69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525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71</v>
      </c>
      <c r="Q329" s="711"/>
      <c r="R329" s="711"/>
      <c r="S329" s="711"/>
      <c r="T329" s="711"/>
      <c r="U329" s="711"/>
      <c r="V329" s="712"/>
      <c r="W329" s="37" t="s">
        <v>72</v>
      </c>
      <c r="X329" s="703">
        <f>IFERROR(X321/H321,"0")+IFERROR(X322/H322,"0")+IFERROR(X323/H323,"0")+IFERROR(X324/H324,"0")+IFERROR(X325/H325,"0")+IFERROR(X326/H326,"0")+IFERROR(X327/H327,"0")+IFERROR(X328/H328,"0")</f>
        <v>9.2592592592592595</v>
      </c>
      <c r="Y329" s="703">
        <f>IFERROR(Y321/H321,"0")+IFERROR(Y322/H322,"0")+IFERROR(Y323/H323,"0")+IFERROR(Y324/H324,"0")+IFERROR(Y325/H325,"0")+IFERROR(Y326/H326,"0")+IFERROR(Y327/H327,"0")+IFERROR(Y328/H328,"0")</f>
        <v>10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0.21749999999999997</v>
      </c>
      <c r="AA329" s="704"/>
      <c r="AB329" s="704"/>
      <c r="AC329" s="704"/>
    </row>
    <row r="330" spans="1:68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71</v>
      </c>
      <c r="Q330" s="711"/>
      <c r="R330" s="711"/>
      <c r="S330" s="711"/>
      <c r="T330" s="711"/>
      <c r="U330" s="711"/>
      <c r="V330" s="712"/>
      <c r="W330" s="37" t="s">
        <v>69</v>
      </c>
      <c r="X330" s="703">
        <f>IFERROR(SUM(X321:X328),"0")</f>
        <v>100</v>
      </c>
      <c r="Y330" s="703">
        <f>IFERROR(SUM(Y321:Y328),"0")</f>
        <v>108</v>
      </c>
      <c r="Z330" s="37"/>
      <c r="AA330" s="704"/>
      <c r="AB330" s="704"/>
      <c r="AC330" s="704"/>
    </row>
    <row r="331" spans="1:68" ht="14.25" hidden="1" customHeight="1" x14ac:dyDescent="0.25">
      <c r="A331" s="729" t="s">
        <v>64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customHeight="1" x14ac:dyDescent="0.25">
      <c r="A332" s="54" t="s">
        <v>542</v>
      </c>
      <c r="B332" s="54" t="s">
        <v>543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76</v>
      </c>
      <c r="L332" s="32"/>
      <c r="M332" s="33" t="s">
        <v>68</v>
      </c>
      <c r="N332" s="33"/>
      <c r="O332" s="32">
        <v>35</v>
      </c>
      <c r="P332" s="8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69</v>
      </c>
      <c r="X332" s="701">
        <v>70</v>
      </c>
      <c r="Y332" s="702">
        <f>IFERROR(IF(X332="",0,CEILING((X332/$H332),1)*$H332),"")</f>
        <v>71.400000000000006</v>
      </c>
      <c r="Z332" s="36">
        <f>IFERROR(IF(Y332=0,"",ROUNDUP(Y332/H332,0)*0.00753),"")</f>
        <v>0.12801000000000001</v>
      </c>
      <c r="AA332" s="56"/>
      <c r="AB332" s="57"/>
      <c r="AC332" s="405" t="s">
        <v>544</v>
      </c>
      <c r="AG332" s="64"/>
      <c r="AJ332" s="68"/>
      <c r="AK332" s="68"/>
      <c r="BB332" s="406" t="s">
        <v>1</v>
      </c>
      <c r="BM332" s="64">
        <f>IFERROR(X332*I332/H332,"0")</f>
        <v>74.333333333333329</v>
      </c>
      <c r="BN332" s="64">
        <f>IFERROR(Y332*I332/H332,"0")</f>
        <v>75.820000000000007</v>
      </c>
      <c r="BO332" s="64">
        <f>IFERROR(1/J332*(X332/H332),"0")</f>
        <v>0.10683760683760682</v>
      </c>
      <c r="BP332" s="64">
        <f>IFERROR(1/J332*(Y332/H332),"0")</f>
        <v>0.10897435897435898</v>
      </c>
    </row>
    <row r="333" spans="1:68" ht="27" customHeight="1" x14ac:dyDescent="0.25">
      <c r="A333" s="54" t="s">
        <v>545</v>
      </c>
      <c r="B333" s="54" t="s">
        <v>546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76</v>
      </c>
      <c r="L333" s="32"/>
      <c r="M333" s="33" t="s">
        <v>68</v>
      </c>
      <c r="N333" s="33"/>
      <c r="O333" s="32">
        <v>40</v>
      </c>
      <c r="P333" s="10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69</v>
      </c>
      <c r="X333" s="701">
        <v>150</v>
      </c>
      <c r="Y333" s="702">
        <f>IFERROR(IF(X333="",0,CEILING((X333/$H333),1)*$H333),"")</f>
        <v>151.20000000000002</v>
      </c>
      <c r="Z333" s="36">
        <f>IFERROR(IF(Y333=0,"",ROUNDUP(Y333/H333,0)*0.00753),"")</f>
        <v>0.27107999999999999</v>
      </c>
      <c r="AA333" s="56"/>
      <c r="AB333" s="57"/>
      <c r="AC333" s="407" t="s">
        <v>547</v>
      </c>
      <c r="AG333" s="64"/>
      <c r="AJ333" s="68"/>
      <c r="AK333" s="68"/>
      <c r="BB333" s="408" t="s">
        <v>1</v>
      </c>
      <c r="BM333" s="64">
        <f>IFERROR(X333*I333/H333,"0")</f>
        <v>159.28571428571428</v>
      </c>
      <c r="BN333" s="64">
        <f>IFERROR(Y333*I333/H333,"0")</f>
        <v>160.56</v>
      </c>
      <c r="BO333" s="64">
        <f>IFERROR(1/J333*(X333/H333),"0")</f>
        <v>0.22893772893772893</v>
      </c>
      <c r="BP333" s="64">
        <f>IFERROR(1/J333*(Y333/H333),"0")</f>
        <v>0.23076923076923075</v>
      </c>
    </row>
    <row r="334" spans="1:68" ht="27" hidden="1" customHeight="1" x14ac:dyDescent="0.25">
      <c r="A334" s="54" t="s">
        <v>548</v>
      </c>
      <c r="B334" s="54" t="s">
        <v>549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45</v>
      </c>
      <c r="P334" s="7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69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550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551</v>
      </c>
      <c r="B335" s="54" t="s">
        <v>552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9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69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547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71</v>
      </c>
      <c r="Q336" s="711"/>
      <c r="R336" s="711"/>
      <c r="S336" s="711"/>
      <c r="T336" s="711"/>
      <c r="U336" s="711"/>
      <c r="V336" s="712"/>
      <c r="W336" s="37" t="s">
        <v>72</v>
      </c>
      <c r="X336" s="703">
        <f>IFERROR(X332/H332,"0")+IFERROR(X333/H333,"0")+IFERROR(X334/H334,"0")+IFERROR(X335/H335,"0")</f>
        <v>52.38095238095238</v>
      </c>
      <c r="Y336" s="703">
        <f>IFERROR(Y332/H332,"0")+IFERROR(Y333/H333,"0")+IFERROR(Y334/H334,"0")+IFERROR(Y335/H335,"0")</f>
        <v>53</v>
      </c>
      <c r="Z336" s="703">
        <f>IFERROR(IF(Z332="",0,Z332),"0")+IFERROR(IF(Z333="",0,Z333),"0")+IFERROR(IF(Z334="",0,Z334),"0")+IFERROR(IF(Z335="",0,Z335),"0")</f>
        <v>0.39909</v>
      </c>
      <c r="AA336" s="704"/>
      <c r="AB336" s="704"/>
      <c r="AC336" s="704"/>
    </row>
    <row r="337" spans="1:68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71</v>
      </c>
      <c r="Q337" s="711"/>
      <c r="R337" s="711"/>
      <c r="S337" s="711"/>
      <c r="T337" s="711"/>
      <c r="U337" s="711"/>
      <c r="V337" s="712"/>
      <c r="W337" s="37" t="s">
        <v>69</v>
      </c>
      <c r="X337" s="703">
        <f>IFERROR(SUM(X332:X335),"0")</f>
        <v>220</v>
      </c>
      <c r="Y337" s="703">
        <f>IFERROR(SUM(Y332:Y335),"0")</f>
        <v>222.60000000000002</v>
      </c>
      <c r="Z337" s="37"/>
      <c r="AA337" s="704"/>
      <c r="AB337" s="704"/>
      <c r="AC337" s="704"/>
    </row>
    <row r="338" spans="1:68" ht="14.25" hidden="1" customHeight="1" x14ac:dyDescent="0.25">
      <c r="A338" s="729" t="s">
        <v>73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customHeight="1" x14ac:dyDescent="0.25">
      <c r="A339" s="54" t="s">
        <v>553</v>
      </c>
      <c r="B339" s="54" t="s">
        <v>554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117</v>
      </c>
      <c r="L339" s="32"/>
      <c r="M339" s="33" t="s">
        <v>121</v>
      </c>
      <c r="N339" s="33"/>
      <c r="O339" s="32">
        <v>40</v>
      </c>
      <c r="P339" s="7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69</v>
      </c>
      <c r="X339" s="701">
        <v>970</v>
      </c>
      <c r="Y339" s="702">
        <f t="shared" ref="Y339:Y344" si="62">IFERROR(IF(X339="",0,CEILING((X339/$H339),1)*$H339),"")</f>
        <v>975</v>
      </c>
      <c r="Z339" s="36">
        <f>IFERROR(IF(Y339=0,"",ROUNDUP(Y339/H339,0)*0.02175),"")</f>
        <v>2.71875</v>
      </c>
      <c r="AA339" s="56"/>
      <c r="AB339" s="57"/>
      <c r="AC339" s="413" t="s">
        <v>555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1039.3923076923077</v>
      </c>
      <c r="BN339" s="64">
        <f t="shared" ref="BN339:BN344" si="64">IFERROR(Y339*I339/H339,"0")</f>
        <v>1044.75</v>
      </c>
      <c r="BO339" s="64">
        <f t="shared" ref="BO339:BO344" si="65">IFERROR(1/J339*(X339/H339),"0")</f>
        <v>2.2206959706959708</v>
      </c>
      <c r="BP339" s="64">
        <f t="shared" ref="BP339:BP344" si="66">IFERROR(1/J339*(Y339/H339),"0")</f>
        <v>2.2321428571428572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117</v>
      </c>
      <c r="L340" s="32"/>
      <c r="M340" s="33" t="s">
        <v>68</v>
      </c>
      <c r="N340" s="33"/>
      <c r="O340" s="32">
        <v>40</v>
      </c>
      <c r="P340" s="8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558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559</v>
      </c>
      <c r="B341" s="54" t="s">
        <v>560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117</v>
      </c>
      <c r="L341" s="32"/>
      <c r="M341" s="33" t="s">
        <v>68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561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562</v>
      </c>
      <c r="B342" s="54" t="s">
        <v>563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76</v>
      </c>
      <c r="L342" s="32"/>
      <c r="M342" s="33" t="s">
        <v>68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69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564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565</v>
      </c>
      <c r="B343" s="54" t="s">
        <v>566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76</v>
      </c>
      <c r="L343" s="32"/>
      <c r="M343" s="33" t="s">
        <v>68</v>
      </c>
      <c r="N343" s="33"/>
      <c r="O343" s="32">
        <v>40</v>
      </c>
      <c r="P343" s="10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69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567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568</v>
      </c>
      <c r="B344" s="54" t="s">
        <v>569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69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570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71</v>
      </c>
      <c r="Q345" s="711"/>
      <c r="R345" s="711"/>
      <c r="S345" s="711"/>
      <c r="T345" s="711"/>
      <c r="U345" s="711"/>
      <c r="V345" s="712"/>
      <c r="W345" s="37" t="s">
        <v>72</v>
      </c>
      <c r="X345" s="703">
        <f>IFERROR(X339/H339,"0")+IFERROR(X340/H340,"0")+IFERROR(X341/H341,"0")+IFERROR(X342/H342,"0")+IFERROR(X343/H343,"0")+IFERROR(X344/H344,"0")</f>
        <v>124.35897435897436</v>
      </c>
      <c r="Y345" s="703">
        <f>IFERROR(Y339/H339,"0")+IFERROR(Y340/H340,"0")+IFERROR(Y341/H341,"0")+IFERROR(Y342/H342,"0")+IFERROR(Y343/H343,"0")+IFERROR(Y344/H344,"0")</f>
        <v>125</v>
      </c>
      <c r="Z345" s="703">
        <f>IFERROR(IF(Z339="",0,Z339),"0")+IFERROR(IF(Z340="",0,Z340),"0")+IFERROR(IF(Z341="",0,Z341),"0")+IFERROR(IF(Z342="",0,Z342),"0")+IFERROR(IF(Z343="",0,Z343),"0")+IFERROR(IF(Z344="",0,Z344),"0")</f>
        <v>2.71875</v>
      </c>
      <c r="AA345" s="704"/>
      <c r="AB345" s="704"/>
      <c r="AC345" s="704"/>
    </row>
    <row r="346" spans="1:68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71</v>
      </c>
      <c r="Q346" s="711"/>
      <c r="R346" s="711"/>
      <c r="S346" s="711"/>
      <c r="T346" s="711"/>
      <c r="U346" s="711"/>
      <c r="V346" s="712"/>
      <c r="W346" s="37" t="s">
        <v>69</v>
      </c>
      <c r="X346" s="703">
        <f>IFERROR(SUM(X339:X344),"0")</f>
        <v>970</v>
      </c>
      <c r="Y346" s="703">
        <f>IFERROR(SUM(Y339:Y344),"0")</f>
        <v>975</v>
      </c>
      <c r="Z346" s="37"/>
      <c r="AA346" s="704"/>
      <c r="AB346" s="704"/>
      <c r="AC346" s="704"/>
    </row>
    <row r="347" spans="1:68" ht="14.25" hidden="1" customHeight="1" x14ac:dyDescent="0.25">
      <c r="A347" s="729" t="s">
        <v>205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hidden="1" customHeight="1" x14ac:dyDescent="0.25">
      <c r="A348" s="54" t="s">
        <v>571</v>
      </c>
      <c r="B348" s="54" t="s">
        <v>572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117</v>
      </c>
      <c r="L348" s="32"/>
      <c r="M348" s="33" t="s">
        <v>68</v>
      </c>
      <c r="N348" s="33"/>
      <c r="O348" s="32">
        <v>30</v>
      </c>
      <c r="P348" s="100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69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573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574</v>
      </c>
      <c r="B349" s="54" t="s">
        <v>575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117</v>
      </c>
      <c r="L349" s="32"/>
      <c r="M349" s="33" t="s">
        <v>68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69</v>
      </c>
      <c r="X349" s="701">
        <v>15</v>
      </c>
      <c r="Y349" s="702">
        <f>IFERROR(IF(X349="",0,CEILING((X349/$H349),1)*$H349),"")</f>
        <v>15.6</v>
      </c>
      <c r="Z349" s="36">
        <f>IFERROR(IF(Y349=0,"",ROUNDUP(Y349/H349,0)*0.02175),"")</f>
        <v>4.3499999999999997E-2</v>
      </c>
      <c r="AA349" s="56"/>
      <c r="AB349" s="57"/>
      <c r="AC349" s="427" t="s">
        <v>576</v>
      </c>
      <c r="AG349" s="64"/>
      <c r="AJ349" s="68"/>
      <c r="AK349" s="68"/>
      <c r="BB349" s="428" t="s">
        <v>1</v>
      </c>
      <c r="BM349" s="64">
        <f>IFERROR(X349*I349/H349,"0")</f>
        <v>16.084615384615386</v>
      </c>
      <c r="BN349" s="64">
        <f>IFERROR(Y349*I349/H349,"0")</f>
        <v>16.728000000000002</v>
      </c>
      <c r="BO349" s="64">
        <f>IFERROR(1/J349*(X349/H349),"0")</f>
        <v>3.4340659340659337E-2</v>
      </c>
      <c r="BP349" s="64">
        <f>IFERROR(1/J349*(Y349/H349),"0")</f>
        <v>3.5714285714285712E-2</v>
      </c>
    </row>
    <row r="350" spans="1:68" ht="16.5" hidden="1" customHeight="1" x14ac:dyDescent="0.25">
      <c r="A350" s="54" t="s">
        <v>577</v>
      </c>
      <c r="B350" s="54" t="s">
        <v>578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8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69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579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71</v>
      </c>
      <c r="Q351" s="711"/>
      <c r="R351" s="711"/>
      <c r="S351" s="711"/>
      <c r="T351" s="711"/>
      <c r="U351" s="711"/>
      <c r="V351" s="712"/>
      <c r="W351" s="37" t="s">
        <v>72</v>
      </c>
      <c r="X351" s="703">
        <f>IFERROR(X348/H348,"0")+IFERROR(X349/H349,"0")+IFERROR(X350/H350,"0")</f>
        <v>1.9230769230769231</v>
      </c>
      <c r="Y351" s="703">
        <f>IFERROR(Y348/H348,"0")+IFERROR(Y349/H349,"0")+IFERROR(Y350/H350,"0")</f>
        <v>2</v>
      </c>
      <c r="Z351" s="703">
        <f>IFERROR(IF(Z348="",0,Z348),"0")+IFERROR(IF(Z349="",0,Z349),"0")+IFERROR(IF(Z350="",0,Z350),"0")</f>
        <v>4.3499999999999997E-2</v>
      </c>
      <c r="AA351" s="704"/>
      <c r="AB351" s="704"/>
      <c r="AC351" s="704"/>
    </row>
    <row r="352" spans="1:68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71</v>
      </c>
      <c r="Q352" s="711"/>
      <c r="R352" s="711"/>
      <c r="S352" s="711"/>
      <c r="T352" s="711"/>
      <c r="U352" s="711"/>
      <c r="V352" s="712"/>
      <c r="W352" s="37" t="s">
        <v>69</v>
      </c>
      <c r="X352" s="703">
        <f>IFERROR(SUM(X348:X350),"0")</f>
        <v>15</v>
      </c>
      <c r="Y352" s="703">
        <f>IFERROR(SUM(Y348:Y350),"0")</f>
        <v>15.6</v>
      </c>
      <c r="Z352" s="37"/>
      <c r="AA352" s="704"/>
      <c r="AB352" s="704"/>
      <c r="AC352" s="704"/>
    </row>
    <row r="353" spans="1:68" ht="14.25" hidden="1" customHeight="1" x14ac:dyDescent="0.25">
      <c r="A353" s="729" t="s">
        <v>103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customHeight="1" x14ac:dyDescent="0.25">
      <c r="A354" s="54" t="s">
        <v>580</v>
      </c>
      <c r="B354" s="54" t="s">
        <v>581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45" t="s">
        <v>582</v>
      </c>
      <c r="Q354" s="706"/>
      <c r="R354" s="706"/>
      <c r="S354" s="706"/>
      <c r="T354" s="707"/>
      <c r="U354" s="34"/>
      <c r="V354" s="34"/>
      <c r="W354" s="35" t="s">
        <v>69</v>
      </c>
      <c r="X354" s="701">
        <v>12</v>
      </c>
      <c r="Y354" s="702">
        <f>IFERROR(IF(X354="",0,CEILING((X354/$H354),1)*$H354),"")</f>
        <v>12.16</v>
      </c>
      <c r="Z354" s="36">
        <f>IFERROR(IF(Y354=0,"",ROUNDUP(Y354/H354,0)*0.00753),"")</f>
        <v>3.0120000000000001E-2</v>
      </c>
      <c r="AA354" s="56"/>
      <c r="AB354" s="57"/>
      <c r="AC354" s="431" t="s">
        <v>583</v>
      </c>
      <c r="AG354" s="64"/>
      <c r="AJ354" s="68"/>
      <c r="AK354" s="68"/>
      <c r="BB354" s="432" t="s">
        <v>1</v>
      </c>
      <c r="BM354" s="64">
        <f>IFERROR(X354*I354/H354,"0")</f>
        <v>12.947368421052632</v>
      </c>
      <c r="BN354" s="64">
        <f>IFERROR(Y354*I354/H354,"0")</f>
        <v>13.12</v>
      </c>
      <c r="BO354" s="64">
        <f>IFERROR(1/J354*(X354/H354),"0")</f>
        <v>2.5303643724696356E-2</v>
      </c>
      <c r="BP354" s="64">
        <f>IFERROR(1/J354*(Y354/H354),"0")</f>
        <v>2.564102564102564E-2</v>
      </c>
    </row>
    <row r="355" spans="1:68" ht="27" hidden="1" customHeight="1" x14ac:dyDescent="0.25">
      <c r="A355" s="54" t="s">
        <v>584</v>
      </c>
      <c r="B355" s="54" t="s">
        <v>585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76</v>
      </c>
      <c r="L355" s="32"/>
      <c r="M355" s="33" t="s">
        <v>106</v>
      </c>
      <c r="N355" s="33"/>
      <c r="O355" s="32">
        <v>180</v>
      </c>
      <c r="P355" s="1090" t="s">
        <v>586</v>
      </c>
      <c r="Q355" s="706"/>
      <c r="R355" s="706"/>
      <c r="S355" s="706"/>
      <c r="T355" s="707"/>
      <c r="U355" s="34"/>
      <c r="V355" s="34"/>
      <c r="W355" s="35" t="s">
        <v>69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583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587</v>
      </c>
      <c r="B356" s="54" t="s">
        <v>588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69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589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590</v>
      </c>
      <c r="B357" s="54" t="s">
        <v>591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69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583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71</v>
      </c>
      <c r="Q358" s="711"/>
      <c r="R358" s="711"/>
      <c r="S358" s="711"/>
      <c r="T358" s="711"/>
      <c r="U358" s="711"/>
      <c r="V358" s="712"/>
      <c r="W358" s="37" t="s">
        <v>72</v>
      </c>
      <c r="X358" s="703">
        <f>IFERROR(X354/H354,"0")+IFERROR(X355/H355,"0")+IFERROR(X356/H356,"0")+IFERROR(X357/H357,"0")</f>
        <v>3.9473684210526314</v>
      </c>
      <c r="Y358" s="703">
        <f>IFERROR(Y354/H354,"0")+IFERROR(Y355/H355,"0")+IFERROR(Y356/H356,"0")+IFERROR(Y357/H357,"0")</f>
        <v>4</v>
      </c>
      <c r="Z358" s="703">
        <f>IFERROR(IF(Z354="",0,Z354),"0")+IFERROR(IF(Z355="",0,Z355),"0")+IFERROR(IF(Z356="",0,Z356),"0")+IFERROR(IF(Z357="",0,Z357),"0")</f>
        <v>3.0120000000000001E-2</v>
      </c>
      <c r="AA358" s="704"/>
      <c r="AB358" s="704"/>
      <c r="AC358" s="704"/>
    </row>
    <row r="359" spans="1:68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71</v>
      </c>
      <c r="Q359" s="711"/>
      <c r="R359" s="711"/>
      <c r="S359" s="711"/>
      <c r="T359" s="711"/>
      <c r="U359" s="711"/>
      <c r="V359" s="712"/>
      <c r="W359" s="37" t="s">
        <v>69</v>
      </c>
      <c r="X359" s="703">
        <f>IFERROR(SUM(X354:X357),"0")</f>
        <v>12</v>
      </c>
      <c r="Y359" s="703">
        <f>IFERROR(SUM(Y354:Y357),"0")</f>
        <v>12.16</v>
      </c>
      <c r="Z359" s="37"/>
      <c r="AA359" s="704"/>
      <c r="AB359" s="704"/>
      <c r="AC359" s="704"/>
    </row>
    <row r="360" spans="1:68" ht="14.25" hidden="1" customHeight="1" x14ac:dyDescent="0.25">
      <c r="A360" s="729" t="s">
        <v>592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593</v>
      </c>
      <c r="B361" s="54" t="s">
        <v>594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595</v>
      </c>
      <c r="L361" s="32"/>
      <c r="M361" s="33" t="s">
        <v>596</v>
      </c>
      <c r="N361" s="33"/>
      <c r="O361" s="32">
        <v>730</v>
      </c>
      <c r="P361" s="9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69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597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598</v>
      </c>
      <c r="B362" s="54" t="s">
        <v>599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595</v>
      </c>
      <c r="L362" s="32"/>
      <c r="M362" s="33" t="s">
        <v>596</v>
      </c>
      <c r="N362" s="33"/>
      <c r="O362" s="32">
        <v>730</v>
      </c>
      <c r="P362" s="10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69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597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600</v>
      </c>
      <c r="B363" s="54" t="s">
        <v>601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595</v>
      </c>
      <c r="L363" s="32"/>
      <c r="M363" s="33" t="s">
        <v>596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69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597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71</v>
      </c>
      <c r="Q364" s="711"/>
      <c r="R364" s="711"/>
      <c r="S364" s="711"/>
      <c r="T364" s="711"/>
      <c r="U364" s="711"/>
      <c r="V364" s="712"/>
      <c r="W364" s="37" t="s">
        <v>72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71</v>
      </c>
      <c r="Q365" s="711"/>
      <c r="R365" s="711"/>
      <c r="S365" s="711"/>
      <c r="T365" s="711"/>
      <c r="U365" s="711"/>
      <c r="V365" s="712"/>
      <c r="W365" s="37" t="s">
        <v>69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602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29" t="s">
        <v>64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hidden="1" customHeight="1" x14ac:dyDescent="0.25">
      <c r="A368" s="54" t="s">
        <v>603</v>
      </c>
      <c r="B368" s="54" t="s">
        <v>604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40</v>
      </c>
      <c r="P368" s="10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69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605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71</v>
      </c>
      <c r="Q369" s="711"/>
      <c r="R369" s="711"/>
      <c r="S369" s="711"/>
      <c r="T369" s="711"/>
      <c r="U369" s="711"/>
      <c r="V369" s="712"/>
      <c r="W369" s="37" t="s">
        <v>72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hidden="1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71</v>
      </c>
      <c r="Q370" s="711"/>
      <c r="R370" s="711"/>
      <c r="S370" s="711"/>
      <c r="T370" s="711"/>
      <c r="U370" s="711"/>
      <c r="V370" s="712"/>
      <c r="W370" s="37" t="s">
        <v>69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hidden="1" customHeight="1" x14ac:dyDescent="0.25">
      <c r="A371" s="729" t="s">
        <v>73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606</v>
      </c>
      <c r="B372" s="54" t="s">
        <v>607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117</v>
      </c>
      <c r="L372" s="32"/>
      <c r="M372" s="33" t="s">
        <v>68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69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608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609</v>
      </c>
      <c r="B373" s="54" t="s">
        <v>610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76</v>
      </c>
      <c r="L373" s="32"/>
      <c r="M373" s="33" t="s">
        <v>121</v>
      </c>
      <c r="N373" s="33"/>
      <c r="O373" s="32">
        <v>45</v>
      </c>
      <c r="P373" s="105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69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611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612</v>
      </c>
      <c r="B374" s="54" t="s">
        <v>613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91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69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614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71</v>
      </c>
      <c r="Q375" s="711"/>
      <c r="R375" s="711"/>
      <c r="S375" s="711"/>
      <c r="T375" s="711"/>
      <c r="U375" s="711"/>
      <c r="V375" s="712"/>
      <c r="W375" s="37" t="s">
        <v>72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hidden="1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71</v>
      </c>
      <c r="Q376" s="711"/>
      <c r="R376" s="711"/>
      <c r="S376" s="711"/>
      <c r="T376" s="711"/>
      <c r="U376" s="711"/>
      <c r="V376" s="712"/>
      <c r="W376" s="37" t="s">
        <v>69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hidden="1" customHeight="1" x14ac:dyDescent="0.2">
      <c r="A377" s="759" t="s">
        <v>615</v>
      </c>
      <c r="B377" s="760"/>
      <c r="C377" s="760"/>
      <c r="D377" s="760"/>
      <c r="E377" s="760"/>
      <c r="F377" s="760"/>
      <c r="G377" s="760"/>
      <c r="H377" s="760"/>
      <c r="I377" s="760"/>
      <c r="J377" s="760"/>
      <c r="K377" s="760"/>
      <c r="L377" s="760"/>
      <c r="M377" s="760"/>
      <c r="N377" s="760"/>
      <c r="O377" s="760"/>
      <c r="P377" s="760"/>
      <c r="Q377" s="760"/>
      <c r="R377" s="760"/>
      <c r="S377" s="760"/>
      <c r="T377" s="760"/>
      <c r="U377" s="760"/>
      <c r="V377" s="760"/>
      <c r="W377" s="760"/>
      <c r="X377" s="760"/>
      <c r="Y377" s="760"/>
      <c r="Z377" s="760"/>
      <c r="AA377" s="48"/>
      <c r="AB377" s="48"/>
      <c r="AC377" s="48"/>
    </row>
    <row r="378" spans="1:68" ht="16.5" hidden="1" customHeight="1" x14ac:dyDescent="0.25">
      <c r="A378" s="727" t="s">
        <v>616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29" t="s">
        <v>114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customHeight="1" x14ac:dyDescent="0.25">
      <c r="A380" s="54" t="s">
        <v>617</v>
      </c>
      <c r="B380" s="54" t="s">
        <v>618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68</v>
      </c>
      <c r="N380" s="33"/>
      <c r="O380" s="32">
        <v>60</v>
      </c>
      <c r="P380" s="93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69</v>
      </c>
      <c r="X380" s="701">
        <v>130</v>
      </c>
      <c r="Y380" s="702">
        <f t="shared" ref="Y380:Y390" si="67">IFERROR(IF(X380="",0,CEILING((X380/$H380),1)*$H380),"")</f>
        <v>135</v>
      </c>
      <c r="Z380" s="36">
        <f>IFERROR(IF(Y380=0,"",ROUNDUP(Y380/H380,0)*0.02175),"")</f>
        <v>0.19574999999999998</v>
      </c>
      <c r="AA380" s="56"/>
      <c r="AB380" s="57"/>
      <c r="AC380" s="453" t="s">
        <v>619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134.16</v>
      </c>
      <c r="BN380" s="64">
        <f t="shared" ref="BN380:BN390" si="69">IFERROR(Y380*I380/H380,"0")</f>
        <v>139.32000000000002</v>
      </c>
      <c r="BO380" s="64">
        <f t="shared" ref="BO380:BO390" si="70">IFERROR(1/J380*(X380/H380),"0")</f>
        <v>0.18055555555555552</v>
      </c>
      <c r="BP380" s="64">
        <f t="shared" ref="BP380:BP390" si="71">IFERROR(1/J380*(Y380/H380),"0")</f>
        <v>0.1875</v>
      </c>
    </row>
    <row r="381" spans="1:68" ht="27" hidden="1" customHeight="1" x14ac:dyDescent="0.25">
      <c r="A381" s="54" t="s">
        <v>617</v>
      </c>
      <c r="B381" s="54" t="s">
        <v>620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621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623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69</v>
      </c>
      <c r="X382" s="701">
        <v>220</v>
      </c>
      <c r="Y382" s="702">
        <f t="shared" si="67"/>
        <v>225</v>
      </c>
      <c r="Z382" s="36">
        <f>IFERROR(IF(Y382=0,"",ROUNDUP(Y382/H382,0)*0.02175),"")</f>
        <v>0.32624999999999998</v>
      </c>
      <c r="AA382" s="56"/>
      <c r="AB382" s="57"/>
      <c r="AC382" s="457" t="s">
        <v>624</v>
      </c>
      <c r="AG382" s="64"/>
      <c r="AJ382" s="68"/>
      <c r="AK382" s="68"/>
      <c r="BB382" s="458" t="s">
        <v>1</v>
      </c>
      <c r="BM382" s="64">
        <f t="shared" si="68"/>
        <v>227.04</v>
      </c>
      <c r="BN382" s="64">
        <f t="shared" si="69"/>
        <v>232.2</v>
      </c>
      <c r="BO382" s="64">
        <f t="shared" si="70"/>
        <v>0.30555555555555552</v>
      </c>
      <c r="BP382" s="64">
        <f t="shared" si="71"/>
        <v>0.3125</v>
      </c>
    </row>
    <row r="383" spans="1:68" ht="27" hidden="1" customHeight="1" x14ac:dyDescent="0.25">
      <c r="A383" s="54" t="s">
        <v>622</v>
      </c>
      <c r="B383" s="54" t="s">
        <v>625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144</v>
      </c>
      <c r="N383" s="33"/>
      <c r="O383" s="32">
        <v>60</v>
      </c>
      <c r="P383" s="109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621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626</v>
      </c>
      <c r="B384" s="54" t="s">
        <v>627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117</v>
      </c>
      <c r="L384" s="32"/>
      <c r="M384" s="33" t="s">
        <v>68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629</v>
      </c>
      <c r="B385" s="54" t="s">
        <v>630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117</v>
      </c>
      <c r="L385" s="32"/>
      <c r="M385" s="33" t="s">
        <v>144</v>
      </c>
      <c r="N385" s="33"/>
      <c r="O385" s="32">
        <v>60</v>
      </c>
      <c r="P385" s="10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621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629</v>
      </c>
      <c r="B386" s="54" t="s">
        <v>631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117</v>
      </c>
      <c r="L386" s="32"/>
      <c r="M386" s="33" t="s">
        <v>68</v>
      </c>
      <c r="N386" s="33"/>
      <c r="O386" s="32">
        <v>60</v>
      </c>
      <c r="P386" s="7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69</v>
      </c>
      <c r="X386" s="701">
        <v>290</v>
      </c>
      <c r="Y386" s="702">
        <f t="shared" si="67"/>
        <v>300</v>
      </c>
      <c r="Z386" s="36">
        <f>IFERROR(IF(Y386=0,"",ROUNDUP(Y386/H386,0)*0.02175),"")</f>
        <v>0.43499999999999994</v>
      </c>
      <c r="AA386" s="56"/>
      <c r="AB386" s="57"/>
      <c r="AC386" s="465" t="s">
        <v>632</v>
      </c>
      <c r="AG386" s="64"/>
      <c r="AJ386" s="68"/>
      <c r="AK386" s="68"/>
      <c r="BB386" s="466" t="s">
        <v>1</v>
      </c>
      <c r="BM386" s="64">
        <f t="shared" si="68"/>
        <v>299.27999999999997</v>
      </c>
      <c r="BN386" s="64">
        <f t="shared" si="69"/>
        <v>309.60000000000002</v>
      </c>
      <c r="BO386" s="64">
        <f t="shared" si="70"/>
        <v>0.40277777777777773</v>
      </c>
      <c r="BP386" s="64">
        <f t="shared" si="71"/>
        <v>0.41666666666666663</v>
      </c>
    </row>
    <row r="387" spans="1:68" ht="27" hidden="1" customHeight="1" x14ac:dyDescent="0.25">
      <c r="A387" s="54" t="s">
        <v>633</v>
      </c>
      <c r="B387" s="54" t="s">
        <v>634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76</v>
      </c>
      <c r="L387" s="32"/>
      <c r="M387" s="33" t="s">
        <v>118</v>
      </c>
      <c r="N387" s="33"/>
      <c r="O387" s="32">
        <v>90</v>
      </c>
      <c r="P387" s="92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635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76</v>
      </c>
      <c r="L388" s="32"/>
      <c r="M388" s="33" t="s">
        <v>68</v>
      </c>
      <c r="N388" s="33"/>
      <c r="O388" s="32">
        <v>60</v>
      </c>
      <c r="P388" s="8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69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624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638</v>
      </c>
      <c r="B389" s="54" t="s">
        <v>639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76</v>
      </c>
      <c r="L389" s="32"/>
      <c r="M389" s="33" t="s">
        <v>68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69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640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hidden="1" customHeight="1" x14ac:dyDescent="0.25">
      <c r="A390" s="54" t="s">
        <v>641</v>
      </c>
      <c r="B390" s="54" t="s">
        <v>642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69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71</v>
      </c>
      <c r="Q391" s="711"/>
      <c r="R391" s="711"/>
      <c r="S391" s="711"/>
      <c r="T391" s="711"/>
      <c r="U391" s="711"/>
      <c r="V391" s="712"/>
      <c r="W391" s="37" t="s">
        <v>72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42.666666666666664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44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0.95699999999999996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71</v>
      </c>
      <c r="Q392" s="711"/>
      <c r="R392" s="711"/>
      <c r="S392" s="711"/>
      <c r="T392" s="711"/>
      <c r="U392" s="711"/>
      <c r="V392" s="712"/>
      <c r="W392" s="37" t="s">
        <v>69</v>
      </c>
      <c r="X392" s="703">
        <f>IFERROR(SUM(X380:X390),"0")</f>
        <v>640</v>
      </c>
      <c r="Y392" s="703">
        <f>IFERROR(SUM(Y380:Y390),"0")</f>
        <v>660</v>
      </c>
      <c r="Z392" s="37"/>
      <c r="AA392" s="704"/>
      <c r="AB392" s="704"/>
      <c r="AC392" s="704"/>
    </row>
    <row r="393" spans="1:68" ht="14.25" hidden="1" customHeight="1" x14ac:dyDescent="0.25">
      <c r="A393" s="729" t="s">
        <v>162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customHeight="1" x14ac:dyDescent="0.25">
      <c r="A394" s="54" t="s">
        <v>643</v>
      </c>
      <c r="B394" s="54" t="s">
        <v>644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117</v>
      </c>
      <c r="L394" s="32"/>
      <c r="M394" s="33" t="s">
        <v>118</v>
      </c>
      <c r="N394" s="33"/>
      <c r="O394" s="32">
        <v>50</v>
      </c>
      <c r="P394" s="7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69</v>
      </c>
      <c r="X394" s="701">
        <v>1070</v>
      </c>
      <c r="Y394" s="702">
        <f>IFERROR(IF(X394="",0,CEILING((X394/$H394),1)*$H394),"")</f>
        <v>1080</v>
      </c>
      <c r="Z394" s="36">
        <f>IFERROR(IF(Y394=0,"",ROUNDUP(Y394/H394,0)*0.02175),"")</f>
        <v>1.5659999999999998</v>
      </c>
      <c r="AA394" s="56"/>
      <c r="AB394" s="57"/>
      <c r="AC394" s="475" t="s">
        <v>645</v>
      </c>
      <c r="AG394" s="64"/>
      <c r="AJ394" s="68"/>
      <c r="AK394" s="68"/>
      <c r="BB394" s="476" t="s">
        <v>1</v>
      </c>
      <c r="BM394" s="64">
        <f>IFERROR(X394*I394/H394,"0")</f>
        <v>1104.2400000000002</v>
      </c>
      <c r="BN394" s="64">
        <f>IFERROR(Y394*I394/H394,"0")</f>
        <v>1114.5600000000002</v>
      </c>
      <c r="BO394" s="64">
        <f>IFERROR(1/J394*(X394/H394),"0")</f>
        <v>1.4861111111111109</v>
      </c>
      <c r="BP394" s="64">
        <f>IFERROR(1/J394*(Y394/H394),"0")</f>
        <v>1.5</v>
      </c>
    </row>
    <row r="395" spans="1:68" ht="27" hidden="1" customHeight="1" x14ac:dyDescent="0.25">
      <c r="A395" s="54" t="s">
        <v>646</v>
      </c>
      <c r="B395" s="54" t="s">
        <v>647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76</v>
      </c>
      <c r="L395" s="32"/>
      <c r="M395" s="33" t="s">
        <v>118</v>
      </c>
      <c r="N395" s="33"/>
      <c r="O395" s="32">
        <v>50</v>
      </c>
      <c r="P395" s="8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69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645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71</v>
      </c>
      <c r="Q396" s="711"/>
      <c r="R396" s="711"/>
      <c r="S396" s="711"/>
      <c r="T396" s="711"/>
      <c r="U396" s="711"/>
      <c r="V396" s="712"/>
      <c r="W396" s="37" t="s">
        <v>72</v>
      </c>
      <c r="X396" s="703">
        <f>IFERROR(X394/H394,"0")+IFERROR(X395/H395,"0")</f>
        <v>71.333333333333329</v>
      </c>
      <c r="Y396" s="703">
        <f>IFERROR(Y394/H394,"0")+IFERROR(Y395/H395,"0")</f>
        <v>72</v>
      </c>
      <c r="Z396" s="703">
        <f>IFERROR(IF(Z394="",0,Z394),"0")+IFERROR(IF(Z395="",0,Z395),"0")</f>
        <v>1.5659999999999998</v>
      </c>
      <c r="AA396" s="704"/>
      <c r="AB396" s="704"/>
      <c r="AC396" s="704"/>
    </row>
    <row r="397" spans="1:68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71</v>
      </c>
      <c r="Q397" s="711"/>
      <c r="R397" s="711"/>
      <c r="S397" s="711"/>
      <c r="T397" s="711"/>
      <c r="U397" s="711"/>
      <c r="V397" s="712"/>
      <c r="W397" s="37" t="s">
        <v>69</v>
      </c>
      <c r="X397" s="703">
        <f>IFERROR(SUM(X394:X395),"0")</f>
        <v>1070</v>
      </c>
      <c r="Y397" s="703">
        <f>IFERROR(SUM(Y394:Y395),"0")</f>
        <v>1080</v>
      </c>
      <c r="Z397" s="37"/>
      <c r="AA397" s="704"/>
      <c r="AB397" s="704"/>
      <c r="AC397" s="704"/>
    </row>
    <row r="398" spans="1:68" ht="14.25" hidden="1" customHeight="1" x14ac:dyDescent="0.25">
      <c r="A398" s="729" t="s">
        <v>73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648</v>
      </c>
      <c r="B399" s="54" t="s">
        <v>649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117</v>
      </c>
      <c r="L399" s="32"/>
      <c r="M399" s="33" t="s">
        <v>121</v>
      </c>
      <c r="N399" s="33"/>
      <c r="O399" s="32">
        <v>40</v>
      </c>
      <c r="P399" s="100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69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650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648</v>
      </c>
      <c r="B400" s="54" t="s">
        <v>651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117</v>
      </c>
      <c r="L400" s="32"/>
      <c r="M400" s="33" t="s">
        <v>68</v>
      </c>
      <c r="N400" s="33"/>
      <c r="O400" s="32">
        <v>40</v>
      </c>
      <c r="P400" s="8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69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652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653</v>
      </c>
      <c r="B401" s="54" t="s">
        <v>654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117</v>
      </c>
      <c r="L401" s="32"/>
      <c r="M401" s="33" t="s">
        <v>68</v>
      </c>
      <c r="N401" s="33"/>
      <c r="O401" s="32">
        <v>40</v>
      </c>
      <c r="P401" s="76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69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655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71</v>
      </c>
      <c r="Q402" s="711"/>
      <c r="R402" s="711"/>
      <c r="S402" s="711"/>
      <c r="T402" s="711"/>
      <c r="U402" s="711"/>
      <c r="V402" s="712"/>
      <c r="W402" s="37" t="s">
        <v>72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hidden="1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71</v>
      </c>
      <c r="Q403" s="711"/>
      <c r="R403" s="711"/>
      <c r="S403" s="711"/>
      <c r="T403" s="711"/>
      <c r="U403" s="711"/>
      <c r="V403" s="712"/>
      <c r="W403" s="37" t="s">
        <v>69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hidden="1" customHeight="1" x14ac:dyDescent="0.25">
      <c r="A404" s="729" t="s">
        <v>205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hidden="1" customHeight="1" x14ac:dyDescent="0.25">
      <c r="A405" s="54" t="s">
        <v>656</v>
      </c>
      <c r="B405" s="54" t="s">
        <v>657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30</v>
      </c>
      <c r="P405" s="8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69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658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656</v>
      </c>
      <c r="B406" s="54" t="s">
        <v>659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30</v>
      </c>
      <c r="P406" s="86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69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660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71</v>
      </c>
      <c r="Q407" s="711"/>
      <c r="R407" s="711"/>
      <c r="S407" s="711"/>
      <c r="T407" s="711"/>
      <c r="U407" s="711"/>
      <c r="V407" s="712"/>
      <c r="W407" s="37" t="s">
        <v>72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hidden="1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71</v>
      </c>
      <c r="Q408" s="711"/>
      <c r="R408" s="711"/>
      <c r="S408" s="711"/>
      <c r="T408" s="711"/>
      <c r="U408" s="711"/>
      <c r="V408" s="712"/>
      <c r="W408" s="37" t="s">
        <v>69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hidden="1" customHeight="1" x14ac:dyDescent="0.25">
      <c r="A409" s="727" t="s">
        <v>661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29" t="s">
        <v>114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662</v>
      </c>
      <c r="B411" s="54" t="s">
        <v>663</v>
      </c>
      <c r="C411" s="31">
        <v>4301011483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69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662</v>
      </c>
      <c r="B412" s="54" t="s">
        <v>665</v>
      </c>
      <c r="C412" s="31">
        <v>4301011873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68</v>
      </c>
      <c r="N412" s="33"/>
      <c r="O412" s="32">
        <v>60</v>
      </c>
      <c r="P412" s="1056" t="s">
        <v>666</v>
      </c>
      <c r="Q412" s="706"/>
      <c r="R412" s="706"/>
      <c r="S412" s="706"/>
      <c r="T412" s="707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667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668</v>
      </c>
      <c r="B413" s="54" t="s">
        <v>669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8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664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670</v>
      </c>
      <c r="B414" s="54" t="s">
        <v>671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117</v>
      </c>
      <c r="L414" s="32"/>
      <c r="M414" s="33" t="s">
        <v>118</v>
      </c>
      <c r="N414" s="33"/>
      <c r="O414" s="32">
        <v>60</v>
      </c>
      <c r="P414" s="84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672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673</v>
      </c>
      <c r="B415" s="54" t="s">
        <v>674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117</v>
      </c>
      <c r="L415" s="32"/>
      <c r="M415" s="33" t="s">
        <v>68</v>
      </c>
      <c r="N415" s="33"/>
      <c r="O415" s="32">
        <v>60</v>
      </c>
      <c r="P415" s="94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69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hidden="1" customHeight="1" x14ac:dyDescent="0.25">
      <c r="A416" s="54" t="s">
        <v>676</v>
      </c>
      <c r="B416" s="54" t="s">
        <v>677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5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69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675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hidden="1" customHeight="1" x14ac:dyDescent="0.25">
      <c r="A417" s="54" t="s">
        <v>678</v>
      </c>
      <c r="B417" s="54" t="s">
        <v>679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76</v>
      </c>
      <c r="L417" s="32"/>
      <c r="M417" s="33" t="s">
        <v>68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69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675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hidden="1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71</v>
      </c>
      <c r="Q418" s="711"/>
      <c r="R418" s="711"/>
      <c r="S418" s="711"/>
      <c r="T418" s="711"/>
      <c r="U418" s="711"/>
      <c r="V418" s="712"/>
      <c r="W418" s="37" t="s">
        <v>72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hidden="1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71</v>
      </c>
      <c r="Q419" s="711"/>
      <c r="R419" s="711"/>
      <c r="S419" s="711"/>
      <c r="T419" s="711"/>
      <c r="U419" s="711"/>
      <c r="V419" s="712"/>
      <c r="W419" s="37" t="s">
        <v>69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hidden="1" customHeight="1" x14ac:dyDescent="0.25">
      <c r="A420" s="729" t="s">
        <v>64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customHeight="1" x14ac:dyDescent="0.25">
      <c r="A421" s="54" t="s">
        <v>680</v>
      </c>
      <c r="B421" s="54" t="s">
        <v>681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76</v>
      </c>
      <c r="L421" s="32"/>
      <c r="M421" s="33" t="s">
        <v>68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69</v>
      </c>
      <c r="X421" s="701">
        <v>20</v>
      </c>
      <c r="Y421" s="702">
        <f>IFERROR(IF(X421="",0,CEILING((X421/$H421),1)*$H421),"")</f>
        <v>21.9</v>
      </c>
      <c r="Z421" s="36">
        <f>IFERROR(IF(Y421=0,"",ROUNDUP(Y421/H421,0)*0.00753),"")</f>
        <v>3.7650000000000003E-2</v>
      </c>
      <c r="AA421" s="56"/>
      <c r="AB421" s="57"/>
      <c r="AC421" s="503" t="s">
        <v>682</v>
      </c>
      <c r="AG421" s="64"/>
      <c r="AJ421" s="68"/>
      <c r="AK421" s="68"/>
      <c r="BB421" s="504" t="s">
        <v>1</v>
      </c>
      <c r="BM421" s="64">
        <f>IFERROR(X421*I421/H421,"0")</f>
        <v>21.187214611872147</v>
      </c>
      <c r="BN421" s="64">
        <f>IFERROR(Y421*I421/H421,"0")</f>
        <v>23.199999999999996</v>
      </c>
      <c r="BO421" s="64">
        <f>IFERROR(1/J421*(X421/H421),"0")</f>
        <v>2.9270577215782696E-2</v>
      </c>
      <c r="BP421" s="64">
        <f>IFERROR(1/J421*(Y421/H421),"0")</f>
        <v>3.2051282051282048E-2</v>
      </c>
    </row>
    <row r="422" spans="1:68" ht="27" hidden="1" customHeight="1" x14ac:dyDescent="0.25">
      <c r="A422" s="54" t="s">
        <v>683</v>
      </c>
      <c r="B422" s="54" t="s">
        <v>684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35</v>
      </c>
      <c r="P422" s="87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69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682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71</v>
      </c>
      <c r="Q423" s="711"/>
      <c r="R423" s="711"/>
      <c r="S423" s="711"/>
      <c r="T423" s="711"/>
      <c r="U423" s="711"/>
      <c r="V423" s="712"/>
      <c r="W423" s="37" t="s">
        <v>72</v>
      </c>
      <c r="X423" s="703">
        <f>IFERROR(X421/H421,"0")+IFERROR(X422/H422,"0")</f>
        <v>4.5662100456621006</v>
      </c>
      <c r="Y423" s="703">
        <f>IFERROR(Y421/H421,"0")+IFERROR(Y422/H422,"0")</f>
        <v>5</v>
      </c>
      <c r="Z423" s="703">
        <f>IFERROR(IF(Z421="",0,Z421),"0")+IFERROR(IF(Z422="",0,Z422),"0")</f>
        <v>3.7650000000000003E-2</v>
      </c>
      <c r="AA423" s="704"/>
      <c r="AB423" s="704"/>
      <c r="AC423" s="704"/>
    </row>
    <row r="424" spans="1:68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71</v>
      </c>
      <c r="Q424" s="711"/>
      <c r="R424" s="711"/>
      <c r="S424" s="711"/>
      <c r="T424" s="711"/>
      <c r="U424" s="711"/>
      <c r="V424" s="712"/>
      <c r="W424" s="37" t="s">
        <v>69</v>
      </c>
      <c r="X424" s="703">
        <f>IFERROR(SUM(X421:X422),"0")</f>
        <v>20</v>
      </c>
      <c r="Y424" s="703">
        <f>IFERROR(SUM(Y421:Y422),"0")</f>
        <v>21.9</v>
      </c>
      <c r="Z424" s="37"/>
      <c r="AA424" s="704"/>
      <c r="AB424" s="704"/>
      <c r="AC424" s="704"/>
    </row>
    <row r="425" spans="1:68" ht="14.25" hidden="1" customHeight="1" x14ac:dyDescent="0.25">
      <c r="A425" s="729" t="s">
        <v>73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customHeight="1" x14ac:dyDescent="0.25">
      <c r="A426" s="54" t="s">
        <v>685</v>
      </c>
      <c r="B426" s="54" t="s">
        <v>686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117</v>
      </c>
      <c r="L426" s="32"/>
      <c r="M426" s="33" t="s">
        <v>68</v>
      </c>
      <c r="N426" s="33"/>
      <c r="O426" s="32">
        <v>40</v>
      </c>
      <c r="P426" s="82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69</v>
      </c>
      <c r="X426" s="701">
        <v>290</v>
      </c>
      <c r="Y426" s="702">
        <f>IFERROR(IF(X426="",0,CEILING((X426/$H426),1)*$H426),"")</f>
        <v>296.39999999999998</v>
      </c>
      <c r="Z426" s="36">
        <f>IFERROR(IF(Y426=0,"",ROUNDUP(Y426/H426,0)*0.02175),"")</f>
        <v>0.8264999999999999</v>
      </c>
      <c r="AA426" s="56"/>
      <c r="AB426" s="57"/>
      <c r="AC426" s="507" t="s">
        <v>687</v>
      </c>
      <c r="AG426" s="64"/>
      <c r="AJ426" s="68"/>
      <c r="AK426" s="68"/>
      <c r="BB426" s="508" t="s">
        <v>1</v>
      </c>
      <c r="BM426" s="64">
        <f>IFERROR(X426*I426/H426,"0")</f>
        <v>310.96923076923082</v>
      </c>
      <c r="BN426" s="64">
        <f>IFERROR(Y426*I426/H426,"0")</f>
        <v>317.83200000000005</v>
      </c>
      <c r="BO426" s="64">
        <f>IFERROR(1/J426*(X426/H426),"0")</f>
        <v>0.66391941391941389</v>
      </c>
      <c r="BP426" s="64">
        <f>IFERROR(1/J426*(Y426/H426),"0")</f>
        <v>0.67857142857142849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117</v>
      </c>
      <c r="L427" s="32"/>
      <c r="M427" s="33" t="s">
        <v>68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690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691</v>
      </c>
      <c r="B428" s="54" t="s">
        <v>692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76</v>
      </c>
      <c r="L428" s="32"/>
      <c r="M428" s="33" t="s">
        <v>68</v>
      </c>
      <c r="N428" s="33"/>
      <c r="O428" s="32">
        <v>40</v>
      </c>
      <c r="P428" s="8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69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693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691</v>
      </c>
      <c r="B429" s="54" t="s">
        <v>694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76</v>
      </c>
      <c r="L429" s="32"/>
      <c r="M429" s="33" t="s">
        <v>68</v>
      </c>
      <c r="N429" s="33"/>
      <c r="O429" s="32">
        <v>40</v>
      </c>
      <c r="P429" s="8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69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687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695</v>
      </c>
      <c r="B430" s="54" t="s">
        <v>696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69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690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71</v>
      </c>
      <c r="Q431" s="711"/>
      <c r="R431" s="711"/>
      <c r="S431" s="711"/>
      <c r="T431" s="711"/>
      <c r="U431" s="711"/>
      <c r="V431" s="712"/>
      <c r="W431" s="37" t="s">
        <v>72</v>
      </c>
      <c r="X431" s="703">
        <f>IFERROR(X426/H426,"0")+IFERROR(X427/H427,"0")+IFERROR(X428/H428,"0")+IFERROR(X429/H429,"0")+IFERROR(X430/H430,"0")</f>
        <v>37.179487179487182</v>
      </c>
      <c r="Y431" s="703">
        <f>IFERROR(Y426/H426,"0")+IFERROR(Y427/H427,"0")+IFERROR(Y428/H428,"0")+IFERROR(Y429/H429,"0")+IFERROR(Y430/H430,"0")</f>
        <v>38</v>
      </c>
      <c r="Z431" s="703">
        <f>IFERROR(IF(Z426="",0,Z426),"0")+IFERROR(IF(Z427="",0,Z427),"0")+IFERROR(IF(Z428="",0,Z428),"0")+IFERROR(IF(Z429="",0,Z429),"0")+IFERROR(IF(Z430="",0,Z430),"0")</f>
        <v>0.8264999999999999</v>
      </c>
      <c r="AA431" s="704"/>
      <c r="AB431" s="704"/>
      <c r="AC431" s="704"/>
    </row>
    <row r="432" spans="1:68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71</v>
      </c>
      <c r="Q432" s="711"/>
      <c r="R432" s="711"/>
      <c r="S432" s="711"/>
      <c r="T432" s="711"/>
      <c r="U432" s="711"/>
      <c r="V432" s="712"/>
      <c r="W432" s="37" t="s">
        <v>69</v>
      </c>
      <c r="X432" s="703">
        <f>IFERROR(SUM(X426:X430),"0")</f>
        <v>290</v>
      </c>
      <c r="Y432" s="703">
        <f>IFERROR(SUM(Y426:Y430),"0")</f>
        <v>296.39999999999998</v>
      </c>
      <c r="Z432" s="37"/>
      <c r="AA432" s="704"/>
      <c r="AB432" s="704"/>
      <c r="AC432" s="704"/>
    </row>
    <row r="433" spans="1:68" ht="14.25" hidden="1" customHeight="1" x14ac:dyDescent="0.25">
      <c r="A433" s="729" t="s">
        <v>205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697</v>
      </c>
      <c r="B434" s="54" t="s">
        <v>698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0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69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699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71</v>
      </c>
      <c r="Q435" s="711"/>
      <c r="R435" s="711"/>
      <c r="S435" s="711"/>
      <c r="T435" s="711"/>
      <c r="U435" s="711"/>
      <c r="V435" s="712"/>
      <c r="W435" s="37" t="s">
        <v>72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71</v>
      </c>
      <c r="Q436" s="711"/>
      <c r="R436" s="711"/>
      <c r="S436" s="711"/>
      <c r="T436" s="711"/>
      <c r="U436" s="711"/>
      <c r="V436" s="712"/>
      <c r="W436" s="37" t="s">
        <v>69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9" t="s">
        <v>700</v>
      </c>
      <c r="B437" s="760"/>
      <c r="C437" s="760"/>
      <c r="D437" s="760"/>
      <c r="E437" s="760"/>
      <c r="F437" s="760"/>
      <c r="G437" s="760"/>
      <c r="H437" s="760"/>
      <c r="I437" s="760"/>
      <c r="J437" s="760"/>
      <c r="K437" s="760"/>
      <c r="L437" s="760"/>
      <c r="M437" s="760"/>
      <c r="N437" s="760"/>
      <c r="O437" s="760"/>
      <c r="P437" s="760"/>
      <c r="Q437" s="760"/>
      <c r="R437" s="760"/>
      <c r="S437" s="760"/>
      <c r="T437" s="760"/>
      <c r="U437" s="760"/>
      <c r="V437" s="760"/>
      <c r="W437" s="760"/>
      <c r="X437" s="760"/>
      <c r="Y437" s="760"/>
      <c r="Z437" s="760"/>
      <c r="AA437" s="48"/>
      <c r="AB437" s="48"/>
      <c r="AC437" s="48"/>
    </row>
    <row r="438" spans="1:68" ht="16.5" hidden="1" customHeight="1" x14ac:dyDescent="0.25">
      <c r="A438" s="727" t="s">
        <v>701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29" t="s">
        <v>114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702</v>
      </c>
      <c r="B440" s="54" t="s">
        <v>703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76</v>
      </c>
      <c r="L440" s="32"/>
      <c r="M440" s="33" t="s">
        <v>118</v>
      </c>
      <c r="N440" s="33"/>
      <c r="O440" s="32">
        <v>50</v>
      </c>
      <c r="P440" s="9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69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704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71</v>
      </c>
      <c r="Q441" s="711"/>
      <c r="R441" s="711"/>
      <c r="S441" s="711"/>
      <c r="T441" s="711"/>
      <c r="U441" s="711"/>
      <c r="V441" s="712"/>
      <c r="W441" s="37" t="s">
        <v>72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71</v>
      </c>
      <c r="Q442" s="711"/>
      <c r="R442" s="711"/>
      <c r="S442" s="711"/>
      <c r="T442" s="711"/>
      <c r="U442" s="711"/>
      <c r="V442" s="712"/>
      <c r="W442" s="37" t="s">
        <v>69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29" t="s">
        <v>64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705</v>
      </c>
      <c r="B444" s="54" t="s">
        <v>706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05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69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707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705</v>
      </c>
      <c r="B445" s="54" t="s">
        <v>708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8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69</v>
      </c>
      <c r="X445" s="701">
        <v>16</v>
      </c>
      <c r="Y445" s="702">
        <f t="shared" si="78"/>
        <v>16.8</v>
      </c>
      <c r="Z445" s="36">
        <f>IFERROR(IF(Y445=0,"",ROUNDUP(Y445/H445,0)*0.00753),"")</f>
        <v>3.0120000000000001E-2</v>
      </c>
      <c r="AA445" s="56"/>
      <c r="AB445" s="57"/>
      <c r="AC445" s="523" t="s">
        <v>707</v>
      </c>
      <c r="AG445" s="64"/>
      <c r="AJ445" s="68"/>
      <c r="AK445" s="68"/>
      <c r="BB445" s="524" t="s">
        <v>1</v>
      </c>
      <c r="BM445" s="64">
        <f t="shared" si="79"/>
        <v>16.876190476190473</v>
      </c>
      <c r="BN445" s="64">
        <f t="shared" si="80"/>
        <v>17.72</v>
      </c>
      <c r="BO445" s="64">
        <f t="shared" si="81"/>
        <v>2.4420024420024417E-2</v>
      </c>
      <c r="BP445" s="64">
        <f t="shared" si="82"/>
        <v>2.564102564102564E-2</v>
      </c>
    </row>
    <row r="446" spans="1:68" ht="27" customHeight="1" x14ac:dyDescent="0.25">
      <c r="A446" s="54" t="s">
        <v>709</v>
      </c>
      <c r="B446" s="54" t="s">
        <v>710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3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69</v>
      </c>
      <c r="X446" s="701">
        <v>30</v>
      </c>
      <c r="Y446" s="702">
        <f t="shared" si="78"/>
        <v>33.6</v>
      </c>
      <c r="Z446" s="36">
        <f>IFERROR(IF(Y446=0,"",ROUNDUP(Y446/H446,0)*0.00753),"")</f>
        <v>6.0240000000000002E-2</v>
      </c>
      <c r="AA446" s="56"/>
      <c r="AB446" s="57"/>
      <c r="AC446" s="525" t="s">
        <v>711</v>
      </c>
      <c r="AG446" s="64"/>
      <c r="AJ446" s="68"/>
      <c r="AK446" s="68"/>
      <c r="BB446" s="526" t="s">
        <v>1</v>
      </c>
      <c r="BM446" s="64">
        <f t="shared" si="79"/>
        <v>31.642857142857135</v>
      </c>
      <c r="BN446" s="64">
        <f t="shared" si="80"/>
        <v>35.44</v>
      </c>
      <c r="BO446" s="64">
        <f t="shared" si="81"/>
        <v>4.5787545787545784E-2</v>
      </c>
      <c r="BP446" s="64">
        <f t="shared" si="82"/>
        <v>5.128205128205128E-2</v>
      </c>
    </row>
    <row r="447" spans="1:68" ht="27" customHeight="1" x14ac:dyDescent="0.25">
      <c r="A447" s="54" t="s">
        <v>712</v>
      </c>
      <c r="B447" s="54" t="s">
        <v>713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0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69</v>
      </c>
      <c r="X447" s="701">
        <v>70</v>
      </c>
      <c r="Y447" s="702">
        <f t="shared" si="78"/>
        <v>71.400000000000006</v>
      </c>
      <c r="Z447" s="36">
        <f>IFERROR(IF(Y447=0,"",ROUNDUP(Y447/H447,0)*0.00753),"")</f>
        <v>0.12801000000000001</v>
      </c>
      <c r="AA447" s="56"/>
      <c r="AB447" s="57"/>
      <c r="AC447" s="527" t="s">
        <v>714</v>
      </c>
      <c r="AG447" s="64"/>
      <c r="AJ447" s="68"/>
      <c r="AK447" s="68"/>
      <c r="BB447" s="528" t="s">
        <v>1</v>
      </c>
      <c r="BM447" s="64">
        <f t="shared" si="79"/>
        <v>73.833333333333329</v>
      </c>
      <c r="BN447" s="64">
        <f t="shared" si="80"/>
        <v>75.31</v>
      </c>
      <c r="BO447" s="64">
        <f t="shared" si="81"/>
        <v>0.10683760683760682</v>
      </c>
      <c r="BP447" s="64">
        <f t="shared" si="82"/>
        <v>0.10897435897435898</v>
      </c>
    </row>
    <row r="448" spans="1:68" ht="27" hidden="1" customHeight="1" x14ac:dyDescent="0.25">
      <c r="A448" s="54" t="s">
        <v>712</v>
      </c>
      <c r="B448" s="54" t="s">
        <v>715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714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716</v>
      </c>
      <c r="B449" s="54" t="s">
        <v>717</v>
      </c>
      <c r="C449" s="31">
        <v>4301031257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10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718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716</v>
      </c>
      <c r="B450" s="54" t="s">
        <v>719</v>
      </c>
      <c r="C450" s="31">
        <v>4301031335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9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707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93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hidden="1" customHeight="1" x14ac:dyDescent="0.25">
      <c r="A452" s="54" t="s">
        <v>720</v>
      </c>
      <c r="B452" s="54" t="s">
        <v>722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5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707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723</v>
      </c>
      <c r="B453" s="54" t="s">
        <v>724</v>
      </c>
      <c r="C453" s="31">
        <v>4301031254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45</v>
      </c>
      <c r="P453" s="8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725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723</v>
      </c>
      <c r="B454" s="54" t="s">
        <v>726</v>
      </c>
      <c r="C454" s="31">
        <v>4301031336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hidden="1" customHeight="1" x14ac:dyDescent="0.25">
      <c r="A455" s="54" t="s">
        <v>728</v>
      </c>
      <c r="B455" s="54" t="s">
        <v>729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727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hidden="1" customHeight="1" x14ac:dyDescent="0.25">
      <c r="A456" s="54" t="s">
        <v>728</v>
      </c>
      <c r="B456" s="54" t="s">
        <v>730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87" t="s">
        <v>731</v>
      </c>
      <c r="Q456" s="706"/>
      <c r="R456" s="706"/>
      <c r="S456" s="706"/>
      <c r="T456" s="707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727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732</v>
      </c>
      <c r="B457" s="54" t="s">
        <v>733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3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8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737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735</v>
      </c>
      <c r="B459" s="54" t="s">
        <v>738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8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737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739</v>
      </c>
      <c r="B460" s="54" t="s">
        <v>740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98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734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741</v>
      </c>
      <c r="B461" s="54" t="s">
        <v>742</v>
      </c>
      <c r="C461" s="31">
        <v>4301031255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45</v>
      </c>
      <c r="P461" s="9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69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743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741</v>
      </c>
      <c r="B462" s="54" t="s">
        <v>744</v>
      </c>
      <c r="C462" s="31">
        <v>4301031338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96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69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711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745</v>
      </c>
      <c r="B463" s="54" t="s">
        <v>746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69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747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71</v>
      </c>
      <c r="Q464" s="711"/>
      <c r="R464" s="711"/>
      <c r="S464" s="711"/>
      <c r="T464" s="711"/>
      <c r="U464" s="711"/>
      <c r="V464" s="712"/>
      <c r="W464" s="37" t="s">
        <v>72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27.619047619047617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29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0.21837000000000001</v>
      </c>
      <c r="AA464" s="704"/>
      <c r="AB464" s="704"/>
      <c r="AC464" s="704"/>
    </row>
    <row r="465" spans="1:68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71</v>
      </c>
      <c r="Q465" s="711"/>
      <c r="R465" s="711"/>
      <c r="S465" s="711"/>
      <c r="T465" s="711"/>
      <c r="U465" s="711"/>
      <c r="V465" s="712"/>
      <c r="W465" s="37" t="s">
        <v>69</v>
      </c>
      <c r="X465" s="703">
        <f>IFERROR(SUM(X444:X463),"0")</f>
        <v>116</v>
      </c>
      <c r="Y465" s="703">
        <f>IFERROR(SUM(Y444:Y463),"0")</f>
        <v>121.80000000000001</v>
      </c>
      <c r="Z465" s="37"/>
      <c r="AA465" s="704"/>
      <c r="AB465" s="704"/>
      <c r="AC465" s="704"/>
    </row>
    <row r="466" spans="1:68" ht="14.25" hidden="1" customHeight="1" x14ac:dyDescent="0.25">
      <c r="A466" s="729" t="s">
        <v>73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748</v>
      </c>
      <c r="B467" s="54" t="s">
        <v>749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76</v>
      </c>
      <c r="L467" s="32"/>
      <c r="M467" s="33" t="s">
        <v>121</v>
      </c>
      <c r="N467" s="33"/>
      <c r="O467" s="32">
        <v>45</v>
      </c>
      <c r="P467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69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750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751</v>
      </c>
      <c r="B468" s="54" t="s">
        <v>752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76</v>
      </c>
      <c r="L468" s="32"/>
      <c r="M468" s="33" t="s">
        <v>121</v>
      </c>
      <c r="N468" s="33"/>
      <c r="O468" s="32">
        <v>45</v>
      </c>
      <c r="P468" s="76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69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753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71</v>
      </c>
      <c r="Q469" s="711"/>
      <c r="R469" s="711"/>
      <c r="S469" s="711"/>
      <c r="T469" s="711"/>
      <c r="U469" s="711"/>
      <c r="V469" s="712"/>
      <c r="W469" s="37" t="s">
        <v>72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71</v>
      </c>
      <c r="Q470" s="711"/>
      <c r="R470" s="711"/>
      <c r="S470" s="711"/>
      <c r="T470" s="711"/>
      <c r="U470" s="711"/>
      <c r="V470" s="712"/>
      <c r="W470" s="37" t="s">
        <v>69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29" t="s">
        <v>103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hidden="1" customHeight="1" x14ac:dyDescent="0.25">
      <c r="A472" s="54" t="s">
        <v>754</v>
      </c>
      <c r="B472" s="54" t="s">
        <v>755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756</v>
      </c>
      <c r="L472" s="32"/>
      <c r="M472" s="33" t="s">
        <v>757</v>
      </c>
      <c r="N472" s="33"/>
      <c r="O472" s="32">
        <v>60</v>
      </c>
      <c r="P472" s="9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69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758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71</v>
      </c>
      <c r="Q473" s="711"/>
      <c r="R473" s="711"/>
      <c r="S473" s="711"/>
      <c r="T473" s="711"/>
      <c r="U473" s="711"/>
      <c r="V473" s="712"/>
      <c r="W473" s="37" t="s">
        <v>72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71</v>
      </c>
      <c r="Q474" s="711"/>
      <c r="R474" s="711"/>
      <c r="S474" s="711"/>
      <c r="T474" s="711"/>
      <c r="U474" s="711"/>
      <c r="V474" s="712"/>
      <c r="W474" s="37" t="s">
        <v>69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7" t="s">
        <v>759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29" t="s">
        <v>162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760</v>
      </c>
      <c r="B477" s="54" t="s">
        <v>761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40</v>
      </c>
      <c r="P477" s="94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69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762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71</v>
      </c>
      <c r="Q478" s="711"/>
      <c r="R478" s="711"/>
      <c r="S478" s="711"/>
      <c r="T478" s="711"/>
      <c r="U478" s="711"/>
      <c r="V478" s="712"/>
      <c r="W478" s="37" t="s">
        <v>72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71</v>
      </c>
      <c r="Q479" s="711"/>
      <c r="R479" s="711"/>
      <c r="S479" s="711"/>
      <c r="T479" s="711"/>
      <c r="U479" s="711"/>
      <c r="V479" s="712"/>
      <c r="W479" s="37" t="s">
        <v>69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29" t="s">
        <v>64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customHeight="1" x14ac:dyDescent="0.25">
      <c r="A481" s="54" t="s">
        <v>763</v>
      </c>
      <c r="B481" s="54" t="s">
        <v>764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83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69</v>
      </c>
      <c r="X481" s="701">
        <v>70</v>
      </c>
      <c r="Y481" s="702">
        <f>IFERROR(IF(X481="",0,CEILING((X481/$H481),1)*$H481),"")</f>
        <v>71.400000000000006</v>
      </c>
      <c r="Z481" s="36">
        <f>IFERROR(IF(Y481=0,"",ROUNDUP(Y481/H481,0)*0.00753),"")</f>
        <v>0.12801000000000001</v>
      </c>
      <c r="AA481" s="56"/>
      <c r="AB481" s="57"/>
      <c r="AC481" s="569" t="s">
        <v>765</v>
      </c>
      <c r="AG481" s="64"/>
      <c r="AJ481" s="68"/>
      <c r="AK481" s="68"/>
      <c r="BB481" s="570" t="s">
        <v>1</v>
      </c>
      <c r="BM481" s="64">
        <f>IFERROR(X481*I481/H481,"0")</f>
        <v>73.833333333333329</v>
      </c>
      <c r="BN481" s="64">
        <f>IFERROR(Y481*I481/H481,"0")</f>
        <v>75.31</v>
      </c>
      <c r="BO481" s="64">
        <f>IFERROR(1/J481*(X481/H481),"0")</f>
        <v>0.10683760683760682</v>
      </c>
      <c r="BP481" s="64">
        <f>IFERROR(1/J481*(Y481/H481),"0")</f>
        <v>0.10897435897435898</v>
      </c>
    </row>
    <row r="482" spans="1:68" ht="27" hidden="1" customHeight="1" x14ac:dyDescent="0.25">
      <c r="A482" s="54" t="s">
        <v>766</v>
      </c>
      <c r="B482" s="54" t="s">
        <v>767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768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769</v>
      </c>
      <c r="B483" s="54" t="s">
        <v>770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69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771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084" t="s">
        <v>774</v>
      </c>
      <c r="Q484" s="706"/>
      <c r="R484" s="706"/>
      <c r="S484" s="706"/>
      <c r="T484" s="707"/>
      <c r="U484" s="34"/>
      <c r="V484" s="34"/>
      <c r="W484" s="35" t="s">
        <v>69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771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772</v>
      </c>
      <c r="B485" s="54" t="s">
        <v>775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69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771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71</v>
      </c>
      <c r="Q486" s="711"/>
      <c r="R486" s="711"/>
      <c r="S486" s="711"/>
      <c r="T486" s="711"/>
      <c r="U486" s="711"/>
      <c r="V486" s="712"/>
      <c r="W486" s="37" t="s">
        <v>72</v>
      </c>
      <c r="X486" s="703">
        <f>IFERROR(X481/H481,"0")+IFERROR(X482/H482,"0")+IFERROR(X483/H483,"0")+IFERROR(X484/H484,"0")+IFERROR(X485/H485,"0")</f>
        <v>16.666666666666664</v>
      </c>
      <c r="Y486" s="703">
        <f>IFERROR(Y481/H481,"0")+IFERROR(Y482/H482,"0")+IFERROR(Y483/H483,"0")+IFERROR(Y484/H484,"0")+IFERROR(Y485/H485,"0")</f>
        <v>17</v>
      </c>
      <c r="Z486" s="703">
        <f>IFERROR(IF(Z481="",0,Z481),"0")+IFERROR(IF(Z482="",0,Z482),"0")+IFERROR(IF(Z483="",0,Z483),"0")+IFERROR(IF(Z484="",0,Z484),"0")+IFERROR(IF(Z485="",0,Z485),"0")</f>
        <v>0.12801000000000001</v>
      </c>
      <c r="AA486" s="704"/>
      <c r="AB486" s="704"/>
      <c r="AC486" s="704"/>
    </row>
    <row r="487" spans="1:68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71</v>
      </c>
      <c r="Q487" s="711"/>
      <c r="R487" s="711"/>
      <c r="S487" s="711"/>
      <c r="T487" s="711"/>
      <c r="U487" s="711"/>
      <c r="V487" s="712"/>
      <c r="W487" s="37" t="s">
        <v>69</v>
      </c>
      <c r="X487" s="703">
        <f>IFERROR(SUM(X481:X485),"0")</f>
        <v>70</v>
      </c>
      <c r="Y487" s="703">
        <f>IFERROR(SUM(Y481:Y485),"0")</f>
        <v>71.400000000000006</v>
      </c>
      <c r="Z487" s="37"/>
      <c r="AA487" s="704"/>
      <c r="AB487" s="704"/>
      <c r="AC487" s="704"/>
    </row>
    <row r="488" spans="1:68" ht="14.25" hidden="1" customHeight="1" x14ac:dyDescent="0.25">
      <c r="A488" s="729" t="s">
        <v>103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776</v>
      </c>
      <c r="B489" s="54" t="s">
        <v>777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756</v>
      </c>
      <c r="L489" s="32"/>
      <c r="M489" s="33" t="s">
        <v>757</v>
      </c>
      <c r="N489" s="33"/>
      <c r="O489" s="32">
        <v>60</v>
      </c>
      <c r="P489" s="93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69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71</v>
      </c>
      <c r="Q490" s="711"/>
      <c r="R490" s="711"/>
      <c r="S490" s="711"/>
      <c r="T490" s="711"/>
      <c r="U490" s="711"/>
      <c r="V490" s="712"/>
      <c r="W490" s="37" t="s">
        <v>72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71</v>
      </c>
      <c r="Q491" s="711"/>
      <c r="R491" s="711"/>
      <c r="S491" s="711"/>
      <c r="T491" s="711"/>
      <c r="U491" s="711"/>
      <c r="V491" s="712"/>
      <c r="W491" s="37" t="s">
        <v>69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779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29" t="s">
        <v>64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hidden="1" customHeight="1" x14ac:dyDescent="0.25">
      <c r="A494" s="54" t="s">
        <v>780</v>
      </c>
      <c r="B494" s="54" t="s">
        <v>781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85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69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782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783</v>
      </c>
      <c r="B495" s="54" t="s">
        <v>784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8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69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782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785</v>
      </c>
      <c r="B496" s="54" t="s">
        <v>786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91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69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71</v>
      </c>
      <c r="Q497" s="711"/>
      <c r="R497" s="711"/>
      <c r="S497" s="711"/>
      <c r="T497" s="711"/>
      <c r="U497" s="711"/>
      <c r="V497" s="712"/>
      <c r="W497" s="37" t="s">
        <v>72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hidden="1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71</v>
      </c>
      <c r="Q498" s="711"/>
      <c r="R498" s="711"/>
      <c r="S498" s="711"/>
      <c r="T498" s="711"/>
      <c r="U498" s="711"/>
      <c r="V498" s="712"/>
      <c r="W498" s="37" t="s">
        <v>69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hidden="1" customHeight="1" x14ac:dyDescent="0.25">
      <c r="A499" s="727" t="s">
        <v>788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29" t="s">
        <v>64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789</v>
      </c>
      <c r="B501" s="54" t="s">
        <v>790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76</v>
      </c>
      <c r="L501" s="32"/>
      <c r="M501" s="33" t="s">
        <v>68</v>
      </c>
      <c r="N501" s="33"/>
      <c r="O501" s="32">
        <v>40</v>
      </c>
      <c r="P501" s="89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69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791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71</v>
      </c>
      <c r="Q502" s="711"/>
      <c r="R502" s="711"/>
      <c r="S502" s="711"/>
      <c r="T502" s="711"/>
      <c r="U502" s="711"/>
      <c r="V502" s="712"/>
      <c r="W502" s="37" t="s">
        <v>72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71</v>
      </c>
      <c r="Q503" s="711"/>
      <c r="R503" s="711"/>
      <c r="S503" s="711"/>
      <c r="T503" s="711"/>
      <c r="U503" s="711"/>
      <c r="V503" s="712"/>
      <c r="W503" s="37" t="s">
        <v>69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9" t="s">
        <v>792</v>
      </c>
      <c r="B504" s="760"/>
      <c r="C504" s="760"/>
      <c r="D504" s="760"/>
      <c r="E504" s="760"/>
      <c r="F504" s="760"/>
      <c r="G504" s="760"/>
      <c r="H504" s="760"/>
      <c r="I504" s="760"/>
      <c r="J504" s="760"/>
      <c r="K504" s="760"/>
      <c r="L504" s="760"/>
      <c r="M504" s="760"/>
      <c r="N504" s="760"/>
      <c r="O504" s="760"/>
      <c r="P504" s="760"/>
      <c r="Q504" s="760"/>
      <c r="R504" s="760"/>
      <c r="S504" s="760"/>
      <c r="T504" s="760"/>
      <c r="U504" s="760"/>
      <c r="V504" s="760"/>
      <c r="W504" s="760"/>
      <c r="X504" s="760"/>
      <c r="Y504" s="760"/>
      <c r="Z504" s="760"/>
      <c r="AA504" s="48"/>
      <c r="AB504" s="48"/>
      <c r="AC504" s="48"/>
    </row>
    <row r="505" spans="1:68" ht="16.5" hidden="1" customHeight="1" x14ac:dyDescent="0.25">
      <c r="A505" s="727" t="s">
        <v>792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29" t="s">
        <v>114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hidden="1" customHeight="1" x14ac:dyDescent="0.25">
      <c r="A507" s="54" t="s">
        <v>793</v>
      </c>
      <c r="B507" s="54" t="s">
        <v>794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69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122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hidden="1" customHeight="1" x14ac:dyDescent="0.25">
      <c r="A508" s="54" t="s">
        <v>795</v>
      </c>
      <c r="B508" s="54" t="s">
        <v>796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118</v>
      </c>
      <c r="N508" s="33"/>
      <c r="O508" s="32">
        <v>60</v>
      </c>
      <c r="P508" s="8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797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hidden="1" customHeight="1" x14ac:dyDescent="0.25">
      <c r="A509" s="54" t="s">
        <v>798</v>
      </c>
      <c r="B509" s="54" t="s">
        <v>799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118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800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801</v>
      </c>
      <c r="B510" s="54" t="s">
        <v>802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117</v>
      </c>
      <c r="L510" s="32"/>
      <c r="M510" s="33" t="s">
        <v>118</v>
      </c>
      <c r="N510" s="33"/>
      <c r="O510" s="32">
        <v>60</v>
      </c>
      <c r="P510" s="10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803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hidden="1" customHeight="1" x14ac:dyDescent="0.25">
      <c r="A511" s="54" t="s">
        <v>804</v>
      </c>
      <c r="B511" s="54" t="s">
        <v>805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117</v>
      </c>
      <c r="L511" s="32"/>
      <c r="M511" s="33" t="s">
        <v>121</v>
      </c>
      <c r="N511" s="33"/>
      <c r="O511" s="32">
        <v>60</v>
      </c>
      <c r="P511" s="10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806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807</v>
      </c>
      <c r="B512" s="54" t="s">
        <v>808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117</v>
      </c>
      <c r="L512" s="32"/>
      <c r="M512" s="33" t="s">
        <v>121</v>
      </c>
      <c r="N512" s="33"/>
      <c r="O512" s="32">
        <v>60</v>
      </c>
      <c r="P512" s="9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69</v>
      </c>
      <c r="X512" s="701">
        <v>150</v>
      </c>
      <c r="Y512" s="702">
        <f t="shared" si="84"/>
        <v>153.12</v>
      </c>
      <c r="Z512" s="36">
        <f t="shared" si="85"/>
        <v>0.34683999999999998</v>
      </c>
      <c r="AA512" s="56"/>
      <c r="AB512" s="57"/>
      <c r="AC512" s="599" t="s">
        <v>809</v>
      </c>
      <c r="AG512" s="64"/>
      <c r="AJ512" s="68"/>
      <c r="AK512" s="68"/>
      <c r="BB512" s="600" t="s">
        <v>1</v>
      </c>
      <c r="BM512" s="64">
        <f t="shared" si="86"/>
        <v>160.22727272727272</v>
      </c>
      <c r="BN512" s="64">
        <f t="shared" si="87"/>
        <v>163.56</v>
      </c>
      <c r="BO512" s="64">
        <f t="shared" si="88"/>
        <v>0.27316433566433568</v>
      </c>
      <c r="BP512" s="64">
        <f t="shared" si="89"/>
        <v>0.27884615384615385</v>
      </c>
    </row>
    <row r="513" spans="1:68" ht="27" hidden="1" customHeight="1" x14ac:dyDescent="0.25">
      <c r="A513" s="54" t="s">
        <v>810</v>
      </c>
      <c r="B513" s="54" t="s">
        <v>811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76</v>
      </c>
      <c r="L513" s="32"/>
      <c r="M513" s="33" t="s">
        <v>118</v>
      </c>
      <c r="N513" s="33"/>
      <c r="O513" s="32">
        <v>60</v>
      </c>
      <c r="P513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69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122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hidden="1" customHeight="1" x14ac:dyDescent="0.25">
      <c r="A514" s="54" t="s">
        <v>812</v>
      </c>
      <c r="B514" s="54" t="s">
        <v>813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76</v>
      </c>
      <c r="L514" s="32"/>
      <c r="M514" s="33" t="s">
        <v>118</v>
      </c>
      <c r="N514" s="33"/>
      <c r="O514" s="32">
        <v>60</v>
      </c>
      <c r="P514" s="9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69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803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71</v>
      </c>
      <c r="Q515" s="711"/>
      <c r="R515" s="711"/>
      <c r="S515" s="711"/>
      <c r="T515" s="711"/>
      <c r="U515" s="711"/>
      <c r="V515" s="712"/>
      <c r="W515" s="37" t="s">
        <v>72</v>
      </c>
      <c r="X515" s="703">
        <f>IFERROR(X507/H507,"0")+IFERROR(X508/H508,"0")+IFERROR(X509/H509,"0")+IFERROR(X510/H510,"0")+IFERROR(X511/H511,"0")+IFERROR(X512/H512,"0")+IFERROR(X513/H513,"0")+IFERROR(X514/H514,"0")</f>
        <v>28.409090909090907</v>
      </c>
      <c r="Y515" s="703">
        <f>IFERROR(Y507/H507,"0")+IFERROR(Y508/H508,"0")+IFERROR(Y509/H509,"0")+IFERROR(Y510/H510,"0")+IFERROR(Y511/H511,"0")+IFERROR(Y512/H512,"0")+IFERROR(Y513/H513,"0")+IFERROR(Y514/H514,"0")</f>
        <v>29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0.34683999999999998</v>
      </c>
      <c r="AA515" s="704"/>
      <c r="AB515" s="704"/>
      <c r="AC515" s="704"/>
    </row>
    <row r="516" spans="1:68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71</v>
      </c>
      <c r="Q516" s="711"/>
      <c r="R516" s="711"/>
      <c r="S516" s="711"/>
      <c r="T516" s="711"/>
      <c r="U516" s="711"/>
      <c r="V516" s="712"/>
      <c r="W516" s="37" t="s">
        <v>69</v>
      </c>
      <c r="X516" s="703">
        <f>IFERROR(SUM(X507:X514),"0")</f>
        <v>150</v>
      </c>
      <c r="Y516" s="703">
        <f>IFERROR(SUM(Y507:Y514),"0")</f>
        <v>153.12</v>
      </c>
      <c r="Z516" s="37"/>
      <c r="AA516" s="704"/>
      <c r="AB516" s="704"/>
      <c r="AC516" s="704"/>
    </row>
    <row r="517" spans="1:68" ht="14.25" hidden="1" customHeight="1" x14ac:dyDescent="0.25">
      <c r="A517" s="729" t="s">
        <v>162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customHeight="1" x14ac:dyDescent="0.25">
      <c r="A518" s="54" t="s">
        <v>814</v>
      </c>
      <c r="B518" s="54" t="s">
        <v>815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117</v>
      </c>
      <c r="L518" s="32"/>
      <c r="M518" s="33" t="s">
        <v>118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69</v>
      </c>
      <c r="X518" s="701">
        <v>300</v>
      </c>
      <c r="Y518" s="702">
        <f>IFERROR(IF(X518="",0,CEILING((X518/$H518),1)*$H518),"")</f>
        <v>300.96000000000004</v>
      </c>
      <c r="Z518" s="36">
        <f>IFERROR(IF(Y518=0,"",ROUNDUP(Y518/H518,0)*0.01196),"")</f>
        <v>0.68171999999999999</v>
      </c>
      <c r="AA518" s="56"/>
      <c r="AB518" s="57"/>
      <c r="AC518" s="605" t="s">
        <v>816</v>
      </c>
      <c r="AG518" s="64"/>
      <c r="AJ518" s="68"/>
      <c r="AK518" s="68"/>
      <c r="BB518" s="606" t="s">
        <v>1</v>
      </c>
      <c r="BM518" s="64">
        <f>IFERROR(X518*I518/H518,"0")</f>
        <v>320.45454545454544</v>
      </c>
      <c r="BN518" s="64">
        <f>IFERROR(Y518*I518/H518,"0")</f>
        <v>321.48</v>
      </c>
      <c r="BO518" s="64">
        <f>IFERROR(1/J518*(X518/H518),"0")</f>
        <v>0.54632867132867136</v>
      </c>
      <c r="BP518" s="64">
        <f>IFERROR(1/J518*(Y518/H518),"0")</f>
        <v>0.54807692307692313</v>
      </c>
    </row>
    <row r="519" spans="1:68" ht="16.5" hidden="1" customHeight="1" x14ac:dyDescent="0.25">
      <c r="A519" s="54" t="s">
        <v>817</v>
      </c>
      <c r="B519" s="54" t="s">
        <v>818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76</v>
      </c>
      <c r="L519" s="32"/>
      <c r="M519" s="33" t="s">
        <v>118</v>
      </c>
      <c r="N519" s="33"/>
      <c r="O519" s="32">
        <v>55</v>
      </c>
      <c r="P519" s="9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69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816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71</v>
      </c>
      <c r="Q520" s="711"/>
      <c r="R520" s="711"/>
      <c r="S520" s="711"/>
      <c r="T520" s="711"/>
      <c r="U520" s="711"/>
      <c r="V520" s="712"/>
      <c r="W520" s="37" t="s">
        <v>72</v>
      </c>
      <c r="X520" s="703">
        <f>IFERROR(X518/H518,"0")+IFERROR(X519/H519,"0")</f>
        <v>56.818181818181813</v>
      </c>
      <c r="Y520" s="703">
        <f>IFERROR(Y518/H518,"0")+IFERROR(Y519/H519,"0")</f>
        <v>57.000000000000007</v>
      </c>
      <c r="Z520" s="703">
        <f>IFERROR(IF(Z518="",0,Z518),"0")+IFERROR(IF(Z519="",0,Z519),"0")</f>
        <v>0.68171999999999999</v>
      </c>
      <c r="AA520" s="704"/>
      <c r="AB520" s="704"/>
      <c r="AC520" s="704"/>
    </row>
    <row r="521" spans="1:68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71</v>
      </c>
      <c r="Q521" s="711"/>
      <c r="R521" s="711"/>
      <c r="S521" s="711"/>
      <c r="T521" s="711"/>
      <c r="U521" s="711"/>
      <c r="V521" s="712"/>
      <c r="W521" s="37" t="s">
        <v>69</v>
      </c>
      <c r="X521" s="703">
        <f>IFERROR(SUM(X518:X519),"0")</f>
        <v>300</v>
      </c>
      <c r="Y521" s="703">
        <f>IFERROR(SUM(Y518:Y519),"0")</f>
        <v>300.96000000000004</v>
      </c>
      <c r="Z521" s="37"/>
      <c r="AA521" s="704"/>
      <c r="AB521" s="704"/>
      <c r="AC521" s="704"/>
    </row>
    <row r="522" spans="1:68" ht="14.25" hidden="1" customHeight="1" x14ac:dyDescent="0.25">
      <c r="A522" s="729" t="s">
        <v>64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customHeight="1" x14ac:dyDescent="0.25">
      <c r="A523" s="54" t="s">
        <v>819</v>
      </c>
      <c r="B523" s="54" t="s">
        <v>820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117</v>
      </c>
      <c r="L523" s="32"/>
      <c r="M523" s="33" t="s">
        <v>118</v>
      </c>
      <c r="N523" s="33"/>
      <c r="O523" s="32">
        <v>60</v>
      </c>
      <c r="P523" s="8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69</v>
      </c>
      <c r="X523" s="701">
        <v>50</v>
      </c>
      <c r="Y523" s="702">
        <f t="shared" ref="Y523:Y528" si="90">IFERROR(IF(X523="",0,CEILING((X523/$H523),1)*$H523),"")</f>
        <v>52.800000000000004</v>
      </c>
      <c r="Z523" s="36">
        <f>IFERROR(IF(Y523=0,"",ROUNDUP(Y523/H523,0)*0.01196),"")</f>
        <v>0.1196</v>
      </c>
      <c r="AA523" s="56"/>
      <c r="AB523" s="57"/>
      <c r="AC523" s="609" t="s">
        <v>821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53.409090909090907</v>
      </c>
      <c r="BN523" s="64">
        <f t="shared" ref="BN523:BN528" si="92">IFERROR(Y523*I523/H523,"0")</f>
        <v>56.400000000000006</v>
      </c>
      <c r="BO523" s="64">
        <f t="shared" ref="BO523:BO528" si="93">IFERROR(1/J523*(X523/H523),"0")</f>
        <v>9.1054778554778545E-2</v>
      </c>
      <c r="BP523" s="64">
        <f t="shared" ref="BP523:BP528" si="94">IFERROR(1/J523*(Y523/H523),"0")</f>
        <v>9.6153846153846159E-2</v>
      </c>
    </row>
    <row r="524" spans="1:68" ht="27" customHeight="1" x14ac:dyDescent="0.25">
      <c r="A524" s="54" t="s">
        <v>822</v>
      </c>
      <c r="B524" s="54" t="s">
        <v>823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117</v>
      </c>
      <c r="L524" s="32"/>
      <c r="M524" s="33" t="s">
        <v>68</v>
      </c>
      <c r="N524" s="33"/>
      <c r="O524" s="32">
        <v>60</v>
      </c>
      <c r="P524" s="87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69</v>
      </c>
      <c r="X524" s="701">
        <v>60</v>
      </c>
      <c r="Y524" s="702">
        <f t="shared" si="90"/>
        <v>63.36</v>
      </c>
      <c r="Z524" s="36">
        <f>IFERROR(IF(Y524=0,"",ROUNDUP(Y524/H524,0)*0.01196),"")</f>
        <v>0.14352000000000001</v>
      </c>
      <c r="AA524" s="56"/>
      <c r="AB524" s="57"/>
      <c r="AC524" s="611" t="s">
        <v>824</v>
      </c>
      <c r="AG524" s="64"/>
      <c r="AJ524" s="68"/>
      <c r="AK524" s="68"/>
      <c r="BB524" s="612" t="s">
        <v>1</v>
      </c>
      <c r="BM524" s="64">
        <f t="shared" si="91"/>
        <v>64.090909090909079</v>
      </c>
      <c r="BN524" s="64">
        <f t="shared" si="92"/>
        <v>67.679999999999993</v>
      </c>
      <c r="BO524" s="64">
        <f t="shared" si="93"/>
        <v>0.10926573426573427</v>
      </c>
      <c r="BP524" s="64">
        <f t="shared" si="94"/>
        <v>0.11538461538461539</v>
      </c>
    </row>
    <row r="525" spans="1:68" ht="27" customHeight="1" x14ac:dyDescent="0.25">
      <c r="A525" s="54" t="s">
        <v>825</v>
      </c>
      <c r="B525" s="54" t="s">
        <v>826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117</v>
      </c>
      <c r="L525" s="32"/>
      <c r="M525" s="33" t="s">
        <v>68</v>
      </c>
      <c r="N525" s="33"/>
      <c r="O525" s="32">
        <v>60</v>
      </c>
      <c r="P525" s="9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69</v>
      </c>
      <c r="X525" s="701">
        <v>20</v>
      </c>
      <c r="Y525" s="702">
        <f t="shared" si="90"/>
        <v>21.12</v>
      </c>
      <c r="Z525" s="36">
        <f>IFERROR(IF(Y525=0,"",ROUNDUP(Y525/H525,0)*0.01196),"")</f>
        <v>4.7840000000000001E-2</v>
      </c>
      <c r="AA525" s="56"/>
      <c r="AB525" s="57"/>
      <c r="AC525" s="613" t="s">
        <v>827</v>
      </c>
      <c r="AG525" s="64"/>
      <c r="AJ525" s="68"/>
      <c r="AK525" s="68"/>
      <c r="BB525" s="614" t="s">
        <v>1</v>
      </c>
      <c r="BM525" s="64">
        <f t="shared" si="91"/>
        <v>21.363636363636363</v>
      </c>
      <c r="BN525" s="64">
        <f t="shared" si="92"/>
        <v>22.56</v>
      </c>
      <c r="BO525" s="64">
        <f t="shared" si="93"/>
        <v>3.6421911421911424E-2</v>
      </c>
      <c r="BP525" s="64">
        <f t="shared" si="94"/>
        <v>3.8461538461538464E-2</v>
      </c>
    </row>
    <row r="526" spans="1:68" ht="27" hidden="1" customHeight="1" x14ac:dyDescent="0.25">
      <c r="A526" s="54" t="s">
        <v>828</v>
      </c>
      <c r="B526" s="54" t="s">
        <v>829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76</v>
      </c>
      <c r="L526" s="32"/>
      <c r="M526" s="33" t="s">
        <v>118</v>
      </c>
      <c r="N526" s="33"/>
      <c r="O526" s="32">
        <v>60</v>
      </c>
      <c r="P526" s="100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69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830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hidden="1" customHeight="1" x14ac:dyDescent="0.25">
      <c r="A527" s="54" t="s">
        <v>831</v>
      </c>
      <c r="B527" s="54" t="s">
        <v>832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76</v>
      </c>
      <c r="L527" s="32"/>
      <c r="M527" s="33" t="s">
        <v>68</v>
      </c>
      <c r="N527" s="33"/>
      <c r="O527" s="32">
        <v>60</v>
      </c>
      <c r="P527" s="79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69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824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hidden="1" customHeight="1" x14ac:dyDescent="0.25">
      <c r="A528" s="54" t="s">
        <v>833</v>
      </c>
      <c r="B528" s="54" t="s">
        <v>834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76</v>
      </c>
      <c r="L528" s="32"/>
      <c r="M528" s="33" t="s">
        <v>68</v>
      </c>
      <c r="N528" s="33"/>
      <c r="O528" s="32">
        <v>60</v>
      </c>
      <c r="P528" s="110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69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827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71</v>
      </c>
      <c r="Q529" s="711"/>
      <c r="R529" s="711"/>
      <c r="S529" s="711"/>
      <c r="T529" s="711"/>
      <c r="U529" s="711"/>
      <c r="V529" s="712"/>
      <c r="W529" s="37" t="s">
        <v>72</v>
      </c>
      <c r="X529" s="703">
        <f>IFERROR(X523/H523,"0")+IFERROR(X524/H524,"0")+IFERROR(X525/H525,"0")+IFERROR(X526/H526,"0")+IFERROR(X527/H527,"0")+IFERROR(X528/H528,"0")</f>
        <v>24.621212121212121</v>
      </c>
      <c r="Y529" s="703">
        <f>IFERROR(Y523/H523,"0")+IFERROR(Y524/H524,"0")+IFERROR(Y525/H525,"0")+IFERROR(Y526/H526,"0")+IFERROR(Y527/H527,"0")+IFERROR(Y528/H528,"0")</f>
        <v>26</v>
      </c>
      <c r="Z529" s="703">
        <f>IFERROR(IF(Z523="",0,Z523),"0")+IFERROR(IF(Z524="",0,Z524),"0")+IFERROR(IF(Z525="",0,Z525),"0")+IFERROR(IF(Z526="",0,Z526),"0")+IFERROR(IF(Z527="",0,Z527),"0")+IFERROR(IF(Z528="",0,Z528),"0")</f>
        <v>0.31096000000000001</v>
      </c>
      <c r="AA529" s="704"/>
      <c r="AB529" s="704"/>
      <c r="AC529" s="704"/>
    </row>
    <row r="530" spans="1:68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71</v>
      </c>
      <c r="Q530" s="711"/>
      <c r="R530" s="711"/>
      <c r="S530" s="711"/>
      <c r="T530" s="711"/>
      <c r="U530" s="711"/>
      <c r="V530" s="712"/>
      <c r="W530" s="37" t="s">
        <v>69</v>
      </c>
      <c r="X530" s="703">
        <f>IFERROR(SUM(X523:X528),"0")</f>
        <v>130</v>
      </c>
      <c r="Y530" s="703">
        <f>IFERROR(SUM(Y523:Y528),"0")</f>
        <v>137.28</v>
      </c>
      <c r="Z530" s="37"/>
      <c r="AA530" s="704"/>
      <c r="AB530" s="704"/>
      <c r="AC530" s="704"/>
    </row>
    <row r="531" spans="1:68" ht="14.25" hidden="1" customHeight="1" x14ac:dyDescent="0.25">
      <c r="A531" s="729" t="s">
        <v>73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835</v>
      </c>
      <c r="B532" s="54" t="s">
        <v>836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117</v>
      </c>
      <c r="L532" s="32"/>
      <c r="M532" s="33" t="s">
        <v>68</v>
      </c>
      <c r="N532" s="33"/>
      <c r="O532" s="32">
        <v>45</v>
      </c>
      <c r="P532" s="89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69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837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838</v>
      </c>
      <c r="B533" s="54" t="s">
        <v>839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117</v>
      </c>
      <c r="L533" s="32"/>
      <c r="M533" s="33" t="s">
        <v>68</v>
      </c>
      <c r="N533" s="33"/>
      <c r="O533" s="32">
        <v>45</v>
      </c>
      <c r="P533" s="94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69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840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841</v>
      </c>
      <c r="B534" s="54" t="s">
        <v>842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76</v>
      </c>
      <c r="L534" s="32"/>
      <c r="M534" s="33" t="s">
        <v>68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69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843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71</v>
      </c>
      <c r="Q535" s="711"/>
      <c r="R535" s="711"/>
      <c r="S535" s="711"/>
      <c r="T535" s="711"/>
      <c r="U535" s="711"/>
      <c r="V535" s="712"/>
      <c r="W535" s="37" t="s">
        <v>72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71</v>
      </c>
      <c r="Q536" s="711"/>
      <c r="R536" s="711"/>
      <c r="S536" s="711"/>
      <c r="T536" s="711"/>
      <c r="U536" s="711"/>
      <c r="V536" s="712"/>
      <c r="W536" s="37" t="s">
        <v>69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29" t="s">
        <v>205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844</v>
      </c>
      <c r="B538" s="54" t="s">
        <v>845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117</v>
      </c>
      <c r="L538" s="32"/>
      <c r="M538" s="33" t="s">
        <v>68</v>
      </c>
      <c r="N538" s="33"/>
      <c r="O538" s="32">
        <v>35</v>
      </c>
      <c r="P538" s="9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69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846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117</v>
      </c>
      <c r="L539" s="32"/>
      <c r="M539" s="33" t="s">
        <v>68</v>
      </c>
      <c r="N539" s="33"/>
      <c r="O539" s="32">
        <v>35</v>
      </c>
      <c r="P539" s="798" t="s">
        <v>849</v>
      </c>
      <c r="Q539" s="706"/>
      <c r="R539" s="706"/>
      <c r="S539" s="706"/>
      <c r="T539" s="707"/>
      <c r="U539" s="34"/>
      <c r="V539" s="34"/>
      <c r="W539" s="35" t="s">
        <v>69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846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71</v>
      </c>
      <c r="Q540" s="711"/>
      <c r="R540" s="711"/>
      <c r="S540" s="711"/>
      <c r="T540" s="711"/>
      <c r="U540" s="711"/>
      <c r="V540" s="712"/>
      <c r="W540" s="37" t="s">
        <v>72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71</v>
      </c>
      <c r="Q541" s="711"/>
      <c r="R541" s="711"/>
      <c r="S541" s="711"/>
      <c r="T541" s="711"/>
      <c r="U541" s="711"/>
      <c r="V541" s="712"/>
      <c r="W541" s="37" t="s">
        <v>69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9" t="s">
        <v>850</v>
      </c>
      <c r="B542" s="760"/>
      <c r="C542" s="760"/>
      <c r="D542" s="760"/>
      <c r="E542" s="760"/>
      <c r="F542" s="760"/>
      <c r="G542" s="760"/>
      <c r="H542" s="760"/>
      <c r="I542" s="760"/>
      <c r="J542" s="760"/>
      <c r="K542" s="760"/>
      <c r="L542" s="760"/>
      <c r="M542" s="760"/>
      <c r="N542" s="760"/>
      <c r="O542" s="760"/>
      <c r="P542" s="760"/>
      <c r="Q542" s="760"/>
      <c r="R542" s="760"/>
      <c r="S542" s="760"/>
      <c r="T542" s="760"/>
      <c r="U542" s="760"/>
      <c r="V542" s="760"/>
      <c r="W542" s="760"/>
      <c r="X542" s="760"/>
      <c r="Y542" s="760"/>
      <c r="Z542" s="760"/>
      <c r="AA542" s="48"/>
      <c r="AB542" s="48"/>
      <c r="AC542" s="48"/>
    </row>
    <row r="543" spans="1:68" ht="16.5" hidden="1" customHeight="1" x14ac:dyDescent="0.25">
      <c r="A543" s="727" t="s">
        <v>850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29" t="s">
        <v>114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851</v>
      </c>
      <c r="B545" s="54" t="s">
        <v>852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121</v>
      </c>
      <c r="N545" s="33"/>
      <c r="O545" s="32">
        <v>55</v>
      </c>
      <c r="P545" s="910" t="s">
        <v>853</v>
      </c>
      <c r="Q545" s="706"/>
      <c r="R545" s="706"/>
      <c r="S545" s="706"/>
      <c r="T545" s="707"/>
      <c r="U545" s="34"/>
      <c r="V545" s="34"/>
      <c r="W545" s="35" t="s">
        <v>69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854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117</v>
      </c>
      <c r="L546" s="32"/>
      <c r="M546" s="33" t="s">
        <v>118</v>
      </c>
      <c r="N546" s="33"/>
      <c r="O546" s="32">
        <v>50</v>
      </c>
      <c r="P546" s="901" t="s">
        <v>857</v>
      </c>
      <c r="Q546" s="706"/>
      <c r="R546" s="706"/>
      <c r="S546" s="706"/>
      <c r="T546" s="707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858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859</v>
      </c>
      <c r="B547" s="54" t="s">
        <v>860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117</v>
      </c>
      <c r="L547" s="32"/>
      <c r="M547" s="33" t="s">
        <v>118</v>
      </c>
      <c r="N547" s="33"/>
      <c r="O547" s="32">
        <v>50</v>
      </c>
      <c r="P547" s="1033" t="s">
        <v>861</v>
      </c>
      <c r="Q547" s="706"/>
      <c r="R547" s="706"/>
      <c r="S547" s="706"/>
      <c r="T547" s="707"/>
      <c r="U547" s="34"/>
      <c r="V547" s="34"/>
      <c r="W547" s="35" t="s">
        <v>69</v>
      </c>
      <c r="X547" s="701">
        <v>12</v>
      </c>
      <c r="Y547" s="702">
        <f t="shared" si="95"/>
        <v>12</v>
      </c>
      <c r="Z547" s="36">
        <f>IFERROR(IF(Y547=0,"",ROUNDUP(Y547/H547,0)*0.02175),"")</f>
        <v>2.1749999999999999E-2</v>
      </c>
      <c r="AA547" s="56"/>
      <c r="AB547" s="57"/>
      <c r="AC547" s="635" t="s">
        <v>862</v>
      </c>
      <c r="AG547" s="64"/>
      <c r="AJ547" s="68"/>
      <c r="AK547" s="68"/>
      <c r="BB547" s="636" t="s">
        <v>1</v>
      </c>
      <c r="BM547" s="64">
        <f t="shared" si="96"/>
        <v>12.479999999999999</v>
      </c>
      <c r="BN547" s="64">
        <f t="shared" si="97"/>
        <v>12.479999999999999</v>
      </c>
      <c r="BO547" s="64">
        <f t="shared" si="98"/>
        <v>1.7857142857142856E-2</v>
      </c>
      <c r="BP547" s="64">
        <f t="shared" si="99"/>
        <v>1.7857142857142856E-2</v>
      </c>
    </row>
    <row r="548" spans="1:68" ht="27" hidden="1" customHeight="1" x14ac:dyDescent="0.25">
      <c r="A548" s="54" t="s">
        <v>863</v>
      </c>
      <c r="B548" s="54" t="s">
        <v>864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117</v>
      </c>
      <c r="L548" s="32"/>
      <c r="M548" s="33" t="s">
        <v>118</v>
      </c>
      <c r="N548" s="33"/>
      <c r="O548" s="32">
        <v>55</v>
      </c>
      <c r="P548" s="839" t="s">
        <v>865</v>
      </c>
      <c r="Q548" s="706"/>
      <c r="R548" s="706"/>
      <c r="S548" s="706"/>
      <c r="T548" s="707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866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867</v>
      </c>
      <c r="B549" s="54" t="s">
        <v>868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76</v>
      </c>
      <c r="L549" s="32"/>
      <c r="M549" s="33" t="s">
        <v>121</v>
      </c>
      <c r="N549" s="33"/>
      <c r="O549" s="32">
        <v>55</v>
      </c>
      <c r="P549" s="739" t="s">
        <v>869</v>
      </c>
      <c r="Q549" s="706"/>
      <c r="R549" s="706"/>
      <c r="S549" s="706"/>
      <c r="T549" s="707"/>
      <c r="U549" s="34"/>
      <c r="V549" s="34"/>
      <c r="W549" s="35" t="s">
        <v>69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854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870</v>
      </c>
      <c r="B550" s="54" t="s">
        <v>871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76</v>
      </c>
      <c r="L550" s="32"/>
      <c r="M550" s="33" t="s">
        <v>118</v>
      </c>
      <c r="N550" s="33"/>
      <c r="O550" s="32">
        <v>50</v>
      </c>
      <c r="P550" s="790" t="s">
        <v>872</v>
      </c>
      <c r="Q550" s="706"/>
      <c r="R550" s="706"/>
      <c r="S550" s="706"/>
      <c r="T550" s="707"/>
      <c r="U550" s="34"/>
      <c r="V550" s="34"/>
      <c r="W550" s="35" t="s">
        <v>69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862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873</v>
      </c>
      <c r="B551" s="54" t="s">
        <v>874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55</v>
      </c>
      <c r="P551" s="1012" t="s">
        <v>875</v>
      </c>
      <c r="Q551" s="706"/>
      <c r="R551" s="706"/>
      <c r="S551" s="706"/>
      <c r="T551" s="707"/>
      <c r="U551" s="34"/>
      <c r="V551" s="34"/>
      <c r="W551" s="35" t="s">
        <v>69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866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71</v>
      </c>
      <c r="Q552" s="711"/>
      <c r="R552" s="711"/>
      <c r="S552" s="711"/>
      <c r="T552" s="711"/>
      <c r="U552" s="711"/>
      <c r="V552" s="712"/>
      <c r="W552" s="37" t="s">
        <v>72</v>
      </c>
      <c r="X552" s="703">
        <f>IFERROR(X545/H545,"0")+IFERROR(X546/H546,"0")+IFERROR(X547/H547,"0")+IFERROR(X548/H548,"0")+IFERROR(X549/H549,"0")+IFERROR(X550/H550,"0")+IFERROR(X551/H551,"0")</f>
        <v>1</v>
      </c>
      <c r="Y552" s="703">
        <f>IFERROR(Y545/H545,"0")+IFERROR(Y546/H546,"0")+IFERROR(Y547/H547,"0")+IFERROR(Y548/H548,"0")+IFERROR(Y549/H549,"0")+IFERROR(Y550/H550,"0")+IFERROR(Y551/H551,"0")</f>
        <v>1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2.1749999999999999E-2</v>
      </c>
      <c r="AA552" s="704"/>
      <c r="AB552" s="704"/>
      <c r="AC552" s="704"/>
    </row>
    <row r="553" spans="1:68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71</v>
      </c>
      <c r="Q553" s="711"/>
      <c r="R553" s="711"/>
      <c r="S553" s="711"/>
      <c r="T553" s="711"/>
      <c r="U553" s="711"/>
      <c r="V553" s="712"/>
      <c r="W553" s="37" t="s">
        <v>69</v>
      </c>
      <c r="X553" s="703">
        <f>IFERROR(SUM(X545:X551),"0")</f>
        <v>12</v>
      </c>
      <c r="Y553" s="703">
        <f>IFERROR(SUM(Y545:Y551),"0")</f>
        <v>12</v>
      </c>
      <c r="Z553" s="37"/>
      <c r="AA553" s="704"/>
      <c r="AB553" s="704"/>
      <c r="AC553" s="704"/>
    </row>
    <row r="554" spans="1:68" ht="14.25" hidden="1" customHeight="1" x14ac:dyDescent="0.25">
      <c r="A554" s="729" t="s">
        <v>162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876</v>
      </c>
      <c r="B555" s="54" t="s">
        <v>877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117</v>
      </c>
      <c r="L555" s="32"/>
      <c r="M555" s="33" t="s">
        <v>121</v>
      </c>
      <c r="N555" s="33"/>
      <c r="O555" s="32">
        <v>50</v>
      </c>
      <c r="P555" s="998" t="s">
        <v>878</v>
      </c>
      <c r="Q555" s="706"/>
      <c r="R555" s="706"/>
      <c r="S555" s="706"/>
      <c r="T555" s="707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840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879</v>
      </c>
      <c r="B556" s="54" t="s">
        <v>880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117</v>
      </c>
      <c r="L556" s="32"/>
      <c r="M556" s="33" t="s">
        <v>118</v>
      </c>
      <c r="N556" s="33"/>
      <c r="O556" s="32">
        <v>50</v>
      </c>
      <c r="P556" s="849" t="s">
        <v>881</v>
      </c>
      <c r="Q556" s="706"/>
      <c r="R556" s="706"/>
      <c r="S556" s="706"/>
      <c r="T556" s="707"/>
      <c r="U556" s="34"/>
      <c r="V556" s="34"/>
      <c r="W556" s="35" t="s">
        <v>69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840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882</v>
      </c>
      <c r="B557" s="54" t="s">
        <v>883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117</v>
      </c>
      <c r="L557" s="32"/>
      <c r="M557" s="33" t="s">
        <v>118</v>
      </c>
      <c r="N557" s="33"/>
      <c r="O557" s="32">
        <v>50</v>
      </c>
      <c r="P557" s="1007" t="s">
        <v>884</v>
      </c>
      <c r="Q557" s="706"/>
      <c r="R557" s="706"/>
      <c r="S557" s="706"/>
      <c r="T557" s="707"/>
      <c r="U557" s="34"/>
      <c r="V557" s="34"/>
      <c r="W557" s="35" t="s">
        <v>69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885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886</v>
      </c>
      <c r="B558" s="54" t="s">
        <v>887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76</v>
      </c>
      <c r="L558" s="32"/>
      <c r="M558" s="33" t="s">
        <v>118</v>
      </c>
      <c r="N558" s="33"/>
      <c r="O558" s="32">
        <v>50</v>
      </c>
      <c r="P558" s="904" t="s">
        <v>888</v>
      </c>
      <c r="Q558" s="706"/>
      <c r="R558" s="706"/>
      <c r="S558" s="706"/>
      <c r="T558" s="707"/>
      <c r="U558" s="34"/>
      <c r="V558" s="34"/>
      <c r="W558" s="35" t="s">
        <v>69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885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71</v>
      </c>
      <c r="Q559" s="711"/>
      <c r="R559" s="711"/>
      <c r="S559" s="711"/>
      <c r="T559" s="711"/>
      <c r="U559" s="711"/>
      <c r="V559" s="712"/>
      <c r="W559" s="37" t="s">
        <v>72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71</v>
      </c>
      <c r="Q560" s="711"/>
      <c r="R560" s="711"/>
      <c r="S560" s="711"/>
      <c r="T560" s="711"/>
      <c r="U560" s="711"/>
      <c r="V560" s="712"/>
      <c r="W560" s="37" t="s">
        <v>69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29" t="s">
        <v>64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889</v>
      </c>
      <c r="B562" s="54" t="s">
        <v>890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40</v>
      </c>
      <c r="P562" s="721" t="s">
        <v>891</v>
      </c>
      <c r="Q562" s="706"/>
      <c r="R562" s="706"/>
      <c r="S562" s="706"/>
      <c r="T562" s="707"/>
      <c r="U562" s="34"/>
      <c r="V562" s="34"/>
      <c r="W562" s="35" t="s">
        <v>69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892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893</v>
      </c>
      <c r="B563" s="54" t="s">
        <v>894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40</v>
      </c>
      <c r="P563" s="786" t="s">
        <v>895</v>
      </c>
      <c r="Q563" s="706"/>
      <c r="R563" s="706"/>
      <c r="S563" s="706"/>
      <c r="T563" s="707"/>
      <c r="U563" s="34"/>
      <c r="V563" s="34"/>
      <c r="W563" s="35" t="s">
        <v>69</v>
      </c>
      <c r="X563" s="701">
        <v>200</v>
      </c>
      <c r="Y563" s="702">
        <f t="shared" si="100"/>
        <v>201.60000000000002</v>
      </c>
      <c r="Z563" s="36">
        <f>IFERROR(IF(Y563=0,"",ROUNDUP(Y563/H563,0)*0.00753),"")</f>
        <v>0.36143999999999998</v>
      </c>
      <c r="AA563" s="56"/>
      <c r="AB563" s="57"/>
      <c r="AC563" s="655" t="s">
        <v>896</v>
      </c>
      <c r="AG563" s="64"/>
      <c r="AJ563" s="68"/>
      <c r="AK563" s="68"/>
      <c r="BB563" s="656" t="s">
        <v>1</v>
      </c>
      <c r="BM563" s="64">
        <f t="shared" si="101"/>
        <v>212.38095238095238</v>
      </c>
      <c r="BN563" s="64">
        <f t="shared" si="102"/>
        <v>214.08</v>
      </c>
      <c r="BO563" s="64">
        <f t="shared" si="103"/>
        <v>0.30525030525030528</v>
      </c>
      <c r="BP563" s="64">
        <f t="shared" si="104"/>
        <v>0.30769230769230771</v>
      </c>
    </row>
    <row r="564" spans="1:68" ht="27" hidden="1" customHeight="1" x14ac:dyDescent="0.25">
      <c r="A564" s="54" t="s">
        <v>897</v>
      </c>
      <c r="B564" s="54" t="s">
        <v>898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76</v>
      </c>
      <c r="L564" s="32"/>
      <c r="M564" s="33" t="s">
        <v>68</v>
      </c>
      <c r="N564" s="33"/>
      <c r="O564" s="32">
        <v>45</v>
      </c>
      <c r="P564" s="925" t="s">
        <v>899</v>
      </c>
      <c r="Q564" s="706"/>
      <c r="R564" s="706"/>
      <c r="S564" s="706"/>
      <c r="T564" s="707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900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901</v>
      </c>
      <c r="B565" s="54" t="s">
        <v>902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76</v>
      </c>
      <c r="L565" s="32"/>
      <c r="M565" s="33" t="s">
        <v>68</v>
      </c>
      <c r="N565" s="33"/>
      <c r="O565" s="32">
        <v>45</v>
      </c>
      <c r="P565" s="792" t="s">
        <v>903</v>
      </c>
      <c r="Q565" s="706"/>
      <c r="R565" s="706"/>
      <c r="S565" s="706"/>
      <c r="T565" s="707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904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905</v>
      </c>
      <c r="B566" s="54" t="s">
        <v>906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76</v>
      </c>
      <c r="L566" s="32"/>
      <c r="M566" s="33" t="s">
        <v>68</v>
      </c>
      <c r="N566" s="33"/>
      <c r="O566" s="32">
        <v>45</v>
      </c>
      <c r="P566" s="892" t="s">
        <v>907</v>
      </c>
      <c r="Q566" s="706"/>
      <c r="R566" s="706"/>
      <c r="S566" s="706"/>
      <c r="T566" s="707"/>
      <c r="U566" s="34"/>
      <c r="V566" s="34"/>
      <c r="W566" s="35" t="s">
        <v>69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908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909</v>
      </c>
      <c r="B567" s="54" t="s">
        <v>910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67</v>
      </c>
      <c r="L567" s="32"/>
      <c r="M567" s="33" t="s">
        <v>68</v>
      </c>
      <c r="N567" s="33"/>
      <c r="O567" s="32">
        <v>40</v>
      </c>
      <c r="P567" s="978" t="s">
        <v>911</v>
      </c>
      <c r="Q567" s="706"/>
      <c r="R567" s="706"/>
      <c r="S567" s="706"/>
      <c r="T567" s="707"/>
      <c r="U567" s="34"/>
      <c r="V567" s="34"/>
      <c r="W567" s="35" t="s">
        <v>69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892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912</v>
      </c>
      <c r="B568" s="54" t="s">
        <v>913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67</v>
      </c>
      <c r="L568" s="32"/>
      <c r="M568" s="33" t="s">
        <v>68</v>
      </c>
      <c r="N568" s="33"/>
      <c r="O568" s="32">
        <v>40</v>
      </c>
      <c r="P568" s="1082" t="s">
        <v>914</v>
      </c>
      <c r="Q568" s="706"/>
      <c r="R568" s="706"/>
      <c r="S568" s="706"/>
      <c r="T568" s="707"/>
      <c r="U568" s="34"/>
      <c r="V568" s="34"/>
      <c r="W568" s="35" t="s">
        <v>69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896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71</v>
      </c>
      <c r="Q569" s="711"/>
      <c r="R569" s="711"/>
      <c r="S569" s="711"/>
      <c r="T569" s="711"/>
      <c r="U569" s="711"/>
      <c r="V569" s="712"/>
      <c r="W569" s="37" t="s">
        <v>72</v>
      </c>
      <c r="X569" s="703">
        <f>IFERROR(X562/H562,"0")+IFERROR(X563/H563,"0")+IFERROR(X564/H564,"0")+IFERROR(X565/H565,"0")+IFERROR(X566/H566,"0")+IFERROR(X567/H567,"0")+IFERROR(X568/H568,"0")</f>
        <v>47.61904761904762</v>
      </c>
      <c r="Y569" s="703">
        <f>IFERROR(Y562/H562,"0")+IFERROR(Y563/H563,"0")+IFERROR(Y564/H564,"0")+IFERROR(Y565/H565,"0")+IFERROR(Y566/H566,"0")+IFERROR(Y567/H567,"0")+IFERROR(Y568/H568,"0")</f>
        <v>48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0.36143999999999998</v>
      </c>
      <c r="AA569" s="704"/>
      <c r="AB569" s="704"/>
      <c r="AC569" s="704"/>
    </row>
    <row r="570" spans="1:68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71</v>
      </c>
      <c r="Q570" s="711"/>
      <c r="R570" s="711"/>
      <c r="S570" s="711"/>
      <c r="T570" s="711"/>
      <c r="U570" s="711"/>
      <c r="V570" s="712"/>
      <c r="W570" s="37" t="s">
        <v>69</v>
      </c>
      <c r="X570" s="703">
        <f>IFERROR(SUM(X562:X568),"0")</f>
        <v>200</v>
      </c>
      <c r="Y570" s="703">
        <f>IFERROR(SUM(Y562:Y568),"0")</f>
        <v>201.60000000000002</v>
      </c>
      <c r="Z570" s="37"/>
      <c r="AA570" s="704"/>
      <c r="AB570" s="704"/>
      <c r="AC570" s="704"/>
    </row>
    <row r="571" spans="1:68" ht="14.25" hidden="1" customHeight="1" x14ac:dyDescent="0.25">
      <c r="A571" s="729" t="s">
        <v>73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customHeight="1" x14ac:dyDescent="0.25">
      <c r="A572" s="54" t="s">
        <v>915</v>
      </c>
      <c r="B572" s="54" t="s">
        <v>916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117</v>
      </c>
      <c r="L572" s="32"/>
      <c r="M572" s="33" t="s">
        <v>121</v>
      </c>
      <c r="N572" s="33"/>
      <c r="O572" s="32">
        <v>40</v>
      </c>
      <c r="P572" s="768" t="s">
        <v>917</v>
      </c>
      <c r="Q572" s="706"/>
      <c r="R572" s="706"/>
      <c r="S572" s="706"/>
      <c r="T572" s="707"/>
      <c r="U572" s="34"/>
      <c r="V572" s="34"/>
      <c r="W572" s="35" t="s">
        <v>69</v>
      </c>
      <c r="X572" s="701">
        <v>100</v>
      </c>
      <c r="Y572" s="702">
        <f>IFERROR(IF(X572="",0,CEILING((X572/$H572),1)*$H572),"")</f>
        <v>101.39999999999999</v>
      </c>
      <c r="Z572" s="36">
        <f>IFERROR(IF(Y572=0,"",ROUNDUP(Y572/H572,0)*0.02175),"")</f>
        <v>0.28275</v>
      </c>
      <c r="AA572" s="56"/>
      <c r="AB572" s="57"/>
      <c r="AC572" s="667" t="s">
        <v>918</v>
      </c>
      <c r="AG572" s="64"/>
      <c r="AJ572" s="68"/>
      <c r="AK572" s="68"/>
      <c r="BB572" s="668" t="s">
        <v>1</v>
      </c>
      <c r="BM572" s="64">
        <f>IFERROR(X572*I572/H572,"0")</f>
        <v>107.23076923076924</v>
      </c>
      <c r="BN572" s="64">
        <f>IFERROR(Y572*I572/H572,"0")</f>
        <v>108.732</v>
      </c>
      <c r="BO572" s="64">
        <f>IFERROR(1/J572*(X572/H572),"0")</f>
        <v>0.22893772893772893</v>
      </c>
      <c r="BP572" s="64">
        <f>IFERROR(1/J572*(Y572/H572),"0")</f>
        <v>0.23214285714285712</v>
      </c>
    </row>
    <row r="573" spans="1:68" ht="27" hidden="1" customHeight="1" x14ac:dyDescent="0.25">
      <c r="A573" s="54" t="s">
        <v>919</v>
      </c>
      <c r="B573" s="54" t="s">
        <v>920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30</v>
      </c>
      <c r="P573" s="796" t="s">
        <v>921</v>
      </c>
      <c r="Q573" s="706"/>
      <c r="R573" s="706"/>
      <c r="S573" s="706"/>
      <c r="T573" s="707"/>
      <c r="U573" s="34"/>
      <c r="V573" s="34"/>
      <c r="W573" s="35" t="s">
        <v>69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922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923</v>
      </c>
      <c r="B574" s="54" t="s">
        <v>924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67</v>
      </c>
      <c r="L574" s="32"/>
      <c r="M574" s="33" t="s">
        <v>68</v>
      </c>
      <c r="N574" s="33"/>
      <c r="O574" s="32">
        <v>40</v>
      </c>
      <c r="P574" s="857" t="s">
        <v>925</v>
      </c>
      <c r="Q574" s="706"/>
      <c r="R574" s="706"/>
      <c r="S574" s="706"/>
      <c r="T574" s="707"/>
      <c r="U574" s="34"/>
      <c r="V574" s="34"/>
      <c r="W574" s="35" t="s">
        <v>69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918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926</v>
      </c>
      <c r="B575" s="54" t="s">
        <v>927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67</v>
      </c>
      <c r="L575" s="32"/>
      <c r="M575" s="33" t="s">
        <v>68</v>
      </c>
      <c r="N575" s="33"/>
      <c r="O575" s="32">
        <v>30</v>
      </c>
      <c r="P575" s="1029" t="s">
        <v>928</v>
      </c>
      <c r="Q575" s="706"/>
      <c r="R575" s="706"/>
      <c r="S575" s="706"/>
      <c r="T575" s="707"/>
      <c r="U575" s="34"/>
      <c r="V575" s="34"/>
      <c r="W575" s="35" t="s">
        <v>69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922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71</v>
      </c>
      <c r="Q576" s="711"/>
      <c r="R576" s="711"/>
      <c r="S576" s="711"/>
      <c r="T576" s="711"/>
      <c r="U576" s="711"/>
      <c r="V576" s="712"/>
      <c r="W576" s="37" t="s">
        <v>72</v>
      </c>
      <c r="X576" s="703">
        <f>IFERROR(X572/H572,"0")+IFERROR(X573/H573,"0")+IFERROR(X574/H574,"0")+IFERROR(X575/H575,"0")</f>
        <v>12.820512820512821</v>
      </c>
      <c r="Y576" s="703">
        <f>IFERROR(Y572/H572,"0")+IFERROR(Y573/H573,"0")+IFERROR(Y574/H574,"0")+IFERROR(Y575/H575,"0")</f>
        <v>13</v>
      </c>
      <c r="Z576" s="703">
        <f>IFERROR(IF(Z572="",0,Z572),"0")+IFERROR(IF(Z573="",0,Z573),"0")+IFERROR(IF(Z574="",0,Z574),"0")+IFERROR(IF(Z575="",0,Z575),"0")</f>
        <v>0.28275</v>
      </c>
      <c r="AA576" s="704"/>
      <c r="AB576" s="704"/>
      <c r="AC576" s="704"/>
    </row>
    <row r="577" spans="1:68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71</v>
      </c>
      <c r="Q577" s="711"/>
      <c r="R577" s="711"/>
      <c r="S577" s="711"/>
      <c r="T577" s="711"/>
      <c r="U577" s="711"/>
      <c r="V577" s="712"/>
      <c r="W577" s="37" t="s">
        <v>69</v>
      </c>
      <c r="X577" s="703">
        <f>IFERROR(SUM(X572:X575),"0")</f>
        <v>100</v>
      </c>
      <c r="Y577" s="703">
        <f>IFERROR(SUM(Y572:Y575),"0")</f>
        <v>101.39999999999999</v>
      </c>
      <c r="Z577" s="37"/>
      <c r="AA577" s="704"/>
      <c r="AB577" s="704"/>
      <c r="AC577" s="704"/>
    </row>
    <row r="578" spans="1:68" ht="14.25" hidden="1" customHeight="1" x14ac:dyDescent="0.25">
      <c r="A578" s="729" t="s">
        <v>205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929</v>
      </c>
      <c r="B579" s="54" t="s">
        <v>930</v>
      </c>
      <c r="C579" s="31">
        <v>4301060354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101" t="s">
        <v>931</v>
      </c>
      <c r="Q579" s="706"/>
      <c r="R579" s="706"/>
      <c r="S579" s="706"/>
      <c r="T579" s="707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932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929</v>
      </c>
      <c r="B580" s="54" t="s">
        <v>933</v>
      </c>
      <c r="C580" s="31">
        <v>4301060408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40</v>
      </c>
      <c r="P580" s="997" t="s">
        <v>934</v>
      </c>
      <c r="Q580" s="706"/>
      <c r="R580" s="706"/>
      <c r="S580" s="706"/>
      <c r="T580" s="707"/>
      <c r="U580" s="34"/>
      <c r="V580" s="34"/>
      <c r="W580" s="35" t="s">
        <v>69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932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935</v>
      </c>
      <c r="B581" s="54" t="s">
        <v>936</v>
      </c>
      <c r="C581" s="31">
        <v>4301060355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117</v>
      </c>
      <c r="L581" s="32"/>
      <c r="M581" s="33" t="s">
        <v>68</v>
      </c>
      <c r="N581" s="33"/>
      <c r="O581" s="32">
        <v>40</v>
      </c>
      <c r="P581" s="950" t="s">
        <v>937</v>
      </c>
      <c r="Q581" s="706"/>
      <c r="R581" s="706"/>
      <c r="S581" s="706"/>
      <c r="T581" s="707"/>
      <c r="U581" s="34"/>
      <c r="V581" s="34"/>
      <c r="W581" s="35" t="s">
        <v>69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938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935</v>
      </c>
      <c r="B582" s="54" t="s">
        <v>939</v>
      </c>
      <c r="C582" s="31">
        <v>4301060407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117</v>
      </c>
      <c r="L582" s="32"/>
      <c r="M582" s="33" t="s">
        <v>68</v>
      </c>
      <c r="N582" s="33"/>
      <c r="O582" s="32">
        <v>40</v>
      </c>
      <c r="P582" s="1014" t="s">
        <v>940</v>
      </c>
      <c r="Q582" s="706"/>
      <c r="R582" s="706"/>
      <c r="S582" s="706"/>
      <c r="T582" s="707"/>
      <c r="U582" s="34"/>
      <c r="V582" s="34"/>
      <c r="W582" s="35" t="s">
        <v>69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938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71</v>
      </c>
      <c r="Q583" s="711"/>
      <c r="R583" s="711"/>
      <c r="S583" s="711"/>
      <c r="T583" s="711"/>
      <c r="U583" s="711"/>
      <c r="V583" s="712"/>
      <c r="W583" s="37" t="s">
        <v>72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71</v>
      </c>
      <c r="Q584" s="711"/>
      <c r="R584" s="711"/>
      <c r="S584" s="711"/>
      <c r="T584" s="711"/>
      <c r="U584" s="711"/>
      <c r="V584" s="712"/>
      <c r="W584" s="37" t="s">
        <v>69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941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29" t="s">
        <v>114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942</v>
      </c>
      <c r="B587" s="54" t="s">
        <v>943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117</v>
      </c>
      <c r="L587" s="32"/>
      <c r="M587" s="33" t="s">
        <v>118</v>
      </c>
      <c r="N587" s="33"/>
      <c r="O587" s="32">
        <v>55</v>
      </c>
      <c r="P587" s="875" t="s">
        <v>944</v>
      </c>
      <c r="Q587" s="706"/>
      <c r="R587" s="706"/>
      <c r="S587" s="706"/>
      <c r="T587" s="707"/>
      <c r="U587" s="34"/>
      <c r="V587" s="34"/>
      <c r="W587" s="35" t="s">
        <v>69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945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946</v>
      </c>
      <c r="B588" s="54" t="s">
        <v>947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117</v>
      </c>
      <c r="L588" s="32"/>
      <c r="M588" s="33" t="s">
        <v>118</v>
      </c>
      <c r="N588" s="33"/>
      <c r="O588" s="32">
        <v>55</v>
      </c>
      <c r="P588" s="1072" t="s">
        <v>948</v>
      </c>
      <c r="Q588" s="706"/>
      <c r="R588" s="706"/>
      <c r="S588" s="706"/>
      <c r="T588" s="707"/>
      <c r="U588" s="34"/>
      <c r="V588" s="34"/>
      <c r="W588" s="35" t="s">
        <v>69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949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71</v>
      </c>
      <c r="Q589" s="711"/>
      <c r="R589" s="711"/>
      <c r="S589" s="711"/>
      <c r="T589" s="711"/>
      <c r="U589" s="711"/>
      <c r="V589" s="712"/>
      <c r="W589" s="37" t="s">
        <v>72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71</v>
      </c>
      <c r="Q590" s="711"/>
      <c r="R590" s="711"/>
      <c r="S590" s="711"/>
      <c r="T590" s="711"/>
      <c r="U590" s="711"/>
      <c r="V590" s="712"/>
      <c r="W590" s="37" t="s">
        <v>69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29" t="s">
        <v>162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950</v>
      </c>
      <c r="B592" s="54" t="s">
        <v>951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867" t="s">
        <v>952</v>
      </c>
      <c r="Q592" s="706"/>
      <c r="R592" s="706"/>
      <c r="S592" s="706"/>
      <c r="T592" s="707"/>
      <c r="U592" s="34"/>
      <c r="V592" s="34"/>
      <c r="W592" s="35" t="s">
        <v>69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953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71</v>
      </c>
      <c r="Q593" s="711"/>
      <c r="R593" s="711"/>
      <c r="S593" s="711"/>
      <c r="T593" s="711"/>
      <c r="U593" s="711"/>
      <c r="V593" s="712"/>
      <c r="W593" s="37" t="s">
        <v>72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71</v>
      </c>
      <c r="Q594" s="711"/>
      <c r="R594" s="711"/>
      <c r="S594" s="711"/>
      <c r="T594" s="711"/>
      <c r="U594" s="711"/>
      <c r="V594" s="712"/>
      <c r="W594" s="37" t="s">
        <v>69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29" t="s">
        <v>64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954</v>
      </c>
      <c r="B596" s="54" t="s">
        <v>955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76</v>
      </c>
      <c r="L596" s="32"/>
      <c r="M596" s="33" t="s">
        <v>68</v>
      </c>
      <c r="N596" s="33"/>
      <c r="O596" s="32">
        <v>40</v>
      </c>
      <c r="P596" s="1073" t="s">
        <v>956</v>
      </c>
      <c r="Q596" s="706"/>
      <c r="R596" s="706"/>
      <c r="S596" s="706"/>
      <c r="T596" s="707"/>
      <c r="U596" s="34"/>
      <c r="V596" s="34"/>
      <c r="W596" s="35" t="s">
        <v>69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957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71</v>
      </c>
      <c r="Q597" s="711"/>
      <c r="R597" s="711"/>
      <c r="S597" s="711"/>
      <c r="T597" s="711"/>
      <c r="U597" s="711"/>
      <c r="V597" s="712"/>
      <c r="W597" s="37" t="s">
        <v>72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71</v>
      </c>
      <c r="Q598" s="711"/>
      <c r="R598" s="711"/>
      <c r="S598" s="711"/>
      <c r="T598" s="711"/>
      <c r="U598" s="711"/>
      <c r="V598" s="712"/>
      <c r="W598" s="37" t="s">
        <v>69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29" t="s">
        <v>73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958</v>
      </c>
      <c r="B600" s="54" t="s">
        <v>959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117</v>
      </c>
      <c r="L600" s="32"/>
      <c r="M600" s="33" t="s">
        <v>68</v>
      </c>
      <c r="N600" s="33"/>
      <c r="O600" s="32">
        <v>45</v>
      </c>
      <c r="P600" s="705" t="s">
        <v>960</v>
      </c>
      <c r="Q600" s="706"/>
      <c r="R600" s="706"/>
      <c r="S600" s="706"/>
      <c r="T600" s="707"/>
      <c r="U600" s="34"/>
      <c r="V600" s="34"/>
      <c r="W600" s="35" t="s">
        <v>69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961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71</v>
      </c>
      <c r="Q601" s="711"/>
      <c r="R601" s="711"/>
      <c r="S601" s="711"/>
      <c r="T601" s="711"/>
      <c r="U601" s="711"/>
      <c r="V601" s="712"/>
      <c r="W601" s="37" t="s">
        <v>72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71</v>
      </c>
      <c r="Q602" s="711"/>
      <c r="R602" s="711"/>
      <c r="S602" s="711"/>
      <c r="T602" s="711"/>
      <c r="U602" s="711"/>
      <c r="V602" s="712"/>
      <c r="W602" s="37" t="s">
        <v>69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1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5"/>
      <c r="P603" s="800" t="s">
        <v>962</v>
      </c>
      <c r="Q603" s="801"/>
      <c r="R603" s="801"/>
      <c r="S603" s="801"/>
      <c r="T603" s="801"/>
      <c r="U603" s="801"/>
      <c r="V603" s="802"/>
      <c r="W603" s="37" t="s">
        <v>69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4880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4982.8200000000006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5"/>
      <c r="P604" s="800" t="s">
        <v>963</v>
      </c>
      <c r="Q604" s="801"/>
      <c r="R604" s="801"/>
      <c r="S604" s="801"/>
      <c r="T604" s="801"/>
      <c r="U604" s="801"/>
      <c r="V604" s="802"/>
      <c r="W604" s="37" t="s">
        <v>69</v>
      </c>
      <c r="X604" s="703">
        <f>IFERROR(SUM(BM22:BM600),"0")</f>
        <v>5140.6752146235558</v>
      </c>
      <c r="Y604" s="703">
        <f>IFERROR(SUM(BN22:BN600),"0")</f>
        <v>5248.7439999999997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5"/>
      <c r="P605" s="800" t="s">
        <v>964</v>
      </c>
      <c r="Q605" s="801"/>
      <c r="R605" s="801"/>
      <c r="S605" s="801"/>
      <c r="T605" s="801"/>
      <c r="U605" s="801"/>
      <c r="V605" s="802"/>
      <c r="W605" s="37" t="s">
        <v>965</v>
      </c>
      <c r="X605" s="38">
        <f>ROUNDUP(SUM(BO22:BO600),0)</f>
        <v>9</v>
      </c>
      <c r="Y605" s="38">
        <f>ROUNDUP(SUM(BP22:BP600),0)</f>
        <v>9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5"/>
      <c r="P606" s="800" t="s">
        <v>966</v>
      </c>
      <c r="Q606" s="801"/>
      <c r="R606" s="801"/>
      <c r="S606" s="801"/>
      <c r="T606" s="801"/>
      <c r="U606" s="801"/>
      <c r="V606" s="802"/>
      <c r="W606" s="37" t="s">
        <v>69</v>
      </c>
      <c r="X606" s="703">
        <f>GrossWeightTotal+PalletQtyTotal*25</f>
        <v>5365.6752146235558</v>
      </c>
      <c r="Y606" s="703">
        <f>GrossWeightTotalR+PalletQtyTotalR*25</f>
        <v>5473.7439999999997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5"/>
      <c r="P607" s="800" t="s">
        <v>967</v>
      </c>
      <c r="Q607" s="801"/>
      <c r="R607" s="801"/>
      <c r="S607" s="801"/>
      <c r="T607" s="801"/>
      <c r="U607" s="801"/>
      <c r="V607" s="802"/>
      <c r="W607" s="37" t="s">
        <v>965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613.54623099936714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626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5"/>
      <c r="P608" s="800" t="s">
        <v>968</v>
      </c>
      <c r="Q608" s="801"/>
      <c r="R608" s="801"/>
      <c r="S608" s="801"/>
      <c r="T608" s="801"/>
      <c r="U608" s="801"/>
      <c r="V608" s="802"/>
      <c r="W608" s="39" t="s">
        <v>969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10.23705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970</v>
      </c>
      <c r="B610" s="698" t="s">
        <v>63</v>
      </c>
      <c r="C610" s="750" t="s">
        <v>112</v>
      </c>
      <c r="D610" s="761"/>
      <c r="E610" s="761"/>
      <c r="F610" s="761"/>
      <c r="G610" s="761"/>
      <c r="H610" s="751"/>
      <c r="I610" s="750" t="s">
        <v>321</v>
      </c>
      <c r="J610" s="761"/>
      <c r="K610" s="761"/>
      <c r="L610" s="761"/>
      <c r="M610" s="761"/>
      <c r="N610" s="761"/>
      <c r="O610" s="761"/>
      <c r="P610" s="761"/>
      <c r="Q610" s="761"/>
      <c r="R610" s="761"/>
      <c r="S610" s="761"/>
      <c r="T610" s="761"/>
      <c r="U610" s="761"/>
      <c r="V610" s="751"/>
      <c r="W610" s="750" t="s">
        <v>615</v>
      </c>
      <c r="X610" s="751"/>
      <c r="Y610" s="750" t="s">
        <v>700</v>
      </c>
      <c r="Z610" s="761"/>
      <c r="AA610" s="761"/>
      <c r="AB610" s="751"/>
      <c r="AC610" s="698" t="s">
        <v>792</v>
      </c>
      <c r="AD610" s="750" t="s">
        <v>850</v>
      </c>
      <c r="AE610" s="751"/>
      <c r="AF610" s="699"/>
    </row>
    <row r="611" spans="1:32" ht="14.25" customHeight="1" thickTop="1" x14ac:dyDescent="0.2">
      <c r="A611" s="935" t="s">
        <v>971</v>
      </c>
      <c r="B611" s="750" t="s">
        <v>63</v>
      </c>
      <c r="C611" s="750" t="s">
        <v>113</v>
      </c>
      <c r="D611" s="750" t="s">
        <v>139</v>
      </c>
      <c r="E611" s="750" t="s">
        <v>212</v>
      </c>
      <c r="F611" s="750" t="s">
        <v>233</v>
      </c>
      <c r="G611" s="750" t="s">
        <v>279</v>
      </c>
      <c r="H611" s="750" t="s">
        <v>112</v>
      </c>
      <c r="I611" s="750" t="s">
        <v>322</v>
      </c>
      <c r="J611" s="750" t="s">
        <v>347</v>
      </c>
      <c r="K611" s="750" t="s">
        <v>418</v>
      </c>
      <c r="L611" s="699"/>
      <c r="M611" s="750" t="s">
        <v>438</v>
      </c>
      <c r="N611" s="699"/>
      <c r="O611" s="750" t="s">
        <v>464</v>
      </c>
      <c r="P611" s="750" t="s">
        <v>481</v>
      </c>
      <c r="Q611" s="750" t="s">
        <v>484</v>
      </c>
      <c r="R611" s="750" t="s">
        <v>493</v>
      </c>
      <c r="S611" s="750" t="s">
        <v>507</v>
      </c>
      <c r="T611" s="750" t="s">
        <v>511</v>
      </c>
      <c r="U611" s="750" t="s">
        <v>519</v>
      </c>
      <c r="V611" s="750" t="s">
        <v>602</v>
      </c>
      <c r="W611" s="750" t="s">
        <v>616</v>
      </c>
      <c r="X611" s="750" t="s">
        <v>661</v>
      </c>
      <c r="Y611" s="750" t="s">
        <v>701</v>
      </c>
      <c r="Z611" s="750" t="s">
        <v>759</v>
      </c>
      <c r="AA611" s="750" t="s">
        <v>779</v>
      </c>
      <c r="AB611" s="750" t="s">
        <v>788</v>
      </c>
      <c r="AC611" s="750" t="s">
        <v>792</v>
      </c>
      <c r="AD611" s="750" t="s">
        <v>850</v>
      </c>
      <c r="AE611" s="750" t="s">
        <v>941</v>
      </c>
      <c r="AF611" s="699"/>
    </row>
    <row r="612" spans="1:32" ht="13.5" customHeight="1" thickBot="1" x14ac:dyDescent="0.25">
      <c r="A612" s="936"/>
      <c r="B612" s="753"/>
      <c r="C612" s="753"/>
      <c r="D612" s="753"/>
      <c r="E612" s="753"/>
      <c r="F612" s="753"/>
      <c r="G612" s="753"/>
      <c r="H612" s="753"/>
      <c r="I612" s="753"/>
      <c r="J612" s="753"/>
      <c r="K612" s="753"/>
      <c r="L612" s="699"/>
      <c r="M612" s="753"/>
      <c r="N612" s="699"/>
      <c r="O612" s="753"/>
      <c r="P612" s="753"/>
      <c r="Q612" s="753"/>
      <c r="R612" s="753"/>
      <c r="S612" s="753"/>
      <c r="T612" s="753"/>
      <c r="U612" s="753"/>
      <c r="V612" s="753"/>
      <c r="W612" s="753"/>
      <c r="X612" s="753"/>
      <c r="Y612" s="753"/>
      <c r="Z612" s="753"/>
      <c r="AA612" s="753"/>
      <c r="AB612" s="753"/>
      <c r="AC612" s="753"/>
      <c r="AD612" s="753"/>
      <c r="AE612" s="753"/>
      <c r="AF612" s="699"/>
    </row>
    <row r="613" spans="1:32" ht="18" customHeight="1" thickTop="1" thickBot="1" x14ac:dyDescent="0.25">
      <c r="A613" s="40" t="s">
        <v>972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117.2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97.200000000000017</v>
      </c>
      <c r="E613" s="46">
        <f>IFERROR(Y104*1,"0")+IFERROR(Y105*1,"0")+IFERROR(Y106*1,"0")+IFERROR(Y110*1,"0")+IFERROR(Y111*1,"0")+IFERROR(Y112*1,"0")+IFERROR(Y113*1,"0")+IFERROR(Y114*1,"0")</f>
        <v>259.20000000000005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18</v>
      </c>
      <c r="I613" s="46">
        <f>IFERROR(Y188*1,"0")+IFERROR(Y192*1,"0")+IFERROR(Y193*1,"0")+IFERROR(Y194*1,"0")+IFERROR(Y195*1,"0")+IFERROR(Y196*1,"0")+IFERROR(Y197*1,"0")+IFERROR(Y198*1,"0")+IFERROR(Y199*1,"0")</f>
        <v>0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0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0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1333.36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1740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318.29999999999995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121.80000000000001</v>
      </c>
      <c r="Z613" s="46">
        <f>IFERROR(Y477*1,"0")+IFERROR(Y481*1,"0")+IFERROR(Y482*1,"0")+IFERROR(Y483*1,"0")+IFERROR(Y484*1,"0")+IFERROR(Y485*1,"0")+IFERROR(Y489*1,"0")</f>
        <v>71.400000000000006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591.36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315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RakVpfDOkxqjMUIVZ5nSjuB8Anrl3y9GOxho5ooh+Piqp6cJ/PSZ6wdwBGVB293K9kw439poHJr/UkPYQ23HIQ==" saltValue="m9veRfU8JIBdDA6uACOt/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70,00"/>
        <filter val="1,00"/>
        <filter val="1,11"/>
        <filter val="1,85"/>
        <filter val="1,92"/>
        <filter val="10,00"/>
        <filter val="100,00"/>
        <filter val="110,00"/>
        <filter val="116,00"/>
        <filter val="12,00"/>
        <filter val="12,82"/>
        <filter val="124,36"/>
        <filter val="13,33"/>
        <filter val="130,00"/>
        <filter val="15,00"/>
        <filter val="150,00"/>
        <filter val="16,00"/>
        <filter val="16,67"/>
        <filter val="17,86"/>
        <filter val="20,00"/>
        <filter val="200,00"/>
        <filter val="220,00"/>
        <filter val="24,62"/>
        <filter val="27,62"/>
        <filter val="28,41"/>
        <filter val="290,00"/>
        <filter val="3,95"/>
        <filter val="30,00"/>
        <filter val="300,00"/>
        <filter val="37,18"/>
        <filter val="4 880,00"/>
        <filter val="4,57"/>
        <filter val="42,67"/>
        <filter val="47,62"/>
        <filter val="5 140,68"/>
        <filter val="5 365,68"/>
        <filter val="50,00"/>
        <filter val="52,38"/>
        <filter val="56,82"/>
        <filter val="6,94"/>
        <filter val="60,00"/>
        <filter val="613,55"/>
        <filter val="640,00"/>
        <filter val="70,00"/>
        <filter val="71,33"/>
        <filter val="75,00"/>
        <filter val="9"/>
        <filter val="9,26"/>
        <filter val="90,00"/>
        <filter val="970,00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P49:T49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D321:E321"/>
    <mergeCell ref="P278:T278"/>
    <mergeCell ref="A402:O403"/>
    <mergeCell ref="P292:T292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A246:Z246"/>
    <mergeCell ref="D75:E75"/>
    <mergeCell ref="AB17:AB18"/>
    <mergeCell ref="P100:V100"/>
    <mergeCell ref="P94:V94"/>
    <mergeCell ref="A41:Z41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P123:T123"/>
    <mergeCell ref="P529:V529"/>
    <mergeCell ref="P421:T421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550:E550"/>
    <mergeCell ref="A554:Z554"/>
    <mergeCell ref="P354:T354"/>
    <mergeCell ref="P352:V352"/>
    <mergeCell ref="D226:E226"/>
    <mergeCell ref="A404:Z404"/>
    <mergeCell ref="D462:E462"/>
    <mergeCell ref="D384:E384"/>
    <mergeCell ref="P341:T341"/>
    <mergeCell ref="A506:Z506"/>
    <mergeCell ref="P368:T368"/>
    <mergeCell ref="A245:Z245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Y611:Y612"/>
    <mergeCell ref="A571:Z571"/>
    <mergeCell ref="P48:T48"/>
    <mergeCell ref="D292:E292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P271:V271"/>
    <mergeCell ref="A283:Z283"/>
    <mergeCell ref="A520:O521"/>
    <mergeCell ref="P390:T390"/>
    <mergeCell ref="A271:O272"/>
    <mergeCell ref="D298:E298"/>
    <mergeCell ref="D534:E534"/>
    <mergeCell ref="A243:O244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31:Z531"/>
    <mergeCell ref="J9:M9"/>
    <mergeCell ref="D51:E51"/>
    <mergeCell ref="V6:W9"/>
    <mergeCell ref="P38:T38"/>
    <mergeCell ref="Z17:Z18"/>
    <mergeCell ref="D459:E459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P235:T235"/>
    <mergeCell ref="P477:T477"/>
    <mergeCell ref="P533:T533"/>
    <mergeCell ref="D349:E349"/>
    <mergeCell ref="P306:T306"/>
    <mergeCell ref="P157:V157"/>
    <mergeCell ref="D199:E199"/>
    <mergeCell ref="P479:V479"/>
    <mergeCell ref="P584:V584"/>
    <mergeCell ref="P581:T581"/>
    <mergeCell ref="P277:T277"/>
    <mergeCell ref="P519:T519"/>
    <mergeCell ref="D264:E264"/>
    <mergeCell ref="P370:V370"/>
    <mergeCell ref="D220:E220"/>
    <mergeCell ref="D446:E446"/>
    <mergeCell ref="P130:T130"/>
    <mergeCell ref="D136:E136"/>
    <mergeCell ref="D434:E434"/>
    <mergeCell ref="P111:T111"/>
    <mergeCell ref="D225:E225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424:V424"/>
    <mergeCell ref="P546:T546"/>
    <mergeCell ref="D581:E581"/>
    <mergeCell ref="P538:T538"/>
    <mergeCell ref="D519:E519"/>
    <mergeCell ref="D348:E34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I17:I18"/>
    <mergeCell ref="D306:E306"/>
    <mergeCell ref="D135:E135"/>
    <mergeCell ref="P456:T456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P445:T445"/>
    <mergeCell ref="A369:O370"/>
    <mergeCell ref="P497:V497"/>
    <mergeCell ref="P122:T122"/>
    <mergeCell ref="P435:V435"/>
    <mergeCell ref="D193:E193"/>
    <mergeCell ref="D127:E127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P350:T350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973</v>
      </c>
      <c r="H1" s="52"/>
    </row>
    <row r="3" spans="2:8" x14ac:dyDescent="0.2">
      <c r="B3" s="47" t="s">
        <v>974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975</v>
      </c>
      <c r="D6" s="47" t="s">
        <v>976</v>
      </c>
      <c r="E6" s="47"/>
    </row>
    <row r="8" spans="2:8" x14ac:dyDescent="0.2">
      <c r="B8" s="47" t="s">
        <v>19</v>
      </c>
      <c r="C8" s="47" t="s">
        <v>975</v>
      </c>
      <c r="D8" s="47"/>
      <c r="E8" s="47"/>
    </row>
    <row r="10" spans="2:8" x14ac:dyDescent="0.2">
      <c r="B10" s="47" t="s">
        <v>977</v>
      </c>
      <c r="C10" s="47"/>
      <c r="D10" s="47"/>
      <c r="E10" s="47"/>
    </row>
    <row r="11" spans="2:8" x14ac:dyDescent="0.2">
      <c r="B11" s="47" t="s">
        <v>978</v>
      </c>
      <c r="C11" s="47"/>
      <c r="D11" s="47"/>
      <c r="E11" s="47"/>
    </row>
    <row r="12" spans="2:8" x14ac:dyDescent="0.2">
      <c r="B12" s="47" t="s">
        <v>979</v>
      </c>
      <c r="C12" s="47"/>
      <c r="D12" s="47"/>
      <c r="E12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</sheetData>
  <sheetProtection algorithmName="SHA-512" hashValue="XxRIGFyG7OGWDhJKnQM7vvJu8eYJ5QBDniodKd2uz6TCmPvqfyl/sZ0UGNt2LyXltFRue6kLOkDt+VEJY0uwfA==" saltValue="y+9y2FUx39YpLT1pFRV6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2024-10-22T10:45:37Z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