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1E5042-77C7-4B07-8ACC-BF1D67CA36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17">'Бланк заказа'!$B$284:$B$284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заказа'!$B$111:$B$111</definedName>
    <definedName name="ProductId46">'Бланк заказа'!$B$112:$B$112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заказа'!$B$177:$B$177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заказа'!$B$238:$B$238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заказа'!$B$246:$B$246</definedName>
    <definedName name="ProductId92">'Бланк заказа'!$B$250:$B$250</definedName>
    <definedName name="ProductId93">'Бланк заказа'!$B$254:$B$254</definedName>
    <definedName name="ProductId94">'Бланк заказа'!$B$255:$B$255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17">'Бланк заказа'!$X$284:$X$284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заказа'!$X$111:$X$111</definedName>
    <definedName name="SalesQty46">'Бланк заказа'!$X$112:$X$112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заказа'!$X$177:$X$177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заказа'!$X$238:$X$238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заказа'!$X$246:$X$246</definedName>
    <definedName name="SalesQty92">'Бланк заказа'!$X$250:$X$250</definedName>
    <definedName name="SalesQty93">'Бланк заказа'!$X$254:$X$254</definedName>
    <definedName name="SalesQty94">'Бланк заказа'!$X$255:$X$255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17">'Бланк заказа'!$Y$284:$Y$284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заказа'!$Y$111:$Y$111</definedName>
    <definedName name="SalesRoundBox46">'Бланк заказа'!$Y$112:$Y$112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заказа'!$Y$177:$Y$177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заказа'!$Y$238:$Y$238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заказа'!$Y$246:$Y$246</definedName>
    <definedName name="SalesRoundBox92">'Бланк заказа'!$Y$250:$Y$250</definedName>
    <definedName name="SalesRoundBox93">'Бланк заказа'!$Y$254:$Y$254</definedName>
    <definedName name="SalesRoundBox94">'Бланк заказа'!$Y$255:$Y$255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17">'Бланк заказа'!$W$284:$W$284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заказа'!$W$111:$W$111</definedName>
    <definedName name="UnitOfMeasure46">'Бланк заказа'!$W$112:$W$112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заказа'!$W$177:$W$177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заказа'!$W$238:$W$238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заказа'!$W$246:$W$246</definedName>
    <definedName name="UnitOfMeasure92">'Бланк заказа'!$W$250:$W$250</definedName>
    <definedName name="UnitOfMeasure93">'Бланк заказа'!$W$254:$W$254</definedName>
    <definedName name="UnitOfMeasure94">'Бланк заказа'!$W$255:$W$255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Z285" i="1" s="1"/>
  <c r="Y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Y257" i="1" s="1"/>
  <c r="X252" i="1"/>
  <c r="X251" i="1"/>
  <c r="BO250" i="1"/>
  <c r="BM250" i="1"/>
  <c r="Z250" i="1"/>
  <c r="Z251" i="1" s="1"/>
  <c r="Y250" i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X240" i="1"/>
  <c r="X239" i="1"/>
  <c r="BO238" i="1"/>
  <c r="BM238" i="1"/>
  <c r="Z238" i="1"/>
  <c r="Z239" i="1" s="1"/>
  <c r="Y238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X227" i="1"/>
  <c r="X226" i="1"/>
  <c r="BO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O218" i="1"/>
  <c r="BM218" i="1"/>
  <c r="Z218" i="1"/>
  <c r="Y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Y188" i="1"/>
  <c r="P188" i="1"/>
  <c r="X185" i="1"/>
  <c r="X184" i="1"/>
  <c r="BO183" i="1"/>
  <c r="BM183" i="1"/>
  <c r="Z183" i="1"/>
  <c r="Z184" i="1" s="1"/>
  <c r="Y183" i="1"/>
  <c r="X179" i="1"/>
  <c r="X178" i="1"/>
  <c r="BO177" i="1"/>
  <c r="BM177" i="1"/>
  <c r="Z177" i="1"/>
  <c r="Z178" i="1" s="1"/>
  <c r="Y177" i="1"/>
  <c r="P177" i="1"/>
  <c r="X174" i="1"/>
  <c r="X173" i="1"/>
  <c r="BO172" i="1"/>
  <c r="BM172" i="1"/>
  <c r="Z172" i="1"/>
  <c r="Z173" i="1" s="1"/>
  <c r="Y172" i="1"/>
  <c r="X170" i="1"/>
  <c r="X169" i="1"/>
  <c r="BO168" i="1"/>
  <c r="BM168" i="1"/>
  <c r="Z168" i="1"/>
  <c r="Y168" i="1"/>
  <c r="P168" i="1"/>
  <c r="BP167" i="1"/>
  <c r="BO167" i="1"/>
  <c r="BN167" i="1"/>
  <c r="BM167" i="1"/>
  <c r="Z167" i="1"/>
  <c r="Y167" i="1"/>
  <c r="P167" i="1"/>
  <c r="BO166" i="1"/>
  <c r="BM166" i="1"/>
  <c r="Z166" i="1"/>
  <c r="Y166" i="1"/>
  <c r="Y170" i="1" s="1"/>
  <c r="P166" i="1"/>
  <c r="X162" i="1"/>
  <c r="X161" i="1"/>
  <c r="BO160" i="1"/>
  <c r="BM160" i="1"/>
  <c r="Z160" i="1"/>
  <c r="Y160" i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O154" i="1"/>
  <c r="BM154" i="1"/>
  <c r="Z154" i="1"/>
  <c r="Y154" i="1"/>
  <c r="BO153" i="1"/>
  <c r="BM153" i="1"/>
  <c r="Z153" i="1"/>
  <c r="Y153" i="1"/>
  <c r="BO152" i="1"/>
  <c r="BM152" i="1"/>
  <c r="Z152" i="1"/>
  <c r="Z156" i="1" s="1"/>
  <c r="Y152" i="1"/>
  <c r="X149" i="1"/>
  <c r="X148" i="1"/>
  <c r="BO147" i="1"/>
  <c r="BM147" i="1"/>
  <c r="Z147" i="1"/>
  <c r="Z148" i="1" s="1"/>
  <c r="Y147" i="1"/>
  <c r="Y149" i="1" s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X132" i="1"/>
  <c r="X131" i="1"/>
  <c r="BO130" i="1"/>
  <c r="BM130" i="1"/>
  <c r="Z130" i="1"/>
  <c r="Z131" i="1" s="1"/>
  <c r="Y130" i="1"/>
  <c r="Y132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BP118" i="1" s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Y61" i="1" s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P37" i="1"/>
  <c r="BO36" i="1"/>
  <c r="BM36" i="1"/>
  <c r="Z36" i="1"/>
  <c r="Y36" i="1"/>
  <c r="BP36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1" i="1" s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9" i="1" l="1"/>
  <c r="X287" i="1"/>
  <c r="Y32" i="1"/>
  <c r="Z39" i="1"/>
  <c r="BN36" i="1"/>
  <c r="BN38" i="1"/>
  <c r="Z77" i="1"/>
  <c r="Z87" i="1"/>
  <c r="BN81" i="1"/>
  <c r="BN84" i="1"/>
  <c r="BN86" i="1"/>
  <c r="Y95" i="1"/>
  <c r="Z107" i="1"/>
  <c r="BN98" i="1"/>
  <c r="BN100" i="1"/>
  <c r="BN102" i="1"/>
  <c r="BN104" i="1"/>
  <c r="BN106" i="1"/>
  <c r="Y113" i="1"/>
  <c r="Y120" i="1"/>
  <c r="BN118" i="1"/>
  <c r="BN130" i="1"/>
  <c r="BP130" i="1"/>
  <c r="Y131" i="1"/>
  <c r="BN136" i="1"/>
  <c r="BN141" i="1"/>
  <c r="BP141" i="1"/>
  <c r="Y142" i="1"/>
  <c r="Z169" i="1"/>
  <c r="Z191" i="1"/>
  <c r="BN196" i="1"/>
  <c r="BN198" i="1"/>
  <c r="BN200" i="1"/>
  <c r="BN225" i="1"/>
  <c r="BP225" i="1"/>
  <c r="Y226" i="1"/>
  <c r="Z233" i="1"/>
  <c r="BN231" i="1"/>
  <c r="Z262" i="1"/>
  <c r="BN259" i="1"/>
  <c r="BN260" i="1"/>
  <c r="J9" i="1"/>
  <c r="Y157" i="1"/>
  <c r="Y156" i="1"/>
  <c r="BP152" i="1"/>
  <c r="BN152" i="1"/>
  <c r="BP153" i="1"/>
  <c r="BN153" i="1"/>
  <c r="BP154" i="1"/>
  <c r="BN154" i="1"/>
  <c r="BP155" i="1"/>
  <c r="BN155" i="1"/>
  <c r="Y179" i="1"/>
  <c r="Y178" i="1"/>
  <c r="BP177" i="1"/>
  <c r="BN177" i="1"/>
  <c r="Y252" i="1"/>
  <c r="Y251" i="1"/>
  <c r="BP250" i="1"/>
  <c r="BN250" i="1"/>
  <c r="F9" i="1"/>
  <c r="F10" i="1"/>
  <c r="BN22" i="1"/>
  <c r="BP22" i="1"/>
  <c r="Y23" i="1"/>
  <c r="Z32" i="1"/>
  <c r="BN28" i="1"/>
  <c r="BP28" i="1"/>
  <c r="X288" i="1"/>
  <c r="X290" i="1" s="1"/>
  <c r="BN30" i="1"/>
  <c r="Y40" i="1"/>
  <c r="BN43" i="1"/>
  <c r="BP43" i="1"/>
  <c r="Y44" i="1"/>
  <c r="Z60" i="1"/>
  <c r="BN48" i="1"/>
  <c r="BP48" i="1"/>
  <c r="BN50" i="1"/>
  <c r="BN53" i="1"/>
  <c r="BN55" i="1"/>
  <c r="BN57" i="1"/>
  <c r="BN59" i="1"/>
  <c r="Y66" i="1"/>
  <c r="Y78" i="1"/>
  <c r="BN76" i="1"/>
  <c r="Y88" i="1"/>
  <c r="Z94" i="1"/>
  <c r="BN91" i="1"/>
  <c r="BP91" i="1"/>
  <c r="BN93" i="1"/>
  <c r="Y108" i="1"/>
  <c r="Z113" i="1"/>
  <c r="BN111" i="1"/>
  <c r="BP111" i="1"/>
  <c r="Z119" i="1"/>
  <c r="Z126" i="1"/>
  <c r="BN123" i="1"/>
  <c r="BN125" i="1"/>
  <c r="Z137" i="1"/>
  <c r="BP159" i="1"/>
  <c r="BN159" i="1"/>
  <c r="Y174" i="1"/>
  <c r="Y173" i="1"/>
  <c r="BP172" i="1"/>
  <c r="BN172" i="1"/>
  <c r="BP189" i="1"/>
  <c r="BN189" i="1"/>
  <c r="Y192" i="1"/>
  <c r="BP205" i="1"/>
  <c r="BN205" i="1"/>
  <c r="BP207" i="1"/>
  <c r="BN207" i="1"/>
  <c r="BP218" i="1"/>
  <c r="BN218" i="1"/>
  <c r="Y240" i="1"/>
  <c r="Y239" i="1"/>
  <c r="BP238" i="1"/>
  <c r="BN238" i="1"/>
  <c r="Y286" i="1"/>
  <c r="Y285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Z161" i="1"/>
  <c r="Z209" i="1"/>
  <c r="Z220" i="1"/>
  <c r="Y233" i="1"/>
  <c r="Y234" i="1"/>
  <c r="Y33" i="1"/>
  <c r="Y39" i="1"/>
  <c r="Y60" i="1"/>
  <c r="Y67" i="1"/>
  <c r="Y72" i="1"/>
  <c r="Y77" i="1"/>
  <c r="Y87" i="1"/>
  <c r="Y94" i="1"/>
  <c r="Y107" i="1"/>
  <c r="Y114" i="1"/>
  <c r="Y119" i="1"/>
  <c r="Y126" i="1"/>
  <c r="BP160" i="1"/>
  <c r="BN160" i="1"/>
  <c r="Y184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H9" i="1"/>
  <c r="BN29" i="1"/>
  <c r="BN31" i="1"/>
  <c r="BN37" i="1"/>
  <c r="BN49" i="1"/>
  <c r="BN51" i="1"/>
  <c r="BN52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2" i="1"/>
  <c r="BN117" i="1"/>
  <c r="BP117" i="1"/>
  <c r="Y127" i="1"/>
  <c r="BN124" i="1"/>
  <c r="Y138" i="1"/>
  <c r="BP135" i="1"/>
  <c r="BN135" i="1"/>
  <c r="Y137" i="1"/>
  <c r="Y148" i="1"/>
  <c r="BP147" i="1"/>
  <c r="BN147" i="1"/>
  <c r="Y161" i="1"/>
  <c r="Y162" i="1"/>
  <c r="Y169" i="1"/>
  <c r="BP166" i="1"/>
  <c r="BN166" i="1"/>
  <c r="BP168" i="1"/>
  <c r="BN168" i="1"/>
  <c r="Y185" i="1"/>
  <c r="Y191" i="1"/>
  <c r="BP188" i="1"/>
  <c r="BN188" i="1"/>
  <c r="BP190" i="1"/>
  <c r="BN190" i="1"/>
  <c r="Z201" i="1"/>
  <c r="Z292" i="1" s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Y289" i="1" l="1"/>
  <c r="Y287" i="1"/>
  <c r="Y288" i="1"/>
  <c r="Y291" i="1"/>
  <c r="Y290" i="1"/>
  <c r="C300" i="1" s="1"/>
  <c r="A300" i="1"/>
  <c r="B300" i="1" l="1"/>
</calcChain>
</file>

<file path=xl/sharedStrings.xml><?xml version="1.0" encoding="utf-8"?>
<sst xmlns="http://schemas.openxmlformats.org/spreadsheetml/2006/main" count="1461" uniqueCount="497">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</sst>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74" t="s">
        <v>0</v>
      </c>
      <c r="E1" s="346"/>
      <c r="F1" s="346"/>
      <c r="G1" s="12" t="s">
        <v>1</v>
      </c>
      <c r="H1" s="374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9"/>
      <c r="R2" s="319"/>
      <c r="S2" s="319"/>
      <c r="T2" s="319"/>
      <c r="U2" s="319"/>
      <c r="V2" s="319"/>
      <c r="W2" s="319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19"/>
      <c r="Q3" s="319"/>
      <c r="R3" s="319"/>
      <c r="S3" s="319"/>
      <c r="T3" s="319"/>
      <c r="U3" s="319"/>
      <c r="V3" s="319"/>
      <c r="W3" s="319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384" t="s">
        <v>8</v>
      </c>
      <c r="B5" s="385"/>
      <c r="C5" s="386"/>
      <c r="D5" s="375"/>
      <c r="E5" s="376"/>
      <c r="F5" s="509" t="s">
        <v>9</v>
      </c>
      <c r="G5" s="386"/>
      <c r="H5" s="375"/>
      <c r="I5" s="478"/>
      <c r="J5" s="478"/>
      <c r="K5" s="478"/>
      <c r="L5" s="478"/>
      <c r="M5" s="376"/>
      <c r="N5" s="61"/>
      <c r="P5" s="24" t="s">
        <v>10</v>
      </c>
      <c r="Q5" s="512">
        <v>45592</v>
      </c>
      <c r="R5" s="382"/>
      <c r="T5" s="426" t="s">
        <v>11</v>
      </c>
      <c r="U5" s="427"/>
      <c r="V5" s="429" t="s">
        <v>12</v>
      </c>
      <c r="W5" s="382"/>
      <c r="AB5" s="51"/>
      <c r="AC5" s="51"/>
      <c r="AD5" s="51"/>
      <c r="AE5" s="51"/>
    </row>
    <row r="6" spans="1:32" s="308" customFormat="1" ht="24" customHeight="1" x14ac:dyDescent="0.2">
      <c r="A6" s="384" t="s">
        <v>13</v>
      </c>
      <c r="B6" s="385"/>
      <c r="C6" s="386"/>
      <c r="D6" s="481" t="s">
        <v>14</v>
      </c>
      <c r="E6" s="482"/>
      <c r="F6" s="482"/>
      <c r="G6" s="482"/>
      <c r="H6" s="482"/>
      <c r="I6" s="482"/>
      <c r="J6" s="482"/>
      <c r="K6" s="482"/>
      <c r="L6" s="482"/>
      <c r="M6" s="38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Воскресенье</v>
      </c>
      <c r="R6" s="326"/>
      <c r="T6" s="431" t="s">
        <v>16</v>
      </c>
      <c r="U6" s="427"/>
      <c r="V6" s="466" t="s">
        <v>17</v>
      </c>
      <c r="W6" s="351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19"/>
      <c r="U7" s="427"/>
      <c r="V7" s="467"/>
      <c r="W7" s="468"/>
      <c r="AB7" s="51"/>
      <c r="AC7" s="51"/>
      <c r="AD7" s="51"/>
      <c r="AE7" s="51"/>
    </row>
    <row r="8" spans="1:32" s="308" customFormat="1" ht="25.5" customHeight="1" x14ac:dyDescent="0.2">
      <c r="A8" s="503" t="s">
        <v>18</v>
      </c>
      <c r="B8" s="323"/>
      <c r="C8" s="324"/>
      <c r="D8" s="367" t="s">
        <v>19</v>
      </c>
      <c r="E8" s="368"/>
      <c r="F8" s="368"/>
      <c r="G8" s="368"/>
      <c r="H8" s="368"/>
      <c r="I8" s="368"/>
      <c r="J8" s="368"/>
      <c r="K8" s="368"/>
      <c r="L8" s="368"/>
      <c r="M8" s="369"/>
      <c r="N8" s="64"/>
      <c r="P8" s="24" t="s">
        <v>20</v>
      </c>
      <c r="Q8" s="408">
        <v>0.375</v>
      </c>
      <c r="R8" s="358"/>
      <c r="T8" s="319"/>
      <c r="U8" s="427"/>
      <c r="V8" s="467"/>
      <c r="W8" s="468"/>
      <c r="AB8" s="51"/>
      <c r="AC8" s="51"/>
      <c r="AD8" s="51"/>
      <c r="AE8" s="51"/>
    </row>
    <row r="9" spans="1:32" s="308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89"/>
      <c r="E9" s="321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M9" s="321"/>
      <c r="N9" s="306"/>
      <c r="P9" s="26" t="s">
        <v>21</v>
      </c>
      <c r="Q9" s="379"/>
      <c r="R9" s="380"/>
      <c r="T9" s="319"/>
      <c r="U9" s="427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89"/>
      <c r="E10" s="321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5" t="str">
        <f>IFERROR(VLOOKUP($D$10,Proxy,2,FALSE),"")</f>
        <v/>
      </c>
      <c r="I10" s="319"/>
      <c r="J10" s="319"/>
      <c r="K10" s="319"/>
      <c r="L10" s="319"/>
      <c r="M10" s="319"/>
      <c r="N10" s="307"/>
      <c r="P10" s="26" t="s">
        <v>22</v>
      </c>
      <c r="Q10" s="432"/>
      <c r="R10" s="433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1"/>
      <c r="R11" s="382"/>
      <c r="U11" s="24" t="s">
        <v>27</v>
      </c>
      <c r="V11" s="487" t="s">
        <v>28</v>
      </c>
      <c r="W11" s="380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425" t="s">
        <v>29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6"/>
      <c r="N12" s="65"/>
      <c r="P12" s="24" t="s">
        <v>30</v>
      </c>
      <c r="Q12" s="408"/>
      <c r="R12" s="358"/>
      <c r="S12" s="23"/>
      <c r="U12" s="24"/>
      <c r="V12" s="346"/>
      <c r="W12" s="319"/>
      <c r="AB12" s="51"/>
      <c r="AC12" s="51"/>
      <c r="AD12" s="51"/>
      <c r="AE12" s="51"/>
    </row>
    <row r="13" spans="1:32" s="308" customFormat="1" ht="23.25" customHeight="1" x14ac:dyDescent="0.2">
      <c r="A13" s="425" t="s">
        <v>31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6"/>
      <c r="N13" s="65"/>
      <c r="O13" s="26"/>
      <c r="P13" s="26" t="s">
        <v>32</v>
      </c>
      <c r="Q13" s="487"/>
      <c r="R13" s="3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425" t="s">
        <v>33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85"/>
      <c r="M14" s="38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41" t="s">
        <v>34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6"/>
      <c r="N15" s="66"/>
      <c r="P15" s="416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1" t="s">
        <v>38</v>
      </c>
      <c r="D17" s="352" t="s">
        <v>39</v>
      </c>
      <c r="E17" s="395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94"/>
      <c r="R17" s="394"/>
      <c r="S17" s="394"/>
      <c r="T17" s="395"/>
      <c r="U17" s="518" t="s">
        <v>51</v>
      </c>
      <c r="V17" s="386"/>
      <c r="W17" s="352" t="s">
        <v>52</v>
      </c>
      <c r="X17" s="352" t="s">
        <v>53</v>
      </c>
      <c r="Y17" s="519" t="s">
        <v>54</v>
      </c>
      <c r="Z17" s="458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6"/>
      <c r="E18" s="398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3"/>
      <c r="X18" s="353"/>
      <c r="Y18" s="520"/>
      <c r="Z18" s="459"/>
      <c r="AA18" s="454"/>
      <c r="AB18" s="454"/>
      <c r="AC18" s="454"/>
      <c r="AD18" s="506"/>
      <c r="AE18" s="507"/>
      <c r="AF18" s="508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18" t="s">
        <v>63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09"/>
      <c r="AB20" s="309"/>
      <c r="AC20" s="309"/>
    </row>
    <row r="21" spans="1:68" ht="14.25" hidden="1" customHeight="1" x14ac:dyDescent="0.25">
      <c r="A21" s="342" t="s">
        <v>64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19"/>
      <c r="Z21" s="319"/>
      <c r="AA21" s="310"/>
      <c r="AB21" s="310"/>
      <c r="AC21" s="31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5">
        <v>4607111035752</v>
      </c>
      <c r="E22" s="326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0"/>
      <c r="R22" s="330"/>
      <c r="S22" s="330"/>
      <c r="T22" s="331"/>
      <c r="U22" s="34"/>
      <c r="V22" s="34"/>
      <c r="W22" s="35" t="s">
        <v>70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7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28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28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18" t="s">
        <v>76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09"/>
      <c r="AB26" s="309"/>
      <c r="AC26" s="309"/>
    </row>
    <row r="27" spans="1:68" ht="14.25" hidden="1" customHeight="1" x14ac:dyDescent="0.25">
      <c r="A27" s="342" t="s">
        <v>77</v>
      </c>
      <c r="B27" s="319"/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0"/>
      <c r="AB27" s="310"/>
      <c r="AC27" s="310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5">
        <v>4607111036605</v>
      </c>
      <c r="E28" s="326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0"/>
      <c r="R28" s="330"/>
      <c r="S28" s="330"/>
      <c r="T28" s="331"/>
      <c r="U28" s="34"/>
      <c r="V28" s="34"/>
      <c r="W28" s="35" t="s">
        <v>70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25">
        <v>4607111036520</v>
      </c>
      <c r="E29" s="326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3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0"/>
      <c r="R29" s="330"/>
      <c r="S29" s="330"/>
      <c r="T29" s="331"/>
      <c r="U29" s="34"/>
      <c r="V29" s="34"/>
      <c r="W29" s="35" t="s">
        <v>70</v>
      </c>
      <c r="X29" s="314">
        <v>0</v>
      </c>
      <c r="Y29" s="31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5">
        <v>4607111036537</v>
      </c>
      <c r="E30" s="326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0"/>
      <c r="R30" s="330"/>
      <c r="S30" s="330"/>
      <c r="T30" s="331"/>
      <c r="U30" s="34"/>
      <c r="V30" s="34"/>
      <c r="W30" s="35" t="s">
        <v>70</v>
      </c>
      <c r="X30" s="314">
        <v>196</v>
      </c>
      <c r="Y30" s="315">
        <f>IFERROR(IF(X30="","",X30),"")</f>
        <v>196</v>
      </c>
      <c r="Z30" s="36">
        <f>IFERROR(IF(X30="","",X30*0.00941),"")</f>
        <v>1.84436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1.4</v>
      </c>
      <c r="BP30" s="67">
        <f>IFERROR(Y30/J30,"0")</f>
        <v>1.4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25">
        <v>4607111036599</v>
      </c>
      <c r="E31" s="326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0"/>
      <c r="R31" s="330"/>
      <c r="S31" s="330"/>
      <c r="T31" s="331"/>
      <c r="U31" s="34"/>
      <c r="V31" s="34"/>
      <c r="W31" s="35" t="s">
        <v>70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28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6">
        <f>IFERROR(SUM(X28:X31),"0")</f>
        <v>196</v>
      </c>
      <c r="Y32" s="316">
        <f>IFERROR(SUM(Y28:Y31),"0")</f>
        <v>196</v>
      </c>
      <c r="Z32" s="316">
        <f>IFERROR(IF(Z28="",0,Z28),"0")+IFERROR(IF(Z29="",0,Z29),"0")+IFERROR(IF(Z30="",0,Z30),"0")+IFERROR(IF(Z31="",0,Z31),"0")</f>
        <v>1.84436</v>
      </c>
      <c r="AA32" s="317"/>
      <c r="AB32" s="317"/>
      <c r="AC32" s="317"/>
    </row>
    <row r="33" spans="1:68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28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6">
        <f>IFERROR(SUMPRODUCT(X28:X31*H28:H31),"0")</f>
        <v>294</v>
      </c>
      <c r="Y33" s="316">
        <f>IFERROR(SUMPRODUCT(Y28:Y31*H28:H31),"0")</f>
        <v>294</v>
      </c>
      <c r="Z33" s="37"/>
      <c r="AA33" s="317"/>
      <c r="AB33" s="317"/>
      <c r="AC33" s="317"/>
    </row>
    <row r="34" spans="1:68" ht="16.5" hidden="1" customHeight="1" x14ac:dyDescent="0.25">
      <c r="A34" s="318" t="s">
        <v>91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09"/>
      <c r="AB34" s="309"/>
      <c r="AC34" s="309"/>
    </row>
    <row r="35" spans="1:68" ht="14.25" hidden="1" customHeight="1" x14ac:dyDescent="0.25">
      <c r="A35" s="342" t="s">
        <v>64</v>
      </c>
      <c r="B35" s="319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0"/>
      <c r="AB35" s="310"/>
      <c r="AC35" s="310"/>
    </row>
    <row r="36" spans="1:68" ht="27" hidden="1" customHeight="1" x14ac:dyDescent="0.25">
      <c r="A36" s="54" t="s">
        <v>92</v>
      </c>
      <c r="B36" s="54" t="s">
        <v>93</v>
      </c>
      <c r="C36" s="31">
        <v>4301070861</v>
      </c>
      <c r="D36" s="325">
        <v>4607111036308</v>
      </c>
      <c r="E36" s="326"/>
      <c r="F36" s="313">
        <v>0.75</v>
      </c>
      <c r="G36" s="32">
        <v>8</v>
      </c>
      <c r="H36" s="313">
        <v>6</v>
      </c>
      <c r="I36" s="313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62" t="s">
        <v>94</v>
      </c>
      <c r="Q36" s="330"/>
      <c r="R36" s="330"/>
      <c r="S36" s="330"/>
      <c r="T36" s="331"/>
      <c r="U36" s="34"/>
      <c r="V36" s="34"/>
      <c r="W36" s="35" t="s">
        <v>70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4301070884</v>
      </c>
      <c r="D37" s="325">
        <v>4607111036315</v>
      </c>
      <c r="E37" s="326"/>
      <c r="F37" s="313">
        <v>0.75</v>
      </c>
      <c r="G37" s="32">
        <v>8</v>
      </c>
      <c r="H37" s="313">
        <v>6</v>
      </c>
      <c r="I37" s="313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0"/>
      <c r="R37" s="330"/>
      <c r="S37" s="330"/>
      <c r="T37" s="331"/>
      <c r="U37" s="34"/>
      <c r="V37" s="34"/>
      <c r="W37" s="35" t="s">
        <v>70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4301070864</v>
      </c>
      <c r="D38" s="325">
        <v>4607111036292</v>
      </c>
      <c r="E38" s="326"/>
      <c r="F38" s="313">
        <v>0.75</v>
      </c>
      <c r="G38" s="32">
        <v>8</v>
      </c>
      <c r="H38" s="313">
        <v>6</v>
      </c>
      <c r="I38" s="313">
        <v>6.27</v>
      </c>
      <c r="J38" s="32">
        <v>84</v>
      </c>
      <c r="K38" s="32" t="s">
        <v>67</v>
      </c>
      <c r="L38" s="32" t="s">
        <v>101</v>
      </c>
      <c r="M38" s="33" t="s">
        <v>69</v>
      </c>
      <c r="N38" s="33"/>
      <c r="O38" s="32">
        <v>180</v>
      </c>
      <c r="P38" s="4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0"/>
      <c r="R38" s="330"/>
      <c r="S38" s="330"/>
      <c r="T38" s="331"/>
      <c r="U38" s="34"/>
      <c r="V38" s="34"/>
      <c r="W38" s="35" t="s">
        <v>70</v>
      </c>
      <c r="X38" s="314">
        <v>48</v>
      </c>
      <c r="Y38" s="315">
        <f>IFERROR(IF(X38="","",X38),"")</f>
        <v>48</v>
      </c>
      <c r="Z38" s="36">
        <f>IFERROR(IF(X38="","",X38*0.0155),"")</f>
        <v>0.74399999999999999</v>
      </c>
      <c r="AA38" s="56"/>
      <c r="AB38" s="57"/>
      <c r="AC38" s="86" t="s">
        <v>95</v>
      </c>
      <c r="AG38" s="67"/>
      <c r="AJ38" s="71" t="s">
        <v>102</v>
      </c>
      <c r="AK38" s="71">
        <v>12</v>
      </c>
      <c r="BB38" s="8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327"/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28"/>
      <c r="P39" s="322" t="s">
        <v>73</v>
      </c>
      <c r="Q39" s="323"/>
      <c r="R39" s="323"/>
      <c r="S39" s="323"/>
      <c r="T39" s="323"/>
      <c r="U39" s="323"/>
      <c r="V39" s="324"/>
      <c r="W39" s="37" t="s">
        <v>70</v>
      </c>
      <c r="X39" s="316">
        <f>IFERROR(SUM(X36:X38),"0")</f>
        <v>48</v>
      </c>
      <c r="Y39" s="316">
        <f>IFERROR(SUM(Y36:Y38),"0")</f>
        <v>48</v>
      </c>
      <c r="Z39" s="316">
        <f>IFERROR(IF(Z36="",0,Z36),"0")+IFERROR(IF(Z37="",0,Z37),"0")+IFERROR(IF(Z38="",0,Z38),"0")</f>
        <v>0.74399999999999999</v>
      </c>
      <c r="AA39" s="317"/>
      <c r="AB39" s="317"/>
      <c r="AC39" s="317"/>
    </row>
    <row r="40" spans="1:68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28"/>
      <c r="P40" s="322" t="s">
        <v>73</v>
      </c>
      <c r="Q40" s="323"/>
      <c r="R40" s="323"/>
      <c r="S40" s="323"/>
      <c r="T40" s="323"/>
      <c r="U40" s="323"/>
      <c r="V40" s="324"/>
      <c r="W40" s="37" t="s">
        <v>74</v>
      </c>
      <c r="X40" s="316">
        <f>IFERROR(SUMPRODUCT(X36:X38*H36:H38),"0")</f>
        <v>288</v>
      </c>
      <c r="Y40" s="316">
        <f>IFERROR(SUMPRODUCT(Y36:Y38*H36:H38),"0")</f>
        <v>288</v>
      </c>
      <c r="Z40" s="37"/>
      <c r="AA40" s="317"/>
      <c r="AB40" s="317"/>
      <c r="AC40" s="317"/>
    </row>
    <row r="41" spans="1:68" ht="16.5" hidden="1" customHeight="1" x14ac:dyDescent="0.25">
      <c r="A41" s="318" t="s">
        <v>103</v>
      </c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09"/>
      <c r="AB41" s="309"/>
      <c r="AC41" s="309"/>
    </row>
    <row r="42" spans="1:68" ht="14.25" hidden="1" customHeight="1" x14ac:dyDescent="0.25">
      <c r="A42" s="342" t="s">
        <v>104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0"/>
      <c r="AB42" s="310"/>
      <c r="AC42" s="310"/>
    </row>
    <row r="43" spans="1:68" ht="27" hidden="1" customHeight="1" x14ac:dyDescent="0.25">
      <c r="A43" s="54" t="s">
        <v>105</v>
      </c>
      <c r="B43" s="54" t="s">
        <v>106</v>
      </c>
      <c r="C43" s="31">
        <v>4301190022</v>
      </c>
      <c r="D43" s="325">
        <v>4607111037053</v>
      </c>
      <c r="E43" s="326"/>
      <c r="F43" s="313">
        <v>0.2</v>
      </c>
      <c r="G43" s="32">
        <v>6</v>
      </c>
      <c r="H43" s="313">
        <v>1.2</v>
      </c>
      <c r="I43" s="313">
        <v>1.5918000000000001</v>
      </c>
      <c r="J43" s="32">
        <v>130</v>
      </c>
      <c r="K43" s="32" t="s">
        <v>107</v>
      </c>
      <c r="L43" s="32" t="s">
        <v>101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30"/>
      <c r="R43" s="330"/>
      <c r="S43" s="330"/>
      <c r="T43" s="331"/>
      <c r="U43" s="34"/>
      <c r="V43" s="34"/>
      <c r="W43" s="35" t="s">
        <v>70</v>
      </c>
      <c r="X43" s="314">
        <v>0</v>
      </c>
      <c r="Y43" s="315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102</v>
      </c>
      <c r="AK43" s="71">
        <v>10</v>
      </c>
      <c r="BB43" s="89" t="s">
        <v>82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idden="1" x14ac:dyDescent="0.2">
      <c r="A44" s="327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28"/>
      <c r="P44" s="322" t="s">
        <v>73</v>
      </c>
      <c r="Q44" s="323"/>
      <c r="R44" s="323"/>
      <c r="S44" s="323"/>
      <c r="T44" s="323"/>
      <c r="U44" s="323"/>
      <c r="V44" s="324"/>
      <c r="W44" s="37" t="s">
        <v>70</v>
      </c>
      <c r="X44" s="316">
        <f>IFERROR(SUM(X43:X43),"0")</f>
        <v>0</v>
      </c>
      <c r="Y44" s="316">
        <f>IFERROR(SUM(Y43:Y43),"0")</f>
        <v>0</v>
      </c>
      <c r="Z44" s="316">
        <f>IFERROR(IF(Z43="",0,Z43),"0")</f>
        <v>0</v>
      </c>
      <c r="AA44" s="317"/>
      <c r="AB44" s="317"/>
      <c r="AC44" s="317"/>
    </row>
    <row r="45" spans="1:68" hidden="1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28"/>
      <c r="P45" s="322" t="s">
        <v>73</v>
      </c>
      <c r="Q45" s="323"/>
      <c r="R45" s="323"/>
      <c r="S45" s="323"/>
      <c r="T45" s="323"/>
      <c r="U45" s="323"/>
      <c r="V45" s="324"/>
      <c r="W45" s="37" t="s">
        <v>74</v>
      </c>
      <c r="X45" s="316">
        <f>IFERROR(SUMPRODUCT(X43:X43*H43:H43),"0")</f>
        <v>0</v>
      </c>
      <c r="Y45" s="316">
        <f>IFERROR(SUMPRODUCT(Y43:Y43*H43:H43),"0")</f>
        <v>0</v>
      </c>
      <c r="Z45" s="37"/>
      <c r="AA45" s="317"/>
      <c r="AB45" s="317"/>
      <c r="AC45" s="317"/>
    </row>
    <row r="46" spans="1:68" ht="16.5" hidden="1" customHeight="1" x14ac:dyDescent="0.25">
      <c r="A46" s="318" t="s">
        <v>109</v>
      </c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09"/>
      <c r="AB46" s="309"/>
      <c r="AC46" s="309"/>
    </row>
    <row r="47" spans="1:68" ht="14.25" hidden="1" customHeight="1" x14ac:dyDescent="0.25">
      <c r="A47" s="342" t="s">
        <v>64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0"/>
      <c r="AB47" s="310"/>
      <c r="AC47" s="310"/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5">
        <v>4607111038999</v>
      </c>
      <c r="E48" s="326"/>
      <c r="F48" s="313">
        <v>0.4</v>
      </c>
      <c r="G48" s="32">
        <v>16</v>
      </c>
      <c r="H48" s="313">
        <v>6.4</v>
      </c>
      <c r="I48" s="313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0"/>
      <c r="R48" s="330"/>
      <c r="S48" s="330"/>
      <c r="T48" s="331"/>
      <c r="U48" s="34"/>
      <c r="V48" s="34"/>
      <c r="W48" s="35" t="s">
        <v>70</v>
      </c>
      <c r="X48" s="314">
        <v>0</v>
      </c>
      <c r="Y48" s="315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72</v>
      </c>
      <c r="AK48" s="71">
        <v>1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4301070989</v>
      </c>
      <c r="D49" s="325">
        <v>4607111037190</v>
      </c>
      <c r="E49" s="326"/>
      <c r="F49" s="313">
        <v>0.43</v>
      </c>
      <c r="G49" s="32">
        <v>16</v>
      </c>
      <c r="H49" s="313">
        <v>6.88</v>
      </c>
      <c r="I49" s="313">
        <v>7.1996000000000002</v>
      </c>
      <c r="J49" s="32">
        <v>84</v>
      </c>
      <c r="K49" s="32" t="s">
        <v>67</v>
      </c>
      <c r="L49" s="32" t="s">
        <v>101</v>
      </c>
      <c r="M49" s="33" t="s">
        <v>69</v>
      </c>
      <c r="N49" s="33"/>
      <c r="O49" s="32">
        <v>180</v>
      </c>
      <c r="P49" s="46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9" s="330"/>
      <c r="R49" s="330"/>
      <c r="S49" s="330"/>
      <c r="T49" s="331"/>
      <c r="U49" s="34"/>
      <c r="V49" s="34"/>
      <c r="W49" s="35" t="s">
        <v>70</v>
      </c>
      <c r="X49" s="314">
        <v>12</v>
      </c>
      <c r="Y49" s="315">
        <f t="shared" si="0"/>
        <v>12</v>
      </c>
      <c r="Z49" s="36">
        <f t="shared" si="1"/>
        <v>0.186</v>
      </c>
      <c r="AA49" s="56"/>
      <c r="AB49" s="57"/>
      <c r="AC49" s="92" t="s">
        <v>112</v>
      </c>
      <c r="AG49" s="67"/>
      <c r="AJ49" s="71" t="s">
        <v>102</v>
      </c>
      <c r="AK49" s="71">
        <v>12</v>
      </c>
      <c r="BB49" s="93" t="s">
        <v>1</v>
      </c>
      <c r="BM49" s="67">
        <f t="shared" si="2"/>
        <v>86.395200000000003</v>
      </c>
      <c r="BN49" s="67">
        <f t="shared" si="3"/>
        <v>86.395200000000003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115</v>
      </c>
      <c r="B50" s="54" t="s">
        <v>116</v>
      </c>
      <c r="C50" s="31">
        <v>4301071044</v>
      </c>
      <c r="D50" s="325">
        <v>4607111039385</v>
      </c>
      <c r="E50" s="326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0"/>
      <c r="R50" s="330"/>
      <c r="S50" s="330"/>
      <c r="T50" s="331"/>
      <c r="U50" s="34"/>
      <c r="V50" s="34"/>
      <c r="W50" s="35" t="s">
        <v>70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4301070972</v>
      </c>
      <c r="D51" s="325">
        <v>4607111037183</v>
      </c>
      <c r="E51" s="326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67</v>
      </c>
      <c r="L51" s="32" t="s">
        <v>87</v>
      </c>
      <c r="M51" s="33" t="s">
        <v>69</v>
      </c>
      <c r="N51" s="33"/>
      <c r="O51" s="32">
        <v>180</v>
      </c>
      <c r="P51" s="4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1" s="330"/>
      <c r="R51" s="330"/>
      <c r="S51" s="330"/>
      <c r="T51" s="331"/>
      <c r="U51" s="34"/>
      <c r="V51" s="34"/>
      <c r="W51" s="35" t="s">
        <v>70</v>
      </c>
      <c r="X51" s="314">
        <v>72</v>
      </c>
      <c r="Y51" s="315">
        <f t="shared" si="0"/>
        <v>72</v>
      </c>
      <c r="Z51" s="36">
        <f t="shared" si="1"/>
        <v>1.1160000000000001</v>
      </c>
      <c r="AA51" s="56"/>
      <c r="AB51" s="57"/>
      <c r="AC51" s="96" t="s">
        <v>112</v>
      </c>
      <c r="AG51" s="67"/>
      <c r="AJ51" s="71" t="s">
        <v>88</v>
      </c>
      <c r="AK51" s="71">
        <v>84</v>
      </c>
      <c r="BB51" s="97" t="s">
        <v>1</v>
      </c>
      <c r="BM51" s="67">
        <f t="shared" si="2"/>
        <v>538.99199999999996</v>
      </c>
      <c r="BN51" s="67">
        <f t="shared" si="3"/>
        <v>538.99199999999996</v>
      </c>
      <c r="BO51" s="67">
        <f t="shared" si="4"/>
        <v>0.8571428571428571</v>
      </c>
      <c r="BP51" s="67">
        <f t="shared" si="5"/>
        <v>0.8571428571428571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5">
        <v>4607111039392</v>
      </c>
      <c r="E52" s="326"/>
      <c r="F52" s="313">
        <v>0.4</v>
      </c>
      <c r="G52" s="32">
        <v>16</v>
      </c>
      <c r="H52" s="313">
        <v>6.4</v>
      </c>
      <c r="I52" s="313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2" t="s">
        <v>121</v>
      </c>
      <c r="Q52" s="330"/>
      <c r="R52" s="330"/>
      <c r="S52" s="330"/>
      <c r="T52" s="331"/>
      <c r="U52" s="34"/>
      <c r="V52" s="34"/>
      <c r="W52" s="35" t="s">
        <v>70</v>
      </c>
      <c r="X52" s="314">
        <v>0</v>
      </c>
      <c r="Y52" s="315">
        <f t="shared" si="0"/>
        <v>0</v>
      </c>
      <c r="Z52" s="36">
        <f t="shared" si="1"/>
        <v>0</v>
      </c>
      <c r="AA52" s="56"/>
      <c r="AB52" s="57"/>
      <c r="AC52" s="98" t="s">
        <v>122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4301070970</v>
      </c>
      <c r="D53" s="325">
        <v>4607111037091</v>
      </c>
      <c r="E53" s="326"/>
      <c r="F53" s="313">
        <v>0.43</v>
      </c>
      <c r="G53" s="32">
        <v>16</v>
      </c>
      <c r="H53" s="313">
        <v>6.88</v>
      </c>
      <c r="I53" s="313">
        <v>7.11</v>
      </c>
      <c r="J53" s="32">
        <v>84</v>
      </c>
      <c r="K53" s="32" t="s">
        <v>67</v>
      </c>
      <c r="L53" s="32" t="s">
        <v>101</v>
      </c>
      <c r="M53" s="33" t="s">
        <v>69</v>
      </c>
      <c r="N53" s="33"/>
      <c r="O53" s="32">
        <v>180</v>
      </c>
      <c r="P53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3" s="330"/>
      <c r="R53" s="330"/>
      <c r="S53" s="330"/>
      <c r="T53" s="331"/>
      <c r="U53" s="34"/>
      <c r="V53" s="34"/>
      <c r="W53" s="35" t="s">
        <v>70</v>
      </c>
      <c r="X53" s="314">
        <v>36</v>
      </c>
      <c r="Y53" s="315">
        <f t="shared" si="0"/>
        <v>36</v>
      </c>
      <c r="Z53" s="36">
        <f t="shared" si="1"/>
        <v>0.55800000000000005</v>
      </c>
      <c r="AA53" s="56"/>
      <c r="AB53" s="57"/>
      <c r="AC53" s="100" t="s">
        <v>122</v>
      </c>
      <c r="AG53" s="67"/>
      <c r="AJ53" s="71" t="s">
        <v>102</v>
      </c>
      <c r="AK53" s="71">
        <v>12</v>
      </c>
      <c r="BB53" s="101" t="s">
        <v>1</v>
      </c>
      <c r="BM53" s="67">
        <f t="shared" si="2"/>
        <v>255.96</v>
      </c>
      <c r="BN53" s="67">
        <f t="shared" si="3"/>
        <v>255.96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125</v>
      </c>
      <c r="B54" s="54" t="s">
        <v>126</v>
      </c>
      <c r="C54" s="31">
        <v>4301071031</v>
      </c>
      <c r="D54" s="325">
        <v>4607111038982</v>
      </c>
      <c r="E54" s="326"/>
      <c r="F54" s="313">
        <v>0.7</v>
      </c>
      <c r="G54" s="32">
        <v>10</v>
      </c>
      <c r="H54" s="313">
        <v>7</v>
      </c>
      <c r="I54" s="31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0"/>
      <c r="R54" s="330"/>
      <c r="S54" s="330"/>
      <c r="T54" s="331"/>
      <c r="U54" s="34"/>
      <c r="V54" s="34"/>
      <c r="W54" s="35" t="s">
        <v>70</v>
      </c>
      <c r="X54" s="314">
        <v>0</v>
      </c>
      <c r="Y54" s="315">
        <f t="shared" si="0"/>
        <v>0</v>
      </c>
      <c r="Z54" s="36">
        <f t="shared" si="1"/>
        <v>0</v>
      </c>
      <c r="AA54" s="56"/>
      <c r="AB54" s="57"/>
      <c r="AC54" s="102" t="s">
        <v>122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127</v>
      </c>
      <c r="B55" s="54" t="s">
        <v>128</v>
      </c>
      <c r="C55" s="31">
        <v>4301070971</v>
      </c>
      <c r="D55" s="325">
        <v>4607111036902</v>
      </c>
      <c r="E55" s="326"/>
      <c r="F55" s="313">
        <v>0.9</v>
      </c>
      <c r="G55" s="32">
        <v>8</v>
      </c>
      <c r="H55" s="313">
        <v>7.2</v>
      </c>
      <c r="I55" s="313">
        <v>7.43</v>
      </c>
      <c r="J55" s="32">
        <v>84</v>
      </c>
      <c r="K55" s="32" t="s">
        <v>67</v>
      </c>
      <c r="L55" s="32" t="s">
        <v>101</v>
      </c>
      <c r="M55" s="33" t="s">
        <v>69</v>
      </c>
      <c r="N55" s="33"/>
      <c r="O55" s="32">
        <v>180</v>
      </c>
      <c r="P55" s="40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330"/>
      <c r="R55" s="330"/>
      <c r="S55" s="330"/>
      <c r="T55" s="331"/>
      <c r="U55" s="34"/>
      <c r="V55" s="34"/>
      <c r="W55" s="35" t="s">
        <v>70</v>
      </c>
      <c r="X55" s="314">
        <v>12</v>
      </c>
      <c r="Y55" s="315">
        <f t="shared" si="0"/>
        <v>12</v>
      </c>
      <c r="Z55" s="36">
        <f t="shared" si="1"/>
        <v>0.186</v>
      </c>
      <c r="AA55" s="56"/>
      <c r="AB55" s="57"/>
      <c r="AC55" s="104" t="s">
        <v>122</v>
      </c>
      <c r="AG55" s="67"/>
      <c r="AJ55" s="71" t="s">
        <v>102</v>
      </c>
      <c r="AK55" s="71">
        <v>12</v>
      </c>
      <c r="BB55" s="105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4301071046</v>
      </c>
      <c r="D56" s="325">
        <v>4607111039354</v>
      </c>
      <c r="E56" s="326"/>
      <c r="F56" s="313">
        <v>0.4</v>
      </c>
      <c r="G56" s="32">
        <v>16</v>
      </c>
      <c r="H56" s="313">
        <v>6.4</v>
      </c>
      <c r="I56" s="31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0"/>
      <c r="R56" s="330"/>
      <c r="S56" s="330"/>
      <c r="T56" s="331"/>
      <c r="U56" s="34"/>
      <c r="V56" s="34"/>
      <c r="W56" s="35" t="s">
        <v>70</v>
      </c>
      <c r="X56" s="314">
        <v>0</v>
      </c>
      <c r="Y56" s="315">
        <f t="shared" si="0"/>
        <v>0</v>
      </c>
      <c r="Z56" s="36">
        <f t="shared" si="1"/>
        <v>0</v>
      </c>
      <c r="AA56" s="56"/>
      <c r="AB56" s="57"/>
      <c r="AC56" s="106" t="s">
        <v>122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4301070969</v>
      </c>
      <c r="D57" s="325">
        <v>4607111036858</v>
      </c>
      <c r="E57" s="326"/>
      <c r="F57" s="313">
        <v>0.43</v>
      </c>
      <c r="G57" s="32">
        <v>16</v>
      </c>
      <c r="H57" s="313">
        <v>6.88</v>
      </c>
      <c r="I57" s="313">
        <v>7.1996000000000002</v>
      </c>
      <c r="J57" s="32">
        <v>84</v>
      </c>
      <c r="K57" s="32" t="s">
        <v>67</v>
      </c>
      <c r="L57" s="32" t="s">
        <v>101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7" s="330"/>
      <c r="R57" s="330"/>
      <c r="S57" s="330"/>
      <c r="T57" s="331"/>
      <c r="U57" s="34"/>
      <c r="V57" s="34"/>
      <c r="W57" s="35" t="s">
        <v>70</v>
      </c>
      <c r="X57" s="314">
        <v>12</v>
      </c>
      <c r="Y57" s="315">
        <f t="shared" si="0"/>
        <v>12</v>
      </c>
      <c r="Z57" s="36">
        <f t="shared" si="1"/>
        <v>0.186</v>
      </c>
      <c r="AA57" s="56"/>
      <c r="AB57" s="57"/>
      <c r="AC57" s="108" t="s">
        <v>122</v>
      </c>
      <c r="AG57" s="67"/>
      <c r="AJ57" s="71" t="s">
        <v>102</v>
      </c>
      <c r="AK57" s="71">
        <v>12</v>
      </c>
      <c r="BB57" s="109" t="s">
        <v>1</v>
      </c>
      <c r="BM57" s="67">
        <f t="shared" si="2"/>
        <v>86.395200000000003</v>
      </c>
      <c r="BN57" s="67">
        <f t="shared" si="3"/>
        <v>86.395200000000003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133</v>
      </c>
      <c r="B58" s="54" t="s">
        <v>134</v>
      </c>
      <c r="C58" s="31">
        <v>4301071047</v>
      </c>
      <c r="D58" s="325">
        <v>4607111039330</v>
      </c>
      <c r="E58" s="326"/>
      <c r="F58" s="313">
        <v>0.7</v>
      </c>
      <c r="G58" s="32">
        <v>10</v>
      </c>
      <c r="H58" s="313">
        <v>7</v>
      </c>
      <c r="I58" s="31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0"/>
      <c r="R58" s="330"/>
      <c r="S58" s="330"/>
      <c r="T58" s="331"/>
      <c r="U58" s="34"/>
      <c r="V58" s="34"/>
      <c r="W58" s="35" t="s">
        <v>70</v>
      </c>
      <c r="X58" s="314">
        <v>0</v>
      </c>
      <c r="Y58" s="315">
        <f t="shared" si="0"/>
        <v>0</v>
      </c>
      <c r="Z58" s="36">
        <f t="shared" si="1"/>
        <v>0</v>
      </c>
      <c r="AA58" s="56"/>
      <c r="AB58" s="57"/>
      <c r="AC58" s="110" t="s">
        <v>122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135</v>
      </c>
      <c r="B59" s="54" t="s">
        <v>136</v>
      </c>
      <c r="C59" s="31">
        <v>4301070968</v>
      </c>
      <c r="D59" s="325">
        <v>4607111036889</v>
      </c>
      <c r="E59" s="326"/>
      <c r="F59" s="313">
        <v>0.9</v>
      </c>
      <c r="G59" s="32">
        <v>8</v>
      </c>
      <c r="H59" s="313">
        <v>7.2</v>
      </c>
      <c r="I59" s="313">
        <v>7.4859999999999998</v>
      </c>
      <c r="J59" s="32">
        <v>84</v>
      </c>
      <c r="K59" s="32" t="s">
        <v>67</v>
      </c>
      <c r="L59" s="32" t="s">
        <v>87</v>
      </c>
      <c r="M59" s="33" t="s">
        <v>69</v>
      </c>
      <c r="N59" s="33"/>
      <c r="O59" s="32">
        <v>180</v>
      </c>
      <c r="P59" s="48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330"/>
      <c r="R59" s="330"/>
      <c r="S59" s="330"/>
      <c r="T59" s="331"/>
      <c r="U59" s="34"/>
      <c r="V59" s="34"/>
      <c r="W59" s="35" t="s">
        <v>70</v>
      </c>
      <c r="X59" s="314">
        <v>24</v>
      </c>
      <c r="Y59" s="315">
        <f t="shared" si="0"/>
        <v>24</v>
      </c>
      <c r="Z59" s="36">
        <f t="shared" si="1"/>
        <v>0.372</v>
      </c>
      <c r="AA59" s="56"/>
      <c r="AB59" s="57"/>
      <c r="AC59" s="112" t="s">
        <v>122</v>
      </c>
      <c r="AG59" s="67"/>
      <c r="AJ59" s="71" t="s">
        <v>88</v>
      </c>
      <c r="AK59" s="71">
        <v>84</v>
      </c>
      <c r="BB59" s="113" t="s">
        <v>1</v>
      </c>
      <c r="BM59" s="67">
        <f t="shared" si="2"/>
        <v>179.66399999999999</v>
      </c>
      <c r="BN59" s="67">
        <f t="shared" si="3"/>
        <v>179.66399999999999</v>
      </c>
      <c r="BO59" s="67">
        <f t="shared" si="4"/>
        <v>0.2857142857142857</v>
      </c>
      <c r="BP59" s="67">
        <f t="shared" si="5"/>
        <v>0.2857142857142857</v>
      </c>
    </row>
    <row r="60" spans="1:68" x14ac:dyDescent="0.2">
      <c r="A60" s="327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28"/>
      <c r="P60" s="322" t="s">
        <v>73</v>
      </c>
      <c r="Q60" s="323"/>
      <c r="R60" s="323"/>
      <c r="S60" s="323"/>
      <c r="T60" s="323"/>
      <c r="U60" s="323"/>
      <c r="V60" s="324"/>
      <c r="W60" s="37" t="s">
        <v>70</v>
      </c>
      <c r="X60" s="316">
        <f>IFERROR(SUM(X48:X59),"0")</f>
        <v>168</v>
      </c>
      <c r="Y60" s="316">
        <f>IFERROR(SUM(Y48:Y59),"0")</f>
        <v>168</v>
      </c>
      <c r="Z60" s="316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2.6040000000000001</v>
      </c>
      <c r="AA60" s="317"/>
      <c r="AB60" s="317"/>
      <c r="AC60" s="317"/>
    </row>
    <row r="61" spans="1:68" x14ac:dyDescent="0.2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28"/>
      <c r="P61" s="322" t="s">
        <v>73</v>
      </c>
      <c r="Q61" s="323"/>
      <c r="R61" s="323"/>
      <c r="S61" s="323"/>
      <c r="T61" s="323"/>
      <c r="U61" s="323"/>
      <c r="V61" s="324"/>
      <c r="W61" s="37" t="s">
        <v>74</v>
      </c>
      <c r="X61" s="316">
        <f>IFERROR(SUMPRODUCT(X48:X59*H48:H59),"0")</f>
        <v>1190.4000000000001</v>
      </c>
      <c r="Y61" s="316">
        <f>IFERROR(SUMPRODUCT(Y48:Y59*H48:H59),"0")</f>
        <v>1190.4000000000001</v>
      </c>
      <c r="Z61" s="37"/>
      <c r="AA61" s="317"/>
      <c r="AB61" s="317"/>
      <c r="AC61" s="317"/>
    </row>
    <row r="62" spans="1:68" ht="16.5" hidden="1" customHeight="1" x14ac:dyDescent="0.25">
      <c r="A62" s="318" t="s">
        <v>137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19"/>
      <c r="Z62" s="319"/>
      <c r="AA62" s="309"/>
      <c r="AB62" s="309"/>
      <c r="AC62" s="309"/>
    </row>
    <row r="63" spans="1:68" ht="14.25" hidden="1" customHeight="1" x14ac:dyDescent="0.25">
      <c r="A63" s="342" t="s">
        <v>64</v>
      </c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19"/>
      <c r="Z63" s="319"/>
      <c r="AA63" s="310"/>
      <c r="AB63" s="310"/>
      <c r="AC63" s="310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25">
        <v>4607111037411</v>
      </c>
      <c r="E64" s="326"/>
      <c r="F64" s="313">
        <v>2.7</v>
      </c>
      <c r="G64" s="32">
        <v>1</v>
      </c>
      <c r="H64" s="313">
        <v>2.7</v>
      </c>
      <c r="I64" s="313">
        <v>2.8132000000000001</v>
      </c>
      <c r="J64" s="32">
        <v>234</v>
      </c>
      <c r="K64" s="32" t="s">
        <v>140</v>
      </c>
      <c r="L64" s="32" t="s">
        <v>101</v>
      </c>
      <c r="M64" s="33" t="s">
        <v>69</v>
      </c>
      <c r="N64" s="33"/>
      <c r="O64" s="32">
        <v>180</v>
      </c>
      <c r="P64" s="4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30"/>
      <c r="R64" s="330"/>
      <c r="S64" s="330"/>
      <c r="T64" s="331"/>
      <c r="U64" s="34"/>
      <c r="V64" s="34"/>
      <c r="W64" s="35" t="s">
        <v>70</v>
      </c>
      <c r="X64" s="314">
        <v>90</v>
      </c>
      <c r="Y64" s="315">
        <f>IFERROR(IF(X64="","",X64),"")</f>
        <v>90</v>
      </c>
      <c r="Z64" s="36">
        <f>IFERROR(IF(X64="","",X64*0.00502),"")</f>
        <v>0.45180000000000003</v>
      </c>
      <c r="AA64" s="56"/>
      <c r="AB64" s="57"/>
      <c r="AC64" s="114" t="s">
        <v>141</v>
      </c>
      <c r="AG64" s="67"/>
      <c r="AJ64" s="71" t="s">
        <v>102</v>
      </c>
      <c r="AK64" s="71">
        <v>18</v>
      </c>
      <c r="BB64" s="115" t="s">
        <v>1</v>
      </c>
      <c r="BM64" s="67">
        <f>IFERROR(X64*I64,"0")</f>
        <v>253.18800000000002</v>
      </c>
      <c r="BN64" s="67">
        <f>IFERROR(Y64*I64,"0")</f>
        <v>253.18800000000002</v>
      </c>
      <c r="BO64" s="67">
        <f>IFERROR(X64/J64,"0")</f>
        <v>0.38461538461538464</v>
      </c>
      <c r="BP64" s="67">
        <f>IFERROR(Y64/J64,"0")</f>
        <v>0.38461538461538464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25">
        <v>4607111036728</v>
      </c>
      <c r="E65" s="326"/>
      <c r="F65" s="313">
        <v>5</v>
      </c>
      <c r="G65" s="32">
        <v>1</v>
      </c>
      <c r="H65" s="313">
        <v>5</v>
      </c>
      <c r="I65" s="313">
        <v>5.2131999999999996</v>
      </c>
      <c r="J65" s="32">
        <v>144</v>
      </c>
      <c r="K65" s="32" t="s">
        <v>67</v>
      </c>
      <c r="L65" s="32" t="s">
        <v>87</v>
      </c>
      <c r="M65" s="33" t="s">
        <v>69</v>
      </c>
      <c r="N65" s="33"/>
      <c r="O65" s="32">
        <v>180</v>
      </c>
      <c r="P65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30"/>
      <c r="R65" s="330"/>
      <c r="S65" s="330"/>
      <c r="T65" s="331"/>
      <c r="U65" s="34"/>
      <c r="V65" s="34"/>
      <c r="W65" s="35" t="s">
        <v>70</v>
      </c>
      <c r="X65" s="314">
        <v>96</v>
      </c>
      <c r="Y65" s="315">
        <f>IFERROR(IF(X65="","",X65),"")</f>
        <v>96</v>
      </c>
      <c r="Z65" s="36">
        <f>IFERROR(IF(X65="","",X65*0.00866),"")</f>
        <v>0.83135999999999988</v>
      </c>
      <c r="AA65" s="56"/>
      <c r="AB65" s="57"/>
      <c r="AC65" s="116" t="s">
        <v>141</v>
      </c>
      <c r="AG65" s="67"/>
      <c r="AJ65" s="71" t="s">
        <v>88</v>
      </c>
      <c r="AK65" s="71">
        <v>144</v>
      </c>
      <c r="BB65" s="117" t="s">
        <v>1</v>
      </c>
      <c r="BM65" s="67">
        <f>IFERROR(X65*I65,"0")</f>
        <v>500.46719999999993</v>
      </c>
      <c r="BN65" s="67">
        <f>IFERROR(Y65*I65,"0")</f>
        <v>500.46719999999993</v>
      </c>
      <c r="BO65" s="67">
        <f>IFERROR(X65/J65,"0")</f>
        <v>0.66666666666666663</v>
      </c>
      <c r="BP65" s="67">
        <f>IFERROR(Y65/J65,"0")</f>
        <v>0.66666666666666663</v>
      </c>
    </row>
    <row r="66" spans="1:68" x14ac:dyDescent="0.2">
      <c r="A66" s="327"/>
      <c r="B66" s="319"/>
      <c r="C66" s="319"/>
      <c r="D66" s="319"/>
      <c r="E66" s="319"/>
      <c r="F66" s="319"/>
      <c r="G66" s="319"/>
      <c r="H66" s="319"/>
      <c r="I66" s="319"/>
      <c r="J66" s="319"/>
      <c r="K66" s="319"/>
      <c r="L66" s="319"/>
      <c r="M66" s="319"/>
      <c r="N66" s="319"/>
      <c r="O66" s="328"/>
      <c r="P66" s="322" t="s">
        <v>73</v>
      </c>
      <c r="Q66" s="323"/>
      <c r="R66" s="323"/>
      <c r="S66" s="323"/>
      <c r="T66" s="323"/>
      <c r="U66" s="323"/>
      <c r="V66" s="324"/>
      <c r="W66" s="37" t="s">
        <v>70</v>
      </c>
      <c r="X66" s="316">
        <f>IFERROR(SUM(X64:X65),"0")</f>
        <v>186</v>
      </c>
      <c r="Y66" s="316">
        <f>IFERROR(SUM(Y64:Y65),"0")</f>
        <v>186</v>
      </c>
      <c r="Z66" s="316">
        <f>IFERROR(IF(Z64="",0,Z64),"0")+IFERROR(IF(Z65="",0,Z65),"0")</f>
        <v>1.2831599999999999</v>
      </c>
      <c r="AA66" s="317"/>
      <c r="AB66" s="317"/>
      <c r="AC66" s="317"/>
    </row>
    <row r="67" spans="1:68" x14ac:dyDescent="0.2">
      <c r="A67" s="319"/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28"/>
      <c r="P67" s="322" t="s">
        <v>73</v>
      </c>
      <c r="Q67" s="323"/>
      <c r="R67" s="323"/>
      <c r="S67" s="323"/>
      <c r="T67" s="323"/>
      <c r="U67" s="323"/>
      <c r="V67" s="324"/>
      <c r="W67" s="37" t="s">
        <v>74</v>
      </c>
      <c r="X67" s="316">
        <f>IFERROR(SUMPRODUCT(X64:X65*H64:H65),"0")</f>
        <v>723</v>
      </c>
      <c r="Y67" s="316">
        <f>IFERROR(SUMPRODUCT(Y64:Y65*H64:H65),"0")</f>
        <v>723</v>
      </c>
      <c r="Z67" s="37"/>
      <c r="AA67" s="317"/>
      <c r="AB67" s="317"/>
      <c r="AC67" s="317"/>
    </row>
    <row r="68" spans="1:68" ht="16.5" hidden="1" customHeight="1" x14ac:dyDescent="0.25">
      <c r="A68" s="318" t="s">
        <v>144</v>
      </c>
      <c r="B68" s="319"/>
      <c r="C68" s="319"/>
      <c r="D68" s="319"/>
      <c r="E68" s="319"/>
      <c r="F68" s="319"/>
      <c r="G68" s="319"/>
      <c r="H68" s="319"/>
      <c r="I68" s="319"/>
      <c r="J68" s="319"/>
      <c r="K68" s="319"/>
      <c r="L68" s="319"/>
      <c r="M68" s="319"/>
      <c r="N68" s="319"/>
      <c r="O68" s="319"/>
      <c r="P68" s="319"/>
      <c r="Q68" s="319"/>
      <c r="R68" s="319"/>
      <c r="S68" s="319"/>
      <c r="T68" s="319"/>
      <c r="U68" s="319"/>
      <c r="V68" s="319"/>
      <c r="W68" s="319"/>
      <c r="X68" s="319"/>
      <c r="Y68" s="319"/>
      <c r="Z68" s="319"/>
      <c r="AA68" s="309"/>
      <c r="AB68" s="309"/>
      <c r="AC68" s="309"/>
    </row>
    <row r="69" spans="1:68" ht="14.25" hidden="1" customHeight="1" x14ac:dyDescent="0.25">
      <c r="A69" s="342" t="s">
        <v>145</v>
      </c>
      <c r="B69" s="319"/>
      <c r="C69" s="319"/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319"/>
      <c r="R69" s="319"/>
      <c r="S69" s="319"/>
      <c r="T69" s="319"/>
      <c r="U69" s="319"/>
      <c r="V69" s="319"/>
      <c r="W69" s="319"/>
      <c r="X69" s="319"/>
      <c r="Y69" s="319"/>
      <c r="Z69" s="319"/>
      <c r="AA69" s="310"/>
      <c r="AB69" s="310"/>
      <c r="AC69" s="310"/>
    </row>
    <row r="70" spans="1:68" ht="27" hidden="1" customHeight="1" x14ac:dyDescent="0.25">
      <c r="A70" s="54" t="s">
        <v>146</v>
      </c>
      <c r="B70" s="54" t="s">
        <v>147</v>
      </c>
      <c r="C70" s="31">
        <v>4301135271</v>
      </c>
      <c r="D70" s="325">
        <v>4607111033659</v>
      </c>
      <c r="E70" s="326"/>
      <c r="F70" s="313">
        <v>0.3</v>
      </c>
      <c r="G70" s="32">
        <v>12</v>
      </c>
      <c r="H70" s="313">
        <v>3.6</v>
      </c>
      <c r="I70" s="313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1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30"/>
      <c r="R70" s="330"/>
      <c r="S70" s="330"/>
      <c r="T70" s="331"/>
      <c r="U70" s="34"/>
      <c r="V70" s="34"/>
      <c r="W70" s="35" t="s">
        <v>70</v>
      </c>
      <c r="X70" s="314">
        <v>0</v>
      </c>
      <c r="Y70" s="315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148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27"/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28"/>
      <c r="P71" s="322" t="s">
        <v>73</v>
      </c>
      <c r="Q71" s="323"/>
      <c r="R71" s="323"/>
      <c r="S71" s="323"/>
      <c r="T71" s="323"/>
      <c r="U71" s="323"/>
      <c r="V71" s="324"/>
      <c r="W71" s="37" t="s">
        <v>70</v>
      </c>
      <c r="X71" s="316">
        <f>IFERROR(SUM(X70:X70),"0")</f>
        <v>0</v>
      </c>
      <c r="Y71" s="316">
        <f>IFERROR(SUM(Y70:Y70),"0")</f>
        <v>0</v>
      </c>
      <c r="Z71" s="316">
        <f>IFERROR(IF(Z70="",0,Z70),"0")</f>
        <v>0</v>
      </c>
      <c r="AA71" s="317"/>
      <c r="AB71" s="317"/>
      <c r="AC71" s="317"/>
    </row>
    <row r="72" spans="1:68" hidden="1" x14ac:dyDescent="0.2">
      <c r="A72" s="319"/>
      <c r="B72" s="319"/>
      <c r="C72" s="319"/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28"/>
      <c r="P72" s="322" t="s">
        <v>73</v>
      </c>
      <c r="Q72" s="323"/>
      <c r="R72" s="323"/>
      <c r="S72" s="323"/>
      <c r="T72" s="323"/>
      <c r="U72" s="323"/>
      <c r="V72" s="324"/>
      <c r="W72" s="37" t="s">
        <v>74</v>
      </c>
      <c r="X72" s="316">
        <f>IFERROR(SUMPRODUCT(X70:X70*H70:H70),"0")</f>
        <v>0</v>
      </c>
      <c r="Y72" s="316">
        <f>IFERROR(SUMPRODUCT(Y70:Y70*H70:H70),"0")</f>
        <v>0</v>
      </c>
      <c r="Z72" s="37"/>
      <c r="AA72" s="317"/>
      <c r="AB72" s="317"/>
      <c r="AC72" s="317"/>
    </row>
    <row r="73" spans="1:68" ht="16.5" hidden="1" customHeight="1" x14ac:dyDescent="0.25">
      <c r="A73" s="318" t="s">
        <v>149</v>
      </c>
      <c r="B73" s="319"/>
      <c r="C73" s="319"/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19"/>
      <c r="W73" s="319"/>
      <c r="X73" s="319"/>
      <c r="Y73" s="319"/>
      <c r="Z73" s="319"/>
      <c r="AA73" s="309"/>
      <c r="AB73" s="309"/>
      <c r="AC73" s="309"/>
    </row>
    <row r="74" spans="1:68" ht="14.25" hidden="1" customHeight="1" x14ac:dyDescent="0.25">
      <c r="A74" s="342" t="s">
        <v>150</v>
      </c>
      <c r="B74" s="319"/>
      <c r="C74" s="319"/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319"/>
      <c r="R74" s="319"/>
      <c r="S74" s="319"/>
      <c r="T74" s="319"/>
      <c r="U74" s="319"/>
      <c r="V74" s="319"/>
      <c r="W74" s="319"/>
      <c r="X74" s="319"/>
      <c r="Y74" s="319"/>
      <c r="Z74" s="319"/>
      <c r="AA74" s="310"/>
      <c r="AB74" s="310"/>
      <c r="AC74" s="310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25">
        <v>4607111034137</v>
      </c>
      <c r="E75" s="326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80</v>
      </c>
      <c r="L75" s="32" t="s">
        <v>101</v>
      </c>
      <c r="M75" s="33" t="s">
        <v>69</v>
      </c>
      <c r="N75" s="33"/>
      <c r="O75" s="32">
        <v>180</v>
      </c>
      <c r="P75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30"/>
      <c r="R75" s="330"/>
      <c r="S75" s="330"/>
      <c r="T75" s="331"/>
      <c r="U75" s="34"/>
      <c r="V75" s="34"/>
      <c r="W75" s="35" t="s">
        <v>70</v>
      </c>
      <c r="X75" s="314">
        <v>28</v>
      </c>
      <c r="Y75" s="315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102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25">
        <v>4607111034120</v>
      </c>
      <c r="E76" s="326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80</v>
      </c>
      <c r="L76" s="32" t="s">
        <v>101</v>
      </c>
      <c r="M76" s="33" t="s">
        <v>69</v>
      </c>
      <c r="N76" s="33"/>
      <c r="O76" s="32">
        <v>180</v>
      </c>
      <c r="P76" s="4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30"/>
      <c r="R76" s="330"/>
      <c r="S76" s="330"/>
      <c r="T76" s="331"/>
      <c r="U76" s="34"/>
      <c r="V76" s="34"/>
      <c r="W76" s="35" t="s">
        <v>70</v>
      </c>
      <c r="X76" s="314">
        <v>28</v>
      </c>
      <c r="Y76" s="315">
        <f>IFERROR(IF(X76="","",X76),"")</f>
        <v>28</v>
      </c>
      <c r="Z76" s="36">
        <f>IFERROR(IF(X76="","",X76*0.01788),"")</f>
        <v>0.50063999999999997</v>
      </c>
      <c r="AA76" s="56"/>
      <c r="AB76" s="57"/>
      <c r="AC76" s="122" t="s">
        <v>156</v>
      </c>
      <c r="AG76" s="67"/>
      <c r="AJ76" s="71" t="s">
        <v>102</v>
      </c>
      <c r="AK76" s="71">
        <v>14</v>
      </c>
      <c r="BB76" s="123" t="s">
        <v>82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327"/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28"/>
      <c r="P77" s="322" t="s">
        <v>73</v>
      </c>
      <c r="Q77" s="323"/>
      <c r="R77" s="323"/>
      <c r="S77" s="323"/>
      <c r="T77" s="323"/>
      <c r="U77" s="323"/>
      <c r="V77" s="324"/>
      <c r="W77" s="37" t="s">
        <v>70</v>
      </c>
      <c r="X77" s="316">
        <f>IFERROR(SUM(X75:X76),"0")</f>
        <v>56</v>
      </c>
      <c r="Y77" s="316">
        <f>IFERROR(SUM(Y75:Y76),"0")</f>
        <v>56</v>
      </c>
      <c r="Z77" s="316">
        <f>IFERROR(IF(Z75="",0,Z75),"0")+IFERROR(IF(Z76="",0,Z76),"0")</f>
        <v>1.0012799999999999</v>
      </c>
      <c r="AA77" s="317"/>
      <c r="AB77" s="317"/>
      <c r="AC77" s="317"/>
    </row>
    <row r="78" spans="1:68" x14ac:dyDescent="0.2">
      <c r="A78" s="319"/>
      <c r="B78" s="319"/>
      <c r="C78" s="319"/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28"/>
      <c r="P78" s="322" t="s">
        <v>73</v>
      </c>
      <c r="Q78" s="323"/>
      <c r="R78" s="323"/>
      <c r="S78" s="323"/>
      <c r="T78" s="323"/>
      <c r="U78" s="323"/>
      <c r="V78" s="324"/>
      <c r="W78" s="37" t="s">
        <v>74</v>
      </c>
      <c r="X78" s="316">
        <f>IFERROR(SUMPRODUCT(X75:X76*H75:H76),"0")</f>
        <v>201.6</v>
      </c>
      <c r="Y78" s="316">
        <f>IFERROR(SUMPRODUCT(Y75:Y76*H75:H76),"0")</f>
        <v>201.6</v>
      </c>
      <c r="Z78" s="37"/>
      <c r="AA78" s="317"/>
      <c r="AB78" s="317"/>
      <c r="AC78" s="317"/>
    </row>
    <row r="79" spans="1:68" ht="16.5" hidden="1" customHeight="1" x14ac:dyDescent="0.25">
      <c r="A79" s="318" t="s">
        <v>157</v>
      </c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319"/>
      <c r="R79" s="319"/>
      <c r="S79" s="319"/>
      <c r="T79" s="319"/>
      <c r="U79" s="319"/>
      <c r="V79" s="319"/>
      <c r="W79" s="319"/>
      <c r="X79" s="319"/>
      <c r="Y79" s="319"/>
      <c r="Z79" s="319"/>
      <c r="AA79" s="309"/>
      <c r="AB79" s="309"/>
      <c r="AC79" s="309"/>
    </row>
    <row r="80" spans="1:68" ht="14.25" hidden="1" customHeight="1" x14ac:dyDescent="0.25">
      <c r="A80" s="342" t="s">
        <v>145</v>
      </c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319"/>
      <c r="R80" s="319"/>
      <c r="S80" s="319"/>
      <c r="T80" s="319"/>
      <c r="U80" s="319"/>
      <c r="V80" s="319"/>
      <c r="W80" s="319"/>
      <c r="X80" s="319"/>
      <c r="Y80" s="319"/>
      <c r="Z80" s="319"/>
      <c r="AA80" s="310"/>
      <c r="AB80" s="310"/>
      <c r="AC80" s="310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25">
        <v>4607111036407</v>
      </c>
      <c r="E81" s="326"/>
      <c r="F81" s="313">
        <v>0.3</v>
      </c>
      <c r="G81" s="32">
        <v>14</v>
      </c>
      <c r="H81" s="313">
        <v>4.2</v>
      </c>
      <c r="I81" s="313">
        <v>4.5292000000000003</v>
      </c>
      <c r="J81" s="32">
        <v>70</v>
      </c>
      <c r="K81" s="32" t="s">
        <v>80</v>
      </c>
      <c r="L81" s="32" t="s">
        <v>101</v>
      </c>
      <c r="M81" s="33" t="s">
        <v>69</v>
      </c>
      <c r="N81" s="33"/>
      <c r="O81" s="32">
        <v>180</v>
      </c>
      <c r="P81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0"/>
      <c r="R81" s="330"/>
      <c r="S81" s="330"/>
      <c r="T81" s="331"/>
      <c r="U81" s="34"/>
      <c r="V81" s="34"/>
      <c r="W81" s="35" t="s">
        <v>70</v>
      </c>
      <c r="X81" s="314">
        <v>14</v>
      </c>
      <c r="Y81" s="315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102</v>
      </c>
      <c r="AK81" s="71">
        <v>14</v>
      </c>
      <c r="BB81" s="125" t="s">
        <v>82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25">
        <v>4607111033628</v>
      </c>
      <c r="E82" s="326"/>
      <c r="F82" s="313">
        <v>0.3</v>
      </c>
      <c r="G82" s="32">
        <v>12</v>
      </c>
      <c r="H82" s="313">
        <v>3.6</v>
      </c>
      <c r="I82" s="313">
        <v>4.3036000000000003</v>
      </c>
      <c r="J82" s="32">
        <v>70</v>
      </c>
      <c r="K82" s="32" t="s">
        <v>80</v>
      </c>
      <c r="L82" s="32" t="s">
        <v>101</v>
      </c>
      <c r="M82" s="33" t="s">
        <v>69</v>
      </c>
      <c r="N82" s="33"/>
      <c r="O82" s="32">
        <v>180</v>
      </c>
      <c r="P82" s="51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30"/>
      <c r="R82" s="330"/>
      <c r="S82" s="330"/>
      <c r="T82" s="331"/>
      <c r="U82" s="34"/>
      <c r="V82" s="34"/>
      <c r="W82" s="35" t="s">
        <v>70</v>
      </c>
      <c r="X82" s="314">
        <v>42</v>
      </c>
      <c r="Y82" s="315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102</v>
      </c>
      <c r="AK82" s="71">
        <v>14</v>
      </c>
      <c r="BB82" s="127" t="s">
        <v>82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5">
        <v>4607111033451</v>
      </c>
      <c r="E83" s="326"/>
      <c r="F83" s="313">
        <v>0.3</v>
      </c>
      <c r="G83" s="32">
        <v>12</v>
      </c>
      <c r="H83" s="313">
        <v>3.6</v>
      </c>
      <c r="I83" s="31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02" t="s">
        <v>166</v>
      </c>
      <c r="Q83" s="330"/>
      <c r="R83" s="330"/>
      <c r="S83" s="330"/>
      <c r="T83" s="331"/>
      <c r="U83" s="34"/>
      <c r="V83" s="34"/>
      <c r="W83" s="35" t="s">
        <v>70</v>
      </c>
      <c r="X83" s="314">
        <v>112</v>
      </c>
      <c r="Y83" s="315">
        <f t="shared" si="6"/>
        <v>112</v>
      </c>
      <c r="Z83" s="36">
        <f t="shared" si="7"/>
        <v>2.0025599999999999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482.00320000000005</v>
      </c>
      <c r="BN83" s="67">
        <f t="shared" si="9"/>
        <v>482.00320000000005</v>
      </c>
      <c r="BO83" s="67">
        <f t="shared" si="10"/>
        <v>1.6</v>
      </c>
      <c r="BP83" s="67">
        <f t="shared" si="11"/>
        <v>1.6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25">
        <v>4607111035141</v>
      </c>
      <c r="E84" s="326"/>
      <c r="F84" s="313">
        <v>0.3</v>
      </c>
      <c r="G84" s="32">
        <v>12</v>
      </c>
      <c r="H84" s="313">
        <v>3.6</v>
      </c>
      <c r="I84" s="31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30"/>
      <c r="R84" s="330"/>
      <c r="S84" s="330"/>
      <c r="T84" s="331"/>
      <c r="U84" s="34"/>
      <c r="V84" s="34"/>
      <c r="W84" s="35" t="s">
        <v>70</v>
      </c>
      <c r="X84" s="314">
        <v>0</v>
      </c>
      <c r="Y84" s="315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25">
        <v>4607111033444</v>
      </c>
      <c r="E85" s="326"/>
      <c r="F85" s="313">
        <v>0.3</v>
      </c>
      <c r="G85" s="32">
        <v>12</v>
      </c>
      <c r="H85" s="313">
        <v>3.6</v>
      </c>
      <c r="I85" s="313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5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30"/>
      <c r="R85" s="330"/>
      <c r="S85" s="330"/>
      <c r="T85" s="331"/>
      <c r="U85" s="34"/>
      <c r="V85" s="34"/>
      <c r="W85" s="35" t="s">
        <v>70</v>
      </c>
      <c r="X85" s="314">
        <v>112</v>
      </c>
      <c r="Y85" s="315">
        <f t="shared" si="6"/>
        <v>112</v>
      </c>
      <c r="Z85" s="36">
        <f t="shared" si="7"/>
        <v>2.0025599999999999</v>
      </c>
      <c r="AA85" s="56"/>
      <c r="AB85" s="57"/>
      <c r="AC85" s="132" t="s">
        <v>167</v>
      </c>
      <c r="AG85" s="67"/>
      <c r="AJ85" s="71" t="s">
        <v>88</v>
      </c>
      <c r="AK85" s="71">
        <v>70</v>
      </c>
      <c r="BB85" s="133" t="s">
        <v>82</v>
      </c>
      <c r="BM85" s="67">
        <f t="shared" si="8"/>
        <v>482.00320000000005</v>
      </c>
      <c r="BN85" s="67">
        <f t="shared" si="9"/>
        <v>482.00320000000005</v>
      </c>
      <c r="BO85" s="67">
        <f t="shared" si="10"/>
        <v>1.6</v>
      </c>
      <c r="BP85" s="67">
        <f t="shared" si="11"/>
        <v>1.6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25">
        <v>4607111035028</v>
      </c>
      <c r="E86" s="326"/>
      <c r="F86" s="313">
        <v>0.48</v>
      </c>
      <c r="G86" s="32">
        <v>8</v>
      </c>
      <c r="H86" s="313">
        <v>3.84</v>
      </c>
      <c r="I86" s="313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4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30"/>
      <c r="R86" s="330"/>
      <c r="S86" s="330"/>
      <c r="T86" s="331"/>
      <c r="U86" s="34"/>
      <c r="V86" s="34"/>
      <c r="W86" s="35" t="s">
        <v>70</v>
      </c>
      <c r="X86" s="314">
        <v>0</v>
      </c>
      <c r="Y86" s="315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7"/>
      <c r="B87" s="319"/>
      <c r="C87" s="319"/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28"/>
      <c r="P87" s="322" t="s">
        <v>73</v>
      </c>
      <c r="Q87" s="323"/>
      <c r="R87" s="323"/>
      <c r="S87" s="323"/>
      <c r="T87" s="323"/>
      <c r="U87" s="323"/>
      <c r="V87" s="324"/>
      <c r="W87" s="37" t="s">
        <v>70</v>
      </c>
      <c r="X87" s="316">
        <f>IFERROR(SUM(X81:X86),"0")</f>
        <v>280</v>
      </c>
      <c r="Y87" s="316">
        <f>IFERROR(SUM(Y81:Y86),"0")</f>
        <v>280</v>
      </c>
      <c r="Z87" s="316">
        <f>IFERROR(IF(Z81="",0,Z81),"0")+IFERROR(IF(Z82="",0,Z82),"0")+IFERROR(IF(Z83="",0,Z83),"0")+IFERROR(IF(Z84="",0,Z84),"0")+IFERROR(IF(Z85="",0,Z85),"0")+IFERROR(IF(Z86="",0,Z86),"0")</f>
        <v>5.0063999999999993</v>
      </c>
      <c r="AA87" s="317"/>
      <c r="AB87" s="317"/>
      <c r="AC87" s="317"/>
    </row>
    <row r="88" spans="1:68" x14ac:dyDescent="0.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28"/>
      <c r="P88" s="322" t="s">
        <v>73</v>
      </c>
      <c r="Q88" s="323"/>
      <c r="R88" s="323"/>
      <c r="S88" s="323"/>
      <c r="T88" s="323"/>
      <c r="U88" s="323"/>
      <c r="V88" s="324"/>
      <c r="W88" s="37" t="s">
        <v>74</v>
      </c>
      <c r="X88" s="316">
        <f>IFERROR(SUMPRODUCT(X81:X86*H81:H86),"0")</f>
        <v>1016.4000000000001</v>
      </c>
      <c r="Y88" s="316">
        <f>IFERROR(SUMPRODUCT(Y81:Y86*H81:H86),"0")</f>
        <v>1016.4000000000001</v>
      </c>
      <c r="Z88" s="37"/>
      <c r="AA88" s="317"/>
      <c r="AB88" s="317"/>
      <c r="AC88" s="317"/>
    </row>
    <row r="89" spans="1:68" ht="16.5" hidden="1" customHeight="1" x14ac:dyDescent="0.25">
      <c r="A89" s="318" t="s">
        <v>175</v>
      </c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319"/>
      <c r="T89" s="319"/>
      <c r="U89" s="319"/>
      <c r="V89" s="319"/>
      <c r="W89" s="319"/>
      <c r="X89" s="319"/>
      <c r="Y89" s="319"/>
      <c r="Z89" s="319"/>
      <c r="AA89" s="309"/>
      <c r="AB89" s="309"/>
      <c r="AC89" s="309"/>
    </row>
    <row r="90" spans="1:68" ht="14.25" hidden="1" customHeight="1" x14ac:dyDescent="0.25">
      <c r="A90" s="342" t="s">
        <v>176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19"/>
      <c r="Y90" s="319"/>
      <c r="Z90" s="319"/>
      <c r="AA90" s="310"/>
      <c r="AB90" s="310"/>
      <c r="AC90" s="310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25">
        <v>4607025784012</v>
      </c>
      <c r="E91" s="326"/>
      <c r="F91" s="313">
        <v>0.09</v>
      </c>
      <c r="G91" s="32">
        <v>24</v>
      </c>
      <c r="H91" s="313">
        <v>2.16</v>
      </c>
      <c r="I91" s="313">
        <v>2.4912000000000001</v>
      </c>
      <c r="J91" s="32">
        <v>126</v>
      </c>
      <c r="K91" s="32" t="s">
        <v>80</v>
      </c>
      <c r="L91" s="32" t="s">
        <v>101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0"/>
      <c r="R91" s="330"/>
      <c r="S91" s="330"/>
      <c r="T91" s="331"/>
      <c r="U91" s="34"/>
      <c r="V91" s="34"/>
      <c r="W91" s="35" t="s">
        <v>70</v>
      </c>
      <c r="X91" s="314">
        <v>14</v>
      </c>
      <c r="Y91" s="315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102</v>
      </c>
      <c r="AK91" s="71">
        <v>14</v>
      </c>
      <c r="BB91" s="137" t="s">
        <v>82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4301136040</v>
      </c>
      <c r="D92" s="325">
        <v>4607025784319</v>
      </c>
      <c r="E92" s="326"/>
      <c r="F92" s="313">
        <v>0.36</v>
      </c>
      <c r="G92" s="32">
        <v>10</v>
      </c>
      <c r="H92" s="313">
        <v>3.6</v>
      </c>
      <c r="I92" s="313">
        <v>4.2439999999999998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30"/>
      <c r="R92" s="330"/>
      <c r="S92" s="330"/>
      <c r="T92" s="331"/>
      <c r="U92" s="34"/>
      <c r="V92" s="34"/>
      <c r="W92" s="35" t="s">
        <v>70</v>
      </c>
      <c r="X92" s="314">
        <v>0</v>
      </c>
      <c r="Y92" s="315">
        <f>IFERROR(IF(X92="","",X92),"")</f>
        <v>0</v>
      </c>
      <c r="Z92" s="36">
        <f>IFERROR(IF(X92="","",X92*0.01788),"")</f>
        <v>0</v>
      </c>
      <c r="AA92" s="56"/>
      <c r="AB92" s="57"/>
      <c r="AC92" s="138" t="s">
        <v>163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182</v>
      </c>
      <c r="B93" s="54" t="s">
        <v>183</v>
      </c>
      <c r="C93" s="31">
        <v>4301136039</v>
      </c>
      <c r="D93" s="325">
        <v>4607111035370</v>
      </c>
      <c r="E93" s="326"/>
      <c r="F93" s="313">
        <v>0.14000000000000001</v>
      </c>
      <c r="G93" s="32">
        <v>22</v>
      </c>
      <c r="H93" s="313">
        <v>3.08</v>
      </c>
      <c r="I93" s="313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48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30"/>
      <c r="R93" s="330"/>
      <c r="S93" s="330"/>
      <c r="T93" s="331"/>
      <c r="U93" s="34"/>
      <c r="V93" s="34"/>
      <c r="W93" s="35" t="s">
        <v>70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72</v>
      </c>
      <c r="AK93" s="71">
        <v>1</v>
      </c>
      <c r="BB93" s="141" t="s">
        <v>82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27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28"/>
      <c r="P94" s="322" t="s">
        <v>73</v>
      </c>
      <c r="Q94" s="323"/>
      <c r="R94" s="323"/>
      <c r="S94" s="323"/>
      <c r="T94" s="323"/>
      <c r="U94" s="323"/>
      <c r="V94" s="324"/>
      <c r="W94" s="37" t="s">
        <v>70</v>
      </c>
      <c r="X94" s="316">
        <f>IFERROR(SUM(X91:X93),"0")</f>
        <v>14</v>
      </c>
      <c r="Y94" s="316">
        <f>IFERROR(SUM(Y91:Y93),"0")</f>
        <v>14</v>
      </c>
      <c r="Z94" s="316">
        <f>IFERROR(IF(Z91="",0,Z91),"0")+IFERROR(IF(Z92="",0,Z92),"0")+IFERROR(IF(Z93="",0,Z93),"0")</f>
        <v>0.13103999999999999</v>
      </c>
      <c r="AA94" s="317"/>
      <c r="AB94" s="317"/>
      <c r="AC94" s="317"/>
    </row>
    <row r="95" spans="1:68" x14ac:dyDescent="0.2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28"/>
      <c r="P95" s="322" t="s">
        <v>73</v>
      </c>
      <c r="Q95" s="323"/>
      <c r="R95" s="323"/>
      <c r="S95" s="323"/>
      <c r="T95" s="323"/>
      <c r="U95" s="323"/>
      <c r="V95" s="324"/>
      <c r="W95" s="37" t="s">
        <v>74</v>
      </c>
      <c r="X95" s="316">
        <f>IFERROR(SUMPRODUCT(X91:X93*H91:H93),"0")</f>
        <v>30.240000000000002</v>
      </c>
      <c r="Y95" s="316">
        <f>IFERROR(SUMPRODUCT(Y91:Y93*H91:H93),"0")</f>
        <v>30.240000000000002</v>
      </c>
      <c r="Z95" s="37"/>
      <c r="AA95" s="317"/>
      <c r="AB95" s="317"/>
      <c r="AC95" s="317"/>
    </row>
    <row r="96" spans="1:68" ht="16.5" hidden="1" customHeight="1" x14ac:dyDescent="0.25">
      <c r="A96" s="318" t="s">
        <v>185</v>
      </c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  <c r="AA96" s="309"/>
      <c r="AB96" s="309"/>
      <c r="AC96" s="309"/>
    </row>
    <row r="97" spans="1:68" ht="14.25" hidden="1" customHeight="1" x14ac:dyDescent="0.25">
      <c r="A97" s="342" t="s">
        <v>64</v>
      </c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  <c r="AA97" s="310"/>
      <c r="AB97" s="310"/>
      <c r="AC97" s="310"/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5">
        <v>4607111039262</v>
      </c>
      <c r="E98" s="326"/>
      <c r="F98" s="313">
        <v>0.4</v>
      </c>
      <c r="G98" s="32">
        <v>16</v>
      </c>
      <c r="H98" s="313">
        <v>6.4</v>
      </c>
      <c r="I98" s="313">
        <v>6.7195999999999998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0"/>
      <c r="R98" s="330"/>
      <c r="S98" s="330"/>
      <c r="T98" s="331"/>
      <c r="U98" s="34"/>
      <c r="V98" s="34"/>
      <c r="W98" s="35" t="s">
        <v>70</v>
      </c>
      <c r="X98" s="314">
        <v>0</v>
      </c>
      <c r="Y98" s="315">
        <f t="shared" ref="Y98:Y106" si="12">IFERROR(IF(X98="","",X98),"")</f>
        <v>0</v>
      </c>
      <c r="Z98" s="36">
        <f t="shared" ref="Z98:Z106" si="13">IFERROR(IF(X98="","",X98*0.0155),"")</f>
        <v>0</v>
      </c>
      <c r="AA98" s="56"/>
      <c r="AB98" s="57"/>
      <c r="AC98" s="142" t="s">
        <v>141</v>
      </c>
      <c r="AG98" s="67"/>
      <c r="AJ98" s="71" t="s">
        <v>72</v>
      </c>
      <c r="AK98" s="71">
        <v>1</v>
      </c>
      <c r="BB98" s="143" t="s">
        <v>1</v>
      </c>
      <c r="BM98" s="67">
        <f t="shared" ref="BM98:BM106" si="14">IFERROR(X98*I98,"0")</f>
        <v>0</v>
      </c>
      <c r="BN98" s="67">
        <f t="shared" ref="BN98:BN106" si="15">IFERROR(Y98*I98,"0")</f>
        <v>0</v>
      </c>
      <c r="BO98" s="67">
        <f t="shared" ref="BO98:BO106" si="16">IFERROR(X98/J98,"0")</f>
        <v>0</v>
      </c>
      <c r="BP98" s="67">
        <f t="shared" ref="BP98:BP106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4301070975</v>
      </c>
      <c r="D99" s="325">
        <v>4607111033970</v>
      </c>
      <c r="E99" s="326"/>
      <c r="F99" s="313">
        <v>0.43</v>
      </c>
      <c r="G99" s="32">
        <v>16</v>
      </c>
      <c r="H99" s="313">
        <v>6.88</v>
      </c>
      <c r="I99" s="313">
        <v>7.1996000000000002</v>
      </c>
      <c r="J99" s="32">
        <v>84</v>
      </c>
      <c r="K99" s="32" t="s">
        <v>67</v>
      </c>
      <c r="L99" s="32" t="s">
        <v>87</v>
      </c>
      <c r="M99" s="33" t="s">
        <v>69</v>
      </c>
      <c r="N99" s="33"/>
      <c r="O99" s="32">
        <v>180</v>
      </c>
      <c r="P99" s="36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9" s="330"/>
      <c r="R99" s="330"/>
      <c r="S99" s="330"/>
      <c r="T99" s="331"/>
      <c r="U99" s="34"/>
      <c r="V99" s="34"/>
      <c r="W99" s="35" t="s">
        <v>70</v>
      </c>
      <c r="X99" s="314">
        <v>60</v>
      </c>
      <c r="Y99" s="315">
        <f t="shared" si="12"/>
        <v>60</v>
      </c>
      <c r="Z99" s="36">
        <f t="shared" si="13"/>
        <v>0.92999999999999994</v>
      </c>
      <c r="AA99" s="56"/>
      <c r="AB99" s="57"/>
      <c r="AC99" s="144" t="s">
        <v>141</v>
      </c>
      <c r="AG99" s="67"/>
      <c r="AJ99" s="71" t="s">
        <v>88</v>
      </c>
      <c r="AK99" s="71">
        <v>84</v>
      </c>
      <c r="BB99" s="145" t="s">
        <v>1</v>
      </c>
      <c r="BM99" s="67">
        <f t="shared" si="14"/>
        <v>431.976</v>
      </c>
      <c r="BN99" s="67">
        <f t="shared" si="15"/>
        <v>431.976</v>
      </c>
      <c r="BO99" s="67">
        <f t="shared" si="16"/>
        <v>0.7142857142857143</v>
      </c>
      <c r="BP99" s="67">
        <f t="shared" si="17"/>
        <v>0.7142857142857143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5">
        <v>4607111039248</v>
      </c>
      <c r="E100" s="326"/>
      <c r="F100" s="313">
        <v>0.7</v>
      </c>
      <c r="G100" s="32">
        <v>10</v>
      </c>
      <c r="H100" s="313">
        <v>7</v>
      </c>
      <c r="I100" s="313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0"/>
      <c r="R100" s="330"/>
      <c r="S100" s="330"/>
      <c r="T100" s="331"/>
      <c r="U100" s="34"/>
      <c r="V100" s="34"/>
      <c r="W100" s="35" t="s">
        <v>70</v>
      </c>
      <c r="X100" s="314">
        <v>0</v>
      </c>
      <c r="Y100" s="315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4301070976</v>
      </c>
      <c r="D101" s="325">
        <v>4607111034144</v>
      </c>
      <c r="E101" s="326"/>
      <c r="F101" s="313">
        <v>0.9</v>
      </c>
      <c r="G101" s="32">
        <v>8</v>
      </c>
      <c r="H101" s="313">
        <v>7.2</v>
      </c>
      <c r="I101" s="313">
        <v>7.4859999999999998</v>
      </c>
      <c r="J101" s="32">
        <v>84</v>
      </c>
      <c r="K101" s="32" t="s">
        <v>67</v>
      </c>
      <c r="L101" s="32" t="s">
        <v>87</v>
      </c>
      <c r="M101" s="33" t="s">
        <v>69</v>
      </c>
      <c r="N101" s="33"/>
      <c r="O101" s="32">
        <v>180</v>
      </c>
      <c r="P101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1" s="330"/>
      <c r="R101" s="330"/>
      <c r="S101" s="330"/>
      <c r="T101" s="331"/>
      <c r="U101" s="34"/>
      <c r="V101" s="34"/>
      <c r="W101" s="35" t="s">
        <v>70</v>
      </c>
      <c r="X101" s="314">
        <v>156</v>
      </c>
      <c r="Y101" s="315">
        <f t="shared" si="12"/>
        <v>156</v>
      </c>
      <c r="Z101" s="36">
        <f t="shared" si="13"/>
        <v>2.4180000000000001</v>
      </c>
      <c r="AA101" s="56"/>
      <c r="AB101" s="57"/>
      <c r="AC101" s="148" t="s">
        <v>141</v>
      </c>
      <c r="AG101" s="67"/>
      <c r="AJ101" s="71" t="s">
        <v>88</v>
      </c>
      <c r="AK101" s="71">
        <v>84</v>
      </c>
      <c r="BB101" s="149" t="s">
        <v>1</v>
      </c>
      <c r="BM101" s="67">
        <f t="shared" si="14"/>
        <v>1167.816</v>
      </c>
      <c r="BN101" s="67">
        <f t="shared" si="15"/>
        <v>1167.816</v>
      </c>
      <c r="BO101" s="67">
        <f t="shared" si="16"/>
        <v>1.8571428571428572</v>
      </c>
      <c r="BP101" s="67">
        <f t="shared" si="17"/>
        <v>1.8571428571428572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5">
        <v>4607111039293</v>
      </c>
      <c r="E102" s="326"/>
      <c r="F102" s="313">
        <v>0.4</v>
      </c>
      <c r="G102" s="32">
        <v>16</v>
      </c>
      <c r="H102" s="313">
        <v>6.4</v>
      </c>
      <c r="I102" s="313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6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0"/>
      <c r="R102" s="330"/>
      <c r="S102" s="330"/>
      <c r="T102" s="331"/>
      <c r="U102" s="34"/>
      <c r="V102" s="34"/>
      <c r="W102" s="35" t="s">
        <v>70</v>
      </c>
      <c r="X102" s="314">
        <v>0</v>
      </c>
      <c r="Y102" s="315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4301070973</v>
      </c>
      <c r="D103" s="325">
        <v>4607111033987</v>
      </c>
      <c r="E103" s="326"/>
      <c r="F103" s="313">
        <v>0.43</v>
      </c>
      <c r="G103" s="32">
        <v>16</v>
      </c>
      <c r="H103" s="313">
        <v>6.88</v>
      </c>
      <c r="I103" s="313">
        <v>7.1996000000000002</v>
      </c>
      <c r="J103" s="32">
        <v>84</v>
      </c>
      <c r="K103" s="32" t="s">
        <v>67</v>
      </c>
      <c r="L103" s="32" t="s">
        <v>101</v>
      </c>
      <c r="M103" s="33" t="s">
        <v>69</v>
      </c>
      <c r="N103" s="33"/>
      <c r="O103" s="32">
        <v>180</v>
      </c>
      <c r="P103" s="33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3" s="330"/>
      <c r="R103" s="330"/>
      <c r="S103" s="330"/>
      <c r="T103" s="331"/>
      <c r="U103" s="34"/>
      <c r="V103" s="34"/>
      <c r="W103" s="35" t="s">
        <v>70</v>
      </c>
      <c r="X103" s="314">
        <v>48</v>
      </c>
      <c r="Y103" s="315">
        <f t="shared" si="12"/>
        <v>48</v>
      </c>
      <c r="Z103" s="36">
        <f t="shared" si="13"/>
        <v>0.74399999999999999</v>
      </c>
      <c r="AA103" s="56"/>
      <c r="AB103" s="57"/>
      <c r="AC103" s="152" t="s">
        <v>199</v>
      </c>
      <c r="AG103" s="67"/>
      <c r="AJ103" s="71" t="s">
        <v>102</v>
      </c>
      <c r="AK103" s="71">
        <v>12</v>
      </c>
      <c r="BB103" s="153" t="s">
        <v>1</v>
      </c>
      <c r="BM103" s="67">
        <f t="shared" si="14"/>
        <v>345.58080000000001</v>
      </c>
      <c r="BN103" s="67">
        <f t="shared" si="15"/>
        <v>345.58080000000001</v>
      </c>
      <c r="BO103" s="67">
        <f t="shared" si="16"/>
        <v>0.5714285714285714</v>
      </c>
      <c r="BP103" s="67">
        <f t="shared" si="17"/>
        <v>0.5714285714285714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5">
        <v>4607111039279</v>
      </c>
      <c r="E104" s="326"/>
      <c r="F104" s="313">
        <v>0.7</v>
      </c>
      <c r="G104" s="32">
        <v>10</v>
      </c>
      <c r="H104" s="313">
        <v>7</v>
      </c>
      <c r="I104" s="313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0"/>
      <c r="R104" s="330"/>
      <c r="S104" s="330"/>
      <c r="T104" s="331"/>
      <c r="U104" s="34"/>
      <c r="V104" s="34"/>
      <c r="W104" s="35" t="s">
        <v>70</v>
      </c>
      <c r="X104" s="314">
        <v>0</v>
      </c>
      <c r="Y104" s="315">
        <f t="shared" si="12"/>
        <v>0</v>
      </c>
      <c r="Z104" s="36">
        <f t="shared" si="13"/>
        <v>0</v>
      </c>
      <c r="AA104" s="56"/>
      <c r="AB104" s="57"/>
      <c r="AC104" s="154" t="s">
        <v>141</v>
      </c>
      <c r="AG104" s="67"/>
      <c r="AJ104" s="71" t="s">
        <v>72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4301070974</v>
      </c>
      <c r="D105" s="325">
        <v>4607111034151</v>
      </c>
      <c r="E105" s="326"/>
      <c r="F105" s="313">
        <v>0.9</v>
      </c>
      <c r="G105" s="32">
        <v>8</v>
      </c>
      <c r="H105" s="313">
        <v>7.2</v>
      </c>
      <c r="I105" s="313">
        <v>7.4859999999999998</v>
      </c>
      <c r="J105" s="32">
        <v>84</v>
      </c>
      <c r="K105" s="32" t="s">
        <v>67</v>
      </c>
      <c r="L105" s="32" t="s">
        <v>87</v>
      </c>
      <c r="M105" s="33" t="s">
        <v>69</v>
      </c>
      <c r="N105" s="33"/>
      <c r="O105" s="32">
        <v>180</v>
      </c>
      <c r="P105" s="4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5" s="330"/>
      <c r="R105" s="330"/>
      <c r="S105" s="330"/>
      <c r="T105" s="331"/>
      <c r="U105" s="34"/>
      <c r="V105" s="34"/>
      <c r="W105" s="35" t="s">
        <v>70</v>
      </c>
      <c r="X105" s="314">
        <v>216</v>
      </c>
      <c r="Y105" s="315">
        <f t="shared" si="12"/>
        <v>216</v>
      </c>
      <c r="Z105" s="36">
        <f t="shared" si="13"/>
        <v>3.3479999999999999</v>
      </c>
      <c r="AA105" s="56"/>
      <c r="AB105" s="57"/>
      <c r="AC105" s="156" t="s">
        <v>199</v>
      </c>
      <c r="AG105" s="67"/>
      <c r="AJ105" s="71" t="s">
        <v>88</v>
      </c>
      <c r="AK105" s="71">
        <v>84</v>
      </c>
      <c r="BB105" s="157" t="s">
        <v>1</v>
      </c>
      <c r="BM105" s="67">
        <f t="shared" si="14"/>
        <v>1616.9759999999999</v>
      </c>
      <c r="BN105" s="67">
        <f t="shared" si="15"/>
        <v>1616.9759999999999</v>
      </c>
      <c r="BO105" s="67">
        <f t="shared" si="16"/>
        <v>2.5714285714285716</v>
      </c>
      <c r="BP105" s="67">
        <f t="shared" si="17"/>
        <v>2.5714285714285716</v>
      </c>
    </row>
    <row r="106" spans="1:68" ht="27" customHeight="1" x14ac:dyDescent="0.25">
      <c r="A106" s="54" t="s">
        <v>204</v>
      </c>
      <c r="B106" s="54" t="s">
        <v>205</v>
      </c>
      <c r="C106" s="31">
        <v>4301070958</v>
      </c>
      <c r="D106" s="325">
        <v>4607111038098</v>
      </c>
      <c r="E106" s="326"/>
      <c r="F106" s="313">
        <v>0.8</v>
      </c>
      <c r="G106" s="32">
        <v>8</v>
      </c>
      <c r="H106" s="313">
        <v>6.4</v>
      </c>
      <c r="I106" s="313">
        <v>6.6859999999999999</v>
      </c>
      <c r="J106" s="32">
        <v>84</v>
      </c>
      <c r="K106" s="32" t="s">
        <v>67</v>
      </c>
      <c r="L106" s="32" t="s">
        <v>101</v>
      </c>
      <c r="M106" s="33" t="s">
        <v>69</v>
      </c>
      <c r="N106" s="33"/>
      <c r="O106" s="32">
        <v>180</v>
      </c>
      <c r="P106" s="48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6" s="330"/>
      <c r="R106" s="330"/>
      <c r="S106" s="330"/>
      <c r="T106" s="331"/>
      <c r="U106" s="34"/>
      <c r="V106" s="34"/>
      <c r="W106" s="35" t="s">
        <v>70</v>
      </c>
      <c r="X106" s="314">
        <v>24</v>
      </c>
      <c r="Y106" s="315">
        <f t="shared" si="12"/>
        <v>24</v>
      </c>
      <c r="Z106" s="36">
        <f t="shared" si="13"/>
        <v>0.372</v>
      </c>
      <c r="AA106" s="56"/>
      <c r="AB106" s="57"/>
      <c r="AC106" s="158" t="s">
        <v>206</v>
      </c>
      <c r="AG106" s="67"/>
      <c r="AJ106" s="71" t="s">
        <v>102</v>
      </c>
      <c r="AK106" s="71">
        <v>12</v>
      </c>
      <c r="BB106" s="159" t="s">
        <v>1</v>
      </c>
      <c r="BM106" s="67">
        <f t="shared" si="14"/>
        <v>160.464</v>
      </c>
      <c r="BN106" s="67">
        <f t="shared" si="15"/>
        <v>160.464</v>
      </c>
      <c r="BO106" s="67">
        <f t="shared" si="16"/>
        <v>0.2857142857142857</v>
      </c>
      <c r="BP106" s="67">
        <f t="shared" si="17"/>
        <v>0.2857142857142857</v>
      </c>
    </row>
    <row r="107" spans="1:68" x14ac:dyDescent="0.2">
      <c r="A107" s="327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28"/>
      <c r="P107" s="322" t="s">
        <v>73</v>
      </c>
      <c r="Q107" s="323"/>
      <c r="R107" s="323"/>
      <c r="S107" s="323"/>
      <c r="T107" s="323"/>
      <c r="U107" s="323"/>
      <c r="V107" s="324"/>
      <c r="W107" s="37" t="s">
        <v>70</v>
      </c>
      <c r="X107" s="316">
        <f>IFERROR(SUM(X98:X106),"0")</f>
        <v>504</v>
      </c>
      <c r="Y107" s="316">
        <f>IFERROR(SUM(Y98:Y106),"0")</f>
        <v>504</v>
      </c>
      <c r="Z107" s="316">
        <f>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7.8119999999999994</v>
      </c>
      <c r="AA107" s="317"/>
      <c r="AB107" s="317"/>
      <c r="AC107" s="317"/>
    </row>
    <row r="108" spans="1:68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28"/>
      <c r="P108" s="322" t="s">
        <v>73</v>
      </c>
      <c r="Q108" s="323"/>
      <c r="R108" s="323"/>
      <c r="S108" s="323"/>
      <c r="T108" s="323"/>
      <c r="U108" s="323"/>
      <c r="V108" s="324"/>
      <c r="W108" s="37" t="s">
        <v>74</v>
      </c>
      <c r="X108" s="316">
        <f>IFERROR(SUMPRODUCT(X98:X106*H98:H106),"0")</f>
        <v>3575.04</v>
      </c>
      <c r="Y108" s="316">
        <f>IFERROR(SUMPRODUCT(Y98:Y106*H98:H106),"0")</f>
        <v>3575.04</v>
      </c>
      <c r="Z108" s="37"/>
      <c r="AA108" s="317"/>
      <c r="AB108" s="317"/>
      <c r="AC108" s="317"/>
    </row>
    <row r="109" spans="1:68" ht="16.5" hidden="1" customHeight="1" x14ac:dyDescent="0.25">
      <c r="A109" s="318" t="s">
        <v>207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  <c r="AA109" s="309"/>
      <c r="AB109" s="309"/>
      <c r="AC109" s="309"/>
    </row>
    <row r="110" spans="1:68" ht="14.25" hidden="1" customHeight="1" x14ac:dyDescent="0.25">
      <c r="A110" s="342" t="s">
        <v>145</v>
      </c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  <c r="AA110" s="310"/>
      <c r="AB110" s="310"/>
      <c r="AC110" s="310"/>
    </row>
    <row r="111" spans="1:68" ht="27" customHeight="1" x14ac:dyDescent="0.25">
      <c r="A111" s="54" t="s">
        <v>208</v>
      </c>
      <c r="B111" s="54" t="s">
        <v>209</v>
      </c>
      <c r="C111" s="31">
        <v>4301135289</v>
      </c>
      <c r="D111" s="325">
        <v>4607111034014</v>
      </c>
      <c r="E111" s="326"/>
      <c r="F111" s="313">
        <v>0.25</v>
      </c>
      <c r="G111" s="32">
        <v>12</v>
      </c>
      <c r="H111" s="313">
        <v>3</v>
      </c>
      <c r="I111" s="313">
        <v>3.7035999999999998</v>
      </c>
      <c r="J111" s="32">
        <v>70</v>
      </c>
      <c r="K111" s="32" t="s">
        <v>80</v>
      </c>
      <c r="L111" s="32" t="s">
        <v>87</v>
      </c>
      <c r="M111" s="33" t="s">
        <v>69</v>
      </c>
      <c r="N111" s="33"/>
      <c r="O111" s="32">
        <v>180</v>
      </c>
      <c r="P111" s="4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1" s="330"/>
      <c r="R111" s="330"/>
      <c r="S111" s="330"/>
      <c r="T111" s="331"/>
      <c r="U111" s="34"/>
      <c r="V111" s="34"/>
      <c r="W111" s="35" t="s">
        <v>70</v>
      </c>
      <c r="X111" s="314">
        <v>70</v>
      </c>
      <c r="Y111" s="315">
        <f>IFERROR(IF(X111="","",X111),"")</f>
        <v>70</v>
      </c>
      <c r="Z111" s="36">
        <f>IFERROR(IF(X111="","",X111*0.01788),"")</f>
        <v>1.2516</v>
      </c>
      <c r="AA111" s="56"/>
      <c r="AB111" s="57"/>
      <c r="AC111" s="160" t="s">
        <v>210</v>
      </c>
      <c r="AG111" s="67"/>
      <c r="AJ111" s="71" t="s">
        <v>88</v>
      </c>
      <c r="AK111" s="71">
        <v>70</v>
      </c>
      <c r="BB111" s="161" t="s">
        <v>82</v>
      </c>
      <c r="BM111" s="67">
        <f>IFERROR(X111*I111,"0")</f>
        <v>259.25200000000001</v>
      </c>
      <c r="BN111" s="67">
        <f>IFERROR(Y111*I111,"0")</f>
        <v>259.25200000000001</v>
      </c>
      <c r="BO111" s="67">
        <f>IFERROR(X111/J111,"0")</f>
        <v>1</v>
      </c>
      <c r="BP111" s="67">
        <f>IFERROR(Y111/J111,"0")</f>
        <v>1</v>
      </c>
    </row>
    <row r="112" spans="1:68" ht="27" customHeight="1" x14ac:dyDescent="0.25">
      <c r="A112" s="54" t="s">
        <v>211</v>
      </c>
      <c r="B112" s="54" t="s">
        <v>212</v>
      </c>
      <c r="C112" s="31">
        <v>4301135299</v>
      </c>
      <c r="D112" s="325">
        <v>4607111033994</v>
      </c>
      <c r="E112" s="326"/>
      <c r="F112" s="313">
        <v>0.25</v>
      </c>
      <c r="G112" s="32">
        <v>12</v>
      </c>
      <c r="H112" s="313">
        <v>3</v>
      </c>
      <c r="I112" s="313">
        <v>3.7035999999999998</v>
      </c>
      <c r="J112" s="32">
        <v>70</v>
      </c>
      <c r="K112" s="32" t="s">
        <v>80</v>
      </c>
      <c r="L112" s="32" t="s">
        <v>87</v>
      </c>
      <c r="M112" s="33" t="s">
        <v>69</v>
      </c>
      <c r="N112" s="33"/>
      <c r="O112" s="32">
        <v>180</v>
      </c>
      <c r="P112" s="48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2" s="330"/>
      <c r="R112" s="330"/>
      <c r="S112" s="330"/>
      <c r="T112" s="331"/>
      <c r="U112" s="34"/>
      <c r="V112" s="34"/>
      <c r="W112" s="35" t="s">
        <v>70</v>
      </c>
      <c r="X112" s="314">
        <v>182</v>
      </c>
      <c r="Y112" s="315">
        <f>IFERROR(IF(X112="","",X112),"")</f>
        <v>182</v>
      </c>
      <c r="Z112" s="36">
        <f>IFERROR(IF(X112="","",X112*0.01788),"")</f>
        <v>3.2541600000000002</v>
      </c>
      <c r="AA112" s="56"/>
      <c r="AB112" s="57"/>
      <c r="AC112" s="162" t="s">
        <v>167</v>
      </c>
      <c r="AG112" s="67"/>
      <c r="AJ112" s="71" t="s">
        <v>88</v>
      </c>
      <c r="AK112" s="71">
        <v>70</v>
      </c>
      <c r="BB112" s="163" t="s">
        <v>82</v>
      </c>
      <c r="BM112" s="67">
        <f>IFERROR(X112*I112,"0")</f>
        <v>674.05520000000001</v>
      </c>
      <c r="BN112" s="67">
        <f>IFERROR(Y112*I112,"0")</f>
        <v>674.05520000000001</v>
      </c>
      <c r="BO112" s="67">
        <f>IFERROR(X112/J112,"0")</f>
        <v>2.6</v>
      </c>
      <c r="BP112" s="67">
        <f>IFERROR(Y112/J112,"0")</f>
        <v>2.6</v>
      </c>
    </row>
    <row r="113" spans="1:68" x14ac:dyDescent="0.2">
      <c r="A113" s="327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28"/>
      <c r="P113" s="322" t="s">
        <v>73</v>
      </c>
      <c r="Q113" s="323"/>
      <c r="R113" s="323"/>
      <c r="S113" s="323"/>
      <c r="T113" s="323"/>
      <c r="U113" s="323"/>
      <c r="V113" s="324"/>
      <c r="W113" s="37" t="s">
        <v>70</v>
      </c>
      <c r="X113" s="316">
        <f>IFERROR(SUM(X111:X112),"0")</f>
        <v>252</v>
      </c>
      <c r="Y113" s="316">
        <f>IFERROR(SUM(Y111:Y112),"0")</f>
        <v>252</v>
      </c>
      <c r="Z113" s="316">
        <f>IFERROR(IF(Z111="",0,Z111),"0")+IFERROR(IF(Z112="",0,Z112),"0")</f>
        <v>4.5057600000000004</v>
      </c>
      <c r="AA113" s="317"/>
      <c r="AB113" s="317"/>
      <c r="AC113" s="317"/>
    </row>
    <row r="114" spans="1:68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28"/>
      <c r="P114" s="322" t="s">
        <v>73</v>
      </c>
      <c r="Q114" s="323"/>
      <c r="R114" s="323"/>
      <c r="S114" s="323"/>
      <c r="T114" s="323"/>
      <c r="U114" s="323"/>
      <c r="V114" s="324"/>
      <c r="W114" s="37" t="s">
        <v>74</v>
      </c>
      <c r="X114" s="316">
        <f>IFERROR(SUMPRODUCT(X111:X112*H111:H112),"0")</f>
        <v>756</v>
      </c>
      <c r="Y114" s="316">
        <f>IFERROR(SUMPRODUCT(Y111:Y112*H111:H112),"0")</f>
        <v>756</v>
      </c>
      <c r="Z114" s="37"/>
      <c r="AA114" s="317"/>
      <c r="AB114" s="317"/>
      <c r="AC114" s="317"/>
    </row>
    <row r="115" spans="1:68" ht="16.5" hidden="1" customHeight="1" x14ac:dyDescent="0.25">
      <c r="A115" s="318" t="s">
        <v>213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  <c r="AA115" s="309"/>
      <c r="AB115" s="309"/>
      <c r="AC115" s="309"/>
    </row>
    <row r="116" spans="1:68" ht="14.25" hidden="1" customHeight="1" x14ac:dyDescent="0.25">
      <c r="A116" s="342" t="s">
        <v>145</v>
      </c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  <c r="AA116" s="310"/>
      <c r="AB116" s="310"/>
      <c r="AC116" s="310"/>
    </row>
    <row r="117" spans="1:68" ht="27" customHeight="1" x14ac:dyDescent="0.25">
      <c r="A117" s="54" t="s">
        <v>214</v>
      </c>
      <c r="B117" s="54" t="s">
        <v>215</v>
      </c>
      <c r="C117" s="31">
        <v>4301135311</v>
      </c>
      <c r="D117" s="325">
        <v>4607111039095</v>
      </c>
      <c r="E117" s="326"/>
      <c r="F117" s="313">
        <v>0.25</v>
      </c>
      <c r="G117" s="32">
        <v>12</v>
      </c>
      <c r="H117" s="313">
        <v>3</v>
      </c>
      <c r="I117" s="313">
        <v>3.7480000000000002</v>
      </c>
      <c r="J117" s="32">
        <v>70</v>
      </c>
      <c r="K117" s="32" t="s">
        <v>80</v>
      </c>
      <c r="L117" s="32" t="s">
        <v>101</v>
      </c>
      <c r="M117" s="33" t="s">
        <v>69</v>
      </c>
      <c r="N117" s="33"/>
      <c r="O117" s="32">
        <v>180</v>
      </c>
      <c r="P117" s="40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0"/>
      <c r="R117" s="330"/>
      <c r="S117" s="330"/>
      <c r="T117" s="331"/>
      <c r="U117" s="34"/>
      <c r="V117" s="34"/>
      <c r="W117" s="35" t="s">
        <v>70</v>
      </c>
      <c r="X117" s="314">
        <v>28</v>
      </c>
      <c r="Y117" s="315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216</v>
      </c>
      <c r="AG117" s="67"/>
      <c r="AJ117" s="71" t="s">
        <v>102</v>
      </c>
      <c r="AK117" s="71">
        <v>14</v>
      </c>
      <c r="BB117" s="165" t="s">
        <v>82</v>
      </c>
      <c r="BM117" s="67">
        <f>IFERROR(X117*I117,"0")</f>
        <v>104.944</v>
      </c>
      <c r="BN117" s="67">
        <f>IFERROR(Y117*I117,"0")</f>
        <v>104.944</v>
      </c>
      <c r="BO117" s="67">
        <f>IFERROR(X117/J117,"0")</f>
        <v>0.4</v>
      </c>
      <c r="BP117" s="67">
        <f>IFERROR(Y117/J117,"0")</f>
        <v>0.4</v>
      </c>
    </row>
    <row r="118" spans="1:68" ht="16.5" customHeight="1" x14ac:dyDescent="0.25">
      <c r="A118" s="54" t="s">
        <v>217</v>
      </c>
      <c r="B118" s="54" t="s">
        <v>218</v>
      </c>
      <c r="C118" s="31">
        <v>4301135282</v>
      </c>
      <c r="D118" s="325">
        <v>4607111034199</v>
      </c>
      <c r="E118" s="326"/>
      <c r="F118" s="313">
        <v>0.25</v>
      </c>
      <c r="G118" s="32">
        <v>12</v>
      </c>
      <c r="H118" s="313">
        <v>3</v>
      </c>
      <c r="I118" s="313">
        <v>3.7035999999999998</v>
      </c>
      <c r="J118" s="32">
        <v>70</v>
      </c>
      <c r="K118" s="32" t="s">
        <v>80</v>
      </c>
      <c r="L118" s="32" t="s">
        <v>87</v>
      </c>
      <c r="M118" s="33" t="s">
        <v>69</v>
      </c>
      <c r="N118" s="33"/>
      <c r="O118" s="32">
        <v>180</v>
      </c>
      <c r="P118" s="38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0"/>
      <c r="R118" s="330"/>
      <c r="S118" s="330"/>
      <c r="T118" s="331"/>
      <c r="U118" s="34"/>
      <c r="V118" s="34"/>
      <c r="W118" s="35" t="s">
        <v>70</v>
      </c>
      <c r="X118" s="314">
        <v>70</v>
      </c>
      <c r="Y118" s="315">
        <f>IFERROR(IF(X118="","",X118),"")</f>
        <v>70</v>
      </c>
      <c r="Z118" s="36">
        <f>IFERROR(IF(X118="","",X118*0.01788),"")</f>
        <v>1.2516</v>
      </c>
      <c r="AA118" s="56"/>
      <c r="AB118" s="57"/>
      <c r="AC118" s="166" t="s">
        <v>219</v>
      </c>
      <c r="AG118" s="67"/>
      <c r="AJ118" s="71" t="s">
        <v>88</v>
      </c>
      <c r="AK118" s="71">
        <v>70</v>
      </c>
      <c r="BB118" s="167" t="s">
        <v>82</v>
      </c>
      <c r="BM118" s="67">
        <f>IFERROR(X118*I118,"0")</f>
        <v>259.25200000000001</v>
      </c>
      <c r="BN118" s="67">
        <f>IFERROR(Y118*I118,"0")</f>
        <v>259.25200000000001</v>
      </c>
      <c r="BO118" s="67">
        <f>IFERROR(X118/J118,"0")</f>
        <v>1</v>
      </c>
      <c r="BP118" s="67">
        <f>IFERROR(Y118/J118,"0")</f>
        <v>1</v>
      </c>
    </row>
    <row r="119" spans="1:68" x14ac:dyDescent="0.2">
      <c r="A119" s="327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28"/>
      <c r="P119" s="322" t="s">
        <v>73</v>
      </c>
      <c r="Q119" s="323"/>
      <c r="R119" s="323"/>
      <c r="S119" s="323"/>
      <c r="T119" s="323"/>
      <c r="U119" s="323"/>
      <c r="V119" s="324"/>
      <c r="W119" s="37" t="s">
        <v>70</v>
      </c>
      <c r="X119" s="316">
        <f>IFERROR(SUM(X117:X118),"0")</f>
        <v>98</v>
      </c>
      <c r="Y119" s="316">
        <f>IFERROR(SUM(Y117:Y118),"0")</f>
        <v>98</v>
      </c>
      <c r="Z119" s="316">
        <f>IFERROR(IF(Z117="",0,Z117),"0")+IFERROR(IF(Z118="",0,Z118),"0")</f>
        <v>1.75224</v>
      </c>
      <c r="AA119" s="317"/>
      <c r="AB119" s="317"/>
      <c r="AC119" s="317"/>
    </row>
    <row r="120" spans="1:68" x14ac:dyDescent="0.2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28"/>
      <c r="P120" s="322" t="s">
        <v>73</v>
      </c>
      <c r="Q120" s="323"/>
      <c r="R120" s="323"/>
      <c r="S120" s="323"/>
      <c r="T120" s="323"/>
      <c r="U120" s="323"/>
      <c r="V120" s="324"/>
      <c r="W120" s="37" t="s">
        <v>74</v>
      </c>
      <c r="X120" s="316">
        <f>IFERROR(SUMPRODUCT(X117:X118*H117:H118),"0")</f>
        <v>294</v>
      </c>
      <c r="Y120" s="316">
        <f>IFERROR(SUMPRODUCT(Y117:Y118*H117:H118),"0")</f>
        <v>294</v>
      </c>
      <c r="Z120" s="37"/>
      <c r="AA120" s="317"/>
      <c r="AB120" s="317"/>
      <c r="AC120" s="317"/>
    </row>
    <row r="121" spans="1:68" ht="16.5" hidden="1" customHeight="1" x14ac:dyDescent="0.25">
      <c r="A121" s="318" t="s">
        <v>220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09"/>
      <c r="AB121" s="309"/>
      <c r="AC121" s="309"/>
    </row>
    <row r="122" spans="1:68" ht="14.25" hidden="1" customHeight="1" x14ac:dyDescent="0.25">
      <c r="A122" s="342" t="s">
        <v>145</v>
      </c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  <c r="AA122" s="310"/>
      <c r="AB122" s="310"/>
      <c r="AC122" s="310"/>
    </row>
    <row r="123" spans="1:68" ht="27" hidden="1" customHeight="1" x14ac:dyDescent="0.25">
      <c r="A123" s="54" t="s">
        <v>221</v>
      </c>
      <c r="B123" s="54" t="s">
        <v>222</v>
      </c>
      <c r="C123" s="31">
        <v>4301135178</v>
      </c>
      <c r="D123" s="325">
        <v>4607111034816</v>
      </c>
      <c r="E123" s="326"/>
      <c r="F123" s="313">
        <v>0.25</v>
      </c>
      <c r="G123" s="32">
        <v>6</v>
      </c>
      <c r="H123" s="313">
        <v>1.5</v>
      </c>
      <c r="I123" s="313">
        <v>1.9218</v>
      </c>
      <c r="J123" s="32">
        <v>140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2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0"/>
      <c r="R123" s="330"/>
      <c r="S123" s="330"/>
      <c r="T123" s="331"/>
      <c r="U123" s="34"/>
      <c r="V123" s="34"/>
      <c r="W123" s="35" t="s">
        <v>70</v>
      </c>
      <c r="X123" s="314">
        <v>0</v>
      </c>
      <c r="Y123" s="315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219</v>
      </c>
      <c r="AG123" s="67"/>
      <c r="AJ123" s="71" t="s">
        <v>72</v>
      </c>
      <c r="AK123" s="71">
        <v>1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223</v>
      </c>
      <c r="B124" s="54" t="s">
        <v>224</v>
      </c>
      <c r="C124" s="31">
        <v>4301135275</v>
      </c>
      <c r="D124" s="325">
        <v>4607111034380</v>
      </c>
      <c r="E124" s="326"/>
      <c r="F124" s="313">
        <v>0.25</v>
      </c>
      <c r="G124" s="32">
        <v>12</v>
      </c>
      <c r="H124" s="313">
        <v>3</v>
      </c>
      <c r="I124" s="313">
        <v>3.28</v>
      </c>
      <c r="J124" s="32">
        <v>70</v>
      </c>
      <c r="K124" s="32" t="s">
        <v>80</v>
      </c>
      <c r="L124" s="32" t="s">
        <v>101</v>
      </c>
      <c r="M124" s="33" t="s">
        <v>69</v>
      </c>
      <c r="N124" s="33"/>
      <c r="O124" s="32">
        <v>180</v>
      </c>
      <c r="P124" s="5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0"/>
      <c r="R124" s="330"/>
      <c r="S124" s="330"/>
      <c r="T124" s="331"/>
      <c r="U124" s="34"/>
      <c r="V124" s="34"/>
      <c r="W124" s="35" t="s">
        <v>70</v>
      </c>
      <c r="X124" s="314">
        <v>28</v>
      </c>
      <c r="Y124" s="315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225</v>
      </c>
      <c r="AG124" s="67"/>
      <c r="AJ124" s="71" t="s">
        <v>102</v>
      </c>
      <c r="AK124" s="71">
        <v>14</v>
      </c>
      <c r="BB124" s="171" t="s">
        <v>82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ht="27" customHeight="1" x14ac:dyDescent="0.25">
      <c r="A125" s="54" t="s">
        <v>226</v>
      </c>
      <c r="B125" s="54" t="s">
        <v>227</v>
      </c>
      <c r="C125" s="31">
        <v>4301135277</v>
      </c>
      <c r="D125" s="325">
        <v>4607111034397</v>
      </c>
      <c r="E125" s="326"/>
      <c r="F125" s="313">
        <v>0.25</v>
      </c>
      <c r="G125" s="32">
        <v>12</v>
      </c>
      <c r="H125" s="313">
        <v>3</v>
      </c>
      <c r="I125" s="313">
        <v>3.28</v>
      </c>
      <c r="J125" s="32">
        <v>70</v>
      </c>
      <c r="K125" s="32" t="s">
        <v>80</v>
      </c>
      <c r="L125" s="32" t="s">
        <v>87</v>
      </c>
      <c r="M125" s="33" t="s">
        <v>69</v>
      </c>
      <c r="N125" s="33"/>
      <c r="O125" s="32">
        <v>180</v>
      </c>
      <c r="P125" s="49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0"/>
      <c r="R125" s="330"/>
      <c r="S125" s="330"/>
      <c r="T125" s="331"/>
      <c r="U125" s="34"/>
      <c r="V125" s="34"/>
      <c r="W125" s="35" t="s">
        <v>70</v>
      </c>
      <c r="X125" s="314">
        <v>98</v>
      </c>
      <c r="Y125" s="315">
        <f>IFERROR(IF(X125="","",X125),"")</f>
        <v>98</v>
      </c>
      <c r="Z125" s="36">
        <f>IFERROR(IF(X125="","",X125*0.01788),"")</f>
        <v>1.75224</v>
      </c>
      <c r="AA125" s="56"/>
      <c r="AB125" s="57"/>
      <c r="AC125" s="172" t="s">
        <v>210</v>
      </c>
      <c r="AG125" s="67"/>
      <c r="AJ125" s="71" t="s">
        <v>88</v>
      </c>
      <c r="AK125" s="71">
        <v>70</v>
      </c>
      <c r="BB125" s="173" t="s">
        <v>82</v>
      </c>
      <c r="BM125" s="67">
        <f>IFERROR(X125*I125,"0")</f>
        <v>321.44</v>
      </c>
      <c r="BN125" s="67">
        <f>IFERROR(Y125*I125,"0")</f>
        <v>321.44</v>
      </c>
      <c r="BO125" s="67">
        <f>IFERROR(X125/J125,"0")</f>
        <v>1.4</v>
      </c>
      <c r="BP125" s="67">
        <f>IFERROR(Y125/J125,"0")</f>
        <v>1.4</v>
      </c>
    </row>
    <row r="126" spans="1:68" x14ac:dyDescent="0.2">
      <c r="A126" s="327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28"/>
      <c r="P126" s="322" t="s">
        <v>73</v>
      </c>
      <c r="Q126" s="323"/>
      <c r="R126" s="323"/>
      <c r="S126" s="323"/>
      <c r="T126" s="323"/>
      <c r="U126" s="323"/>
      <c r="V126" s="324"/>
      <c r="W126" s="37" t="s">
        <v>70</v>
      </c>
      <c r="X126" s="316">
        <f>IFERROR(SUM(X123:X125),"0")</f>
        <v>126</v>
      </c>
      <c r="Y126" s="316">
        <f>IFERROR(SUM(Y123:Y125),"0")</f>
        <v>126</v>
      </c>
      <c r="Z126" s="316">
        <f>IFERROR(IF(Z123="",0,Z123),"0")+IFERROR(IF(Z124="",0,Z124),"0")+IFERROR(IF(Z125="",0,Z125),"0")</f>
        <v>2.2528800000000002</v>
      </c>
      <c r="AA126" s="317"/>
      <c r="AB126" s="317"/>
      <c r="AC126" s="317"/>
    </row>
    <row r="127" spans="1:68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28"/>
      <c r="P127" s="322" t="s">
        <v>73</v>
      </c>
      <c r="Q127" s="323"/>
      <c r="R127" s="323"/>
      <c r="S127" s="323"/>
      <c r="T127" s="323"/>
      <c r="U127" s="323"/>
      <c r="V127" s="324"/>
      <c r="W127" s="37" t="s">
        <v>74</v>
      </c>
      <c r="X127" s="316">
        <f>IFERROR(SUMPRODUCT(X123:X125*H123:H125),"0")</f>
        <v>378</v>
      </c>
      <c r="Y127" s="316">
        <f>IFERROR(SUMPRODUCT(Y123:Y125*H123:H125),"0")</f>
        <v>378</v>
      </c>
      <c r="Z127" s="37"/>
      <c r="AA127" s="317"/>
      <c r="AB127" s="317"/>
      <c r="AC127" s="317"/>
    </row>
    <row r="128" spans="1:68" ht="16.5" hidden="1" customHeight="1" x14ac:dyDescent="0.25">
      <c r="A128" s="318" t="s">
        <v>228</v>
      </c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  <c r="AA128" s="309"/>
      <c r="AB128" s="309"/>
      <c r="AC128" s="309"/>
    </row>
    <row r="129" spans="1:68" ht="14.25" hidden="1" customHeight="1" x14ac:dyDescent="0.25">
      <c r="A129" s="342" t="s">
        <v>145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  <c r="AA129" s="310"/>
      <c r="AB129" s="310"/>
      <c r="AC129" s="310"/>
    </row>
    <row r="130" spans="1:68" ht="27" hidden="1" customHeight="1" x14ac:dyDescent="0.25">
      <c r="A130" s="54" t="s">
        <v>229</v>
      </c>
      <c r="B130" s="54" t="s">
        <v>230</v>
      </c>
      <c r="C130" s="31">
        <v>4301135279</v>
      </c>
      <c r="D130" s="325">
        <v>4607111035806</v>
      </c>
      <c r="E130" s="326"/>
      <c r="F130" s="313">
        <v>0.25</v>
      </c>
      <c r="G130" s="32">
        <v>12</v>
      </c>
      <c r="H130" s="313">
        <v>3</v>
      </c>
      <c r="I130" s="31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9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0"/>
      <c r="R130" s="330"/>
      <c r="S130" s="330"/>
      <c r="T130" s="331"/>
      <c r="U130" s="34"/>
      <c r="V130" s="34"/>
      <c r="W130" s="35" t="s">
        <v>70</v>
      </c>
      <c r="X130" s="314">
        <v>0</v>
      </c>
      <c r="Y130" s="315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231</v>
      </c>
      <c r="AG130" s="67"/>
      <c r="AJ130" s="71" t="s">
        <v>72</v>
      </c>
      <c r="AK130" s="71">
        <v>1</v>
      </c>
      <c r="BB130" s="17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27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28"/>
      <c r="P131" s="322" t="s">
        <v>73</v>
      </c>
      <c r="Q131" s="323"/>
      <c r="R131" s="323"/>
      <c r="S131" s="323"/>
      <c r="T131" s="323"/>
      <c r="U131" s="323"/>
      <c r="V131" s="324"/>
      <c r="W131" s="37" t="s">
        <v>70</v>
      </c>
      <c r="X131" s="316">
        <f>IFERROR(SUM(X130:X130),"0")</f>
        <v>0</v>
      </c>
      <c r="Y131" s="316">
        <f>IFERROR(SUM(Y130:Y130),"0")</f>
        <v>0</v>
      </c>
      <c r="Z131" s="316">
        <f>IFERROR(IF(Z130="",0,Z130),"0")</f>
        <v>0</v>
      </c>
      <c r="AA131" s="317"/>
      <c r="AB131" s="317"/>
      <c r="AC131" s="317"/>
    </row>
    <row r="132" spans="1:68" hidden="1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28"/>
      <c r="P132" s="322" t="s">
        <v>73</v>
      </c>
      <c r="Q132" s="323"/>
      <c r="R132" s="323"/>
      <c r="S132" s="323"/>
      <c r="T132" s="323"/>
      <c r="U132" s="323"/>
      <c r="V132" s="324"/>
      <c r="W132" s="37" t="s">
        <v>74</v>
      </c>
      <c r="X132" s="316">
        <f>IFERROR(SUMPRODUCT(X130:X130*H130:H130),"0")</f>
        <v>0</v>
      </c>
      <c r="Y132" s="316">
        <f>IFERROR(SUMPRODUCT(Y130:Y130*H130:H130),"0")</f>
        <v>0</v>
      </c>
      <c r="Z132" s="37"/>
      <c r="AA132" s="317"/>
      <c r="AB132" s="317"/>
      <c r="AC132" s="317"/>
    </row>
    <row r="133" spans="1:68" ht="16.5" hidden="1" customHeight="1" x14ac:dyDescent="0.25">
      <c r="A133" s="318" t="s">
        <v>232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  <c r="AA133" s="309"/>
      <c r="AB133" s="309"/>
      <c r="AC133" s="309"/>
    </row>
    <row r="134" spans="1:68" ht="14.25" hidden="1" customHeight="1" x14ac:dyDescent="0.25">
      <c r="A134" s="342" t="s">
        <v>233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  <c r="AA134" s="310"/>
      <c r="AB134" s="310"/>
      <c r="AC134" s="310"/>
    </row>
    <row r="135" spans="1:68" ht="27" hidden="1" customHeight="1" x14ac:dyDescent="0.25">
      <c r="A135" s="54" t="s">
        <v>234</v>
      </c>
      <c r="B135" s="54" t="s">
        <v>235</v>
      </c>
      <c r="C135" s="31">
        <v>4301071054</v>
      </c>
      <c r="D135" s="325">
        <v>4607111035639</v>
      </c>
      <c r="E135" s="326"/>
      <c r="F135" s="313">
        <v>0.2</v>
      </c>
      <c r="G135" s="32">
        <v>8</v>
      </c>
      <c r="H135" s="313">
        <v>1.6</v>
      </c>
      <c r="I135" s="313">
        <v>2.12</v>
      </c>
      <c r="J135" s="32">
        <v>72</v>
      </c>
      <c r="K135" s="32" t="s">
        <v>236</v>
      </c>
      <c r="L135" s="32" t="s">
        <v>68</v>
      </c>
      <c r="M135" s="33" t="s">
        <v>69</v>
      </c>
      <c r="N135" s="33"/>
      <c r="O135" s="32">
        <v>180</v>
      </c>
      <c r="P135" s="500" t="s">
        <v>237</v>
      </c>
      <c r="Q135" s="330"/>
      <c r="R135" s="330"/>
      <c r="S135" s="330"/>
      <c r="T135" s="331"/>
      <c r="U135" s="34"/>
      <c r="V135" s="34"/>
      <c r="W135" s="35" t="s">
        <v>70</v>
      </c>
      <c r="X135" s="314">
        <v>0</v>
      </c>
      <c r="Y135" s="315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239</v>
      </c>
      <c r="B136" s="54" t="s">
        <v>240</v>
      </c>
      <c r="C136" s="31">
        <v>4301135540</v>
      </c>
      <c r="D136" s="325">
        <v>4607111035646</v>
      </c>
      <c r="E136" s="326"/>
      <c r="F136" s="313">
        <v>0.2</v>
      </c>
      <c r="G136" s="32">
        <v>8</v>
      </c>
      <c r="H136" s="313">
        <v>1.6</v>
      </c>
      <c r="I136" s="313">
        <v>2.12</v>
      </c>
      <c r="J136" s="32">
        <v>72</v>
      </c>
      <c r="K136" s="32" t="s">
        <v>236</v>
      </c>
      <c r="L136" s="32" t="s">
        <v>68</v>
      </c>
      <c r="M136" s="33" t="s">
        <v>69</v>
      </c>
      <c r="N136" s="33"/>
      <c r="O136" s="32">
        <v>180</v>
      </c>
      <c r="P136" s="5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0"/>
      <c r="R136" s="330"/>
      <c r="S136" s="330"/>
      <c r="T136" s="331"/>
      <c r="U136" s="34"/>
      <c r="V136" s="34"/>
      <c r="W136" s="35" t="s">
        <v>70</v>
      </c>
      <c r="X136" s="314">
        <v>0</v>
      </c>
      <c r="Y136" s="315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238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27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28"/>
      <c r="P137" s="322" t="s">
        <v>73</v>
      </c>
      <c r="Q137" s="323"/>
      <c r="R137" s="323"/>
      <c r="S137" s="323"/>
      <c r="T137" s="323"/>
      <c r="U137" s="323"/>
      <c r="V137" s="324"/>
      <c r="W137" s="37" t="s">
        <v>70</v>
      </c>
      <c r="X137" s="316">
        <f>IFERROR(SUM(X135:X136),"0")</f>
        <v>0</v>
      </c>
      <c r="Y137" s="316">
        <f>IFERROR(SUM(Y135:Y136),"0")</f>
        <v>0</v>
      </c>
      <c r="Z137" s="316">
        <f>IFERROR(IF(Z135="",0,Z135),"0")+IFERROR(IF(Z136="",0,Z136),"0")</f>
        <v>0</v>
      </c>
      <c r="AA137" s="317"/>
      <c r="AB137" s="317"/>
      <c r="AC137" s="317"/>
    </row>
    <row r="138" spans="1:68" hidden="1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28"/>
      <c r="P138" s="322" t="s">
        <v>73</v>
      </c>
      <c r="Q138" s="323"/>
      <c r="R138" s="323"/>
      <c r="S138" s="323"/>
      <c r="T138" s="323"/>
      <c r="U138" s="323"/>
      <c r="V138" s="324"/>
      <c r="W138" s="37" t="s">
        <v>74</v>
      </c>
      <c r="X138" s="316">
        <f>IFERROR(SUMPRODUCT(X135:X136*H135:H136),"0")</f>
        <v>0</v>
      </c>
      <c r="Y138" s="316">
        <f>IFERROR(SUMPRODUCT(Y135:Y136*H135:H136),"0")</f>
        <v>0</v>
      </c>
      <c r="Z138" s="37"/>
      <c r="AA138" s="317"/>
      <c r="AB138" s="317"/>
      <c r="AC138" s="317"/>
    </row>
    <row r="139" spans="1:68" ht="16.5" hidden="1" customHeight="1" x14ac:dyDescent="0.25">
      <c r="A139" s="318" t="s">
        <v>241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  <c r="AA139" s="309"/>
      <c r="AB139" s="309"/>
      <c r="AC139" s="309"/>
    </row>
    <row r="140" spans="1:68" ht="14.25" hidden="1" customHeight="1" x14ac:dyDescent="0.25">
      <c r="A140" s="342" t="s">
        <v>145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  <c r="AA140" s="310"/>
      <c r="AB140" s="310"/>
      <c r="AC140" s="310"/>
    </row>
    <row r="141" spans="1:68" ht="27" hidden="1" customHeight="1" x14ac:dyDescent="0.25">
      <c r="A141" s="54" t="s">
        <v>242</v>
      </c>
      <c r="B141" s="54" t="s">
        <v>243</v>
      </c>
      <c r="C141" s="31">
        <v>4301135281</v>
      </c>
      <c r="D141" s="325">
        <v>4607111036568</v>
      </c>
      <c r="E141" s="326"/>
      <c r="F141" s="313">
        <v>0.28000000000000003</v>
      </c>
      <c r="G141" s="32">
        <v>6</v>
      </c>
      <c r="H141" s="313">
        <v>1.68</v>
      </c>
      <c r="I141" s="313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0"/>
      <c r="R141" s="330"/>
      <c r="S141" s="330"/>
      <c r="T141" s="331"/>
      <c r="U141" s="34"/>
      <c r="V141" s="34"/>
      <c r="W141" s="35" t="s">
        <v>70</v>
      </c>
      <c r="X141" s="314">
        <v>0</v>
      </c>
      <c r="Y141" s="315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244</v>
      </c>
      <c r="AG141" s="67"/>
      <c r="AJ141" s="71" t="s">
        <v>72</v>
      </c>
      <c r="AK141" s="71">
        <v>1</v>
      </c>
      <c r="BB141" s="18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27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28"/>
      <c r="P142" s="322" t="s">
        <v>73</v>
      </c>
      <c r="Q142" s="323"/>
      <c r="R142" s="323"/>
      <c r="S142" s="323"/>
      <c r="T142" s="323"/>
      <c r="U142" s="323"/>
      <c r="V142" s="324"/>
      <c r="W142" s="37" t="s">
        <v>70</v>
      </c>
      <c r="X142" s="316">
        <f>IFERROR(SUM(X141:X141),"0")</f>
        <v>0</v>
      </c>
      <c r="Y142" s="316">
        <f>IFERROR(SUM(Y141:Y141),"0")</f>
        <v>0</v>
      </c>
      <c r="Z142" s="316">
        <f>IFERROR(IF(Z141="",0,Z141),"0")</f>
        <v>0</v>
      </c>
      <c r="AA142" s="317"/>
      <c r="AB142" s="317"/>
      <c r="AC142" s="317"/>
    </row>
    <row r="143" spans="1:68" hidden="1" x14ac:dyDescent="0.2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28"/>
      <c r="P143" s="322" t="s">
        <v>73</v>
      </c>
      <c r="Q143" s="323"/>
      <c r="R143" s="323"/>
      <c r="S143" s="323"/>
      <c r="T143" s="323"/>
      <c r="U143" s="323"/>
      <c r="V143" s="324"/>
      <c r="W143" s="37" t="s">
        <v>74</v>
      </c>
      <c r="X143" s="316">
        <f>IFERROR(SUMPRODUCT(X141:X141*H141:H141),"0")</f>
        <v>0</v>
      </c>
      <c r="Y143" s="316">
        <f>IFERROR(SUMPRODUCT(Y141:Y141*H141:H141),"0")</f>
        <v>0</v>
      </c>
      <c r="Z143" s="37"/>
      <c r="AA143" s="317"/>
      <c r="AB143" s="317"/>
      <c r="AC143" s="317"/>
    </row>
    <row r="144" spans="1:68" ht="27.75" hidden="1" customHeight="1" x14ac:dyDescent="0.2">
      <c r="A144" s="354" t="s">
        <v>245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48"/>
      <c r="AB144" s="48"/>
      <c r="AC144" s="48"/>
    </row>
    <row r="145" spans="1:68" ht="16.5" hidden="1" customHeight="1" x14ac:dyDescent="0.25">
      <c r="A145" s="318" t="s">
        <v>246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  <c r="AA145" s="309"/>
      <c r="AB145" s="309"/>
      <c r="AC145" s="309"/>
    </row>
    <row r="146" spans="1:68" ht="14.25" hidden="1" customHeight="1" x14ac:dyDescent="0.25">
      <c r="A146" s="342" t="s">
        <v>145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0"/>
      <c r="AB146" s="310"/>
      <c r="AC146" s="310"/>
    </row>
    <row r="147" spans="1:68" ht="27" hidden="1" customHeight="1" x14ac:dyDescent="0.25">
      <c r="A147" s="54" t="s">
        <v>247</v>
      </c>
      <c r="B147" s="54" t="s">
        <v>248</v>
      </c>
      <c r="C147" s="31">
        <v>4301135317</v>
      </c>
      <c r="D147" s="325">
        <v>4607111039057</v>
      </c>
      <c r="E147" s="326"/>
      <c r="F147" s="313">
        <v>1.8</v>
      </c>
      <c r="G147" s="32">
        <v>1</v>
      </c>
      <c r="H147" s="313">
        <v>1.8</v>
      </c>
      <c r="I147" s="313">
        <v>1.9</v>
      </c>
      <c r="J147" s="32">
        <v>234</v>
      </c>
      <c r="K147" s="32" t="s">
        <v>140</v>
      </c>
      <c r="L147" s="32" t="s">
        <v>101</v>
      </c>
      <c r="M147" s="33" t="s">
        <v>69</v>
      </c>
      <c r="N147" s="33"/>
      <c r="O147" s="32">
        <v>180</v>
      </c>
      <c r="P147" s="366" t="s">
        <v>249</v>
      </c>
      <c r="Q147" s="330"/>
      <c r="R147" s="330"/>
      <c r="S147" s="330"/>
      <c r="T147" s="331"/>
      <c r="U147" s="34"/>
      <c r="V147" s="34"/>
      <c r="W147" s="35" t="s">
        <v>70</v>
      </c>
      <c r="X147" s="314">
        <v>0</v>
      </c>
      <c r="Y147" s="315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216</v>
      </c>
      <c r="AG147" s="67"/>
      <c r="AJ147" s="71" t="s">
        <v>102</v>
      </c>
      <c r="AK147" s="71">
        <v>18</v>
      </c>
      <c r="BB147" s="183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27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28"/>
      <c r="P148" s="322" t="s">
        <v>73</v>
      </c>
      <c r="Q148" s="323"/>
      <c r="R148" s="323"/>
      <c r="S148" s="323"/>
      <c r="T148" s="323"/>
      <c r="U148" s="323"/>
      <c r="V148" s="324"/>
      <c r="W148" s="37" t="s">
        <v>70</v>
      </c>
      <c r="X148" s="316">
        <f>IFERROR(SUM(X147:X147),"0")</f>
        <v>0</v>
      </c>
      <c r="Y148" s="316">
        <f>IFERROR(SUM(Y147:Y147),"0")</f>
        <v>0</v>
      </c>
      <c r="Z148" s="316">
        <f>IFERROR(IF(Z147="",0,Z147),"0")</f>
        <v>0</v>
      </c>
      <c r="AA148" s="317"/>
      <c r="AB148" s="317"/>
      <c r="AC148" s="317"/>
    </row>
    <row r="149" spans="1:68" hidden="1" x14ac:dyDescent="0.2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28"/>
      <c r="P149" s="322" t="s">
        <v>73</v>
      </c>
      <c r="Q149" s="323"/>
      <c r="R149" s="323"/>
      <c r="S149" s="323"/>
      <c r="T149" s="323"/>
      <c r="U149" s="323"/>
      <c r="V149" s="324"/>
      <c r="W149" s="37" t="s">
        <v>74</v>
      </c>
      <c r="X149" s="316">
        <f>IFERROR(SUMPRODUCT(X147:X147*H147:H147),"0")</f>
        <v>0</v>
      </c>
      <c r="Y149" s="316">
        <f>IFERROR(SUMPRODUCT(Y147:Y147*H147:H147),"0")</f>
        <v>0</v>
      </c>
      <c r="Z149" s="37"/>
      <c r="AA149" s="317"/>
      <c r="AB149" s="317"/>
      <c r="AC149" s="317"/>
    </row>
    <row r="150" spans="1:68" ht="16.5" hidden="1" customHeight="1" x14ac:dyDescent="0.25">
      <c r="A150" s="318" t="s">
        <v>250</v>
      </c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  <c r="AA150" s="309"/>
      <c r="AB150" s="309"/>
      <c r="AC150" s="309"/>
    </row>
    <row r="151" spans="1:68" ht="14.25" hidden="1" customHeight="1" x14ac:dyDescent="0.25">
      <c r="A151" s="342" t="s">
        <v>64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19"/>
      <c r="Y151" s="319"/>
      <c r="Z151" s="319"/>
      <c r="AA151" s="310"/>
      <c r="AB151" s="310"/>
      <c r="AC151" s="310"/>
    </row>
    <row r="152" spans="1:68" ht="16.5" hidden="1" customHeight="1" x14ac:dyDescent="0.25">
      <c r="A152" s="54" t="s">
        <v>251</v>
      </c>
      <c r="B152" s="54" t="s">
        <v>252</v>
      </c>
      <c r="C152" s="31">
        <v>4301071062</v>
      </c>
      <c r="D152" s="325">
        <v>4607111036384</v>
      </c>
      <c r="E152" s="326"/>
      <c r="F152" s="313">
        <v>5</v>
      </c>
      <c r="G152" s="32">
        <v>1</v>
      </c>
      <c r="H152" s="313">
        <v>5</v>
      </c>
      <c r="I152" s="313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8" t="s">
        <v>253</v>
      </c>
      <c r="Q152" s="330"/>
      <c r="R152" s="330"/>
      <c r="S152" s="330"/>
      <c r="T152" s="331"/>
      <c r="U152" s="34"/>
      <c r="V152" s="34"/>
      <c r="W152" s="35" t="s">
        <v>70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254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4301071056</v>
      </c>
      <c r="D153" s="325">
        <v>4640242180250</v>
      </c>
      <c r="E153" s="326"/>
      <c r="F153" s="313">
        <v>5</v>
      </c>
      <c r="G153" s="32">
        <v>1</v>
      </c>
      <c r="H153" s="313">
        <v>5</v>
      </c>
      <c r="I153" s="313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38" t="s">
        <v>257</v>
      </c>
      <c r="Q153" s="330"/>
      <c r="R153" s="330"/>
      <c r="S153" s="330"/>
      <c r="T153" s="331"/>
      <c r="U153" s="34"/>
      <c r="V153" s="34"/>
      <c r="W153" s="35" t="s">
        <v>70</v>
      </c>
      <c r="X153" s="314">
        <v>12</v>
      </c>
      <c r="Y153" s="315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186" t="s">
        <v>258</v>
      </c>
      <c r="AG153" s="67"/>
      <c r="AJ153" s="71" t="s">
        <v>72</v>
      </c>
      <c r="AK153" s="71">
        <v>1</v>
      </c>
      <c r="BB153" s="187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hidden="1" customHeight="1" x14ac:dyDescent="0.25">
      <c r="A154" s="54" t="s">
        <v>259</v>
      </c>
      <c r="B154" s="54" t="s">
        <v>260</v>
      </c>
      <c r="C154" s="31">
        <v>4301071050</v>
      </c>
      <c r="D154" s="325">
        <v>4607111036216</v>
      </c>
      <c r="E154" s="326"/>
      <c r="F154" s="313">
        <v>5</v>
      </c>
      <c r="G154" s="32">
        <v>1</v>
      </c>
      <c r="H154" s="313">
        <v>5</v>
      </c>
      <c r="I154" s="313">
        <v>5.2131999999999996</v>
      </c>
      <c r="J154" s="32">
        <v>144</v>
      </c>
      <c r="K154" s="32" t="s">
        <v>67</v>
      </c>
      <c r="L154" s="32" t="s">
        <v>101</v>
      </c>
      <c r="M154" s="33" t="s">
        <v>69</v>
      </c>
      <c r="N154" s="33"/>
      <c r="O154" s="32">
        <v>180</v>
      </c>
      <c r="P154" s="443" t="s">
        <v>261</v>
      </c>
      <c r="Q154" s="330"/>
      <c r="R154" s="330"/>
      <c r="S154" s="330"/>
      <c r="T154" s="331"/>
      <c r="U154" s="34"/>
      <c r="V154" s="34"/>
      <c r="W154" s="35" t="s">
        <v>70</v>
      </c>
      <c r="X154" s="314">
        <v>0</v>
      </c>
      <c r="Y154" s="315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262</v>
      </c>
      <c r="AG154" s="67"/>
      <c r="AJ154" s="71" t="s">
        <v>102</v>
      </c>
      <c r="AK154" s="71">
        <v>12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4301071061</v>
      </c>
      <c r="D155" s="325">
        <v>4607111036278</v>
      </c>
      <c r="E155" s="326"/>
      <c r="F155" s="313">
        <v>5</v>
      </c>
      <c r="G155" s="32">
        <v>1</v>
      </c>
      <c r="H155" s="313">
        <v>5</v>
      </c>
      <c r="I155" s="313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29" t="s">
        <v>265</v>
      </c>
      <c r="Q155" s="330"/>
      <c r="R155" s="330"/>
      <c r="S155" s="330"/>
      <c r="T155" s="331"/>
      <c r="U155" s="34"/>
      <c r="V155" s="34"/>
      <c r="W155" s="35" t="s">
        <v>70</v>
      </c>
      <c r="X155" s="314">
        <v>0</v>
      </c>
      <c r="Y155" s="315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266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27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28"/>
      <c r="P156" s="322" t="s">
        <v>73</v>
      </c>
      <c r="Q156" s="323"/>
      <c r="R156" s="323"/>
      <c r="S156" s="323"/>
      <c r="T156" s="323"/>
      <c r="U156" s="323"/>
      <c r="V156" s="324"/>
      <c r="W156" s="37" t="s">
        <v>70</v>
      </c>
      <c r="X156" s="316">
        <f>IFERROR(SUM(X152:X155),"0")</f>
        <v>12</v>
      </c>
      <c r="Y156" s="316">
        <f>IFERROR(SUM(Y152:Y155),"0")</f>
        <v>12</v>
      </c>
      <c r="Z156" s="316">
        <f>IFERROR(IF(Z152="",0,Z152),"0")+IFERROR(IF(Z153="",0,Z153),"0")+IFERROR(IF(Z154="",0,Z154),"0")+IFERROR(IF(Z155="",0,Z155),"0")</f>
        <v>0.10391999999999998</v>
      </c>
      <c r="AA156" s="317"/>
      <c r="AB156" s="317"/>
      <c r="AC156" s="317"/>
    </row>
    <row r="157" spans="1:68" x14ac:dyDescent="0.2">
      <c r="A157" s="319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28"/>
      <c r="P157" s="322" t="s">
        <v>73</v>
      </c>
      <c r="Q157" s="323"/>
      <c r="R157" s="323"/>
      <c r="S157" s="323"/>
      <c r="T157" s="323"/>
      <c r="U157" s="323"/>
      <c r="V157" s="324"/>
      <c r="W157" s="37" t="s">
        <v>74</v>
      </c>
      <c r="X157" s="316">
        <f>IFERROR(SUMPRODUCT(X152:X155*H152:H155),"0")</f>
        <v>60</v>
      </c>
      <c r="Y157" s="316">
        <f>IFERROR(SUMPRODUCT(Y152:Y155*H152:H155),"0")</f>
        <v>60</v>
      </c>
      <c r="Z157" s="37"/>
      <c r="AA157" s="317"/>
      <c r="AB157" s="317"/>
      <c r="AC157" s="317"/>
    </row>
    <row r="158" spans="1:68" ht="14.25" hidden="1" customHeight="1" x14ac:dyDescent="0.25">
      <c r="A158" s="342" t="s">
        <v>267</v>
      </c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19"/>
      <c r="N158" s="319"/>
      <c r="O158" s="319"/>
      <c r="P158" s="319"/>
      <c r="Q158" s="319"/>
      <c r="R158" s="319"/>
      <c r="S158" s="319"/>
      <c r="T158" s="319"/>
      <c r="U158" s="319"/>
      <c r="V158" s="319"/>
      <c r="W158" s="319"/>
      <c r="X158" s="319"/>
      <c r="Y158" s="319"/>
      <c r="Z158" s="319"/>
      <c r="AA158" s="310"/>
      <c r="AB158" s="310"/>
      <c r="AC158" s="310"/>
    </row>
    <row r="159" spans="1:68" ht="27" hidden="1" customHeight="1" x14ac:dyDescent="0.25">
      <c r="A159" s="54" t="s">
        <v>268</v>
      </c>
      <c r="B159" s="54" t="s">
        <v>269</v>
      </c>
      <c r="C159" s="31">
        <v>4301080153</v>
      </c>
      <c r="D159" s="325">
        <v>4607111036827</v>
      </c>
      <c r="E159" s="326"/>
      <c r="F159" s="313">
        <v>1</v>
      </c>
      <c r="G159" s="32">
        <v>5</v>
      </c>
      <c r="H159" s="313">
        <v>5</v>
      </c>
      <c r="I159" s="313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0"/>
      <c r="R159" s="330"/>
      <c r="S159" s="330"/>
      <c r="T159" s="331"/>
      <c r="U159" s="34"/>
      <c r="V159" s="34"/>
      <c r="W159" s="35" t="s">
        <v>70</v>
      </c>
      <c r="X159" s="314">
        <v>0</v>
      </c>
      <c r="Y159" s="315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271</v>
      </c>
      <c r="B160" s="54" t="s">
        <v>272</v>
      </c>
      <c r="C160" s="31">
        <v>4301080154</v>
      </c>
      <c r="D160" s="325">
        <v>4607111036834</v>
      </c>
      <c r="E160" s="326"/>
      <c r="F160" s="313">
        <v>1</v>
      </c>
      <c r="G160" s="32">
        <v>5</v>
      </c>
      <c r="H160" s="313">
        <v>5</v>
      </c>
      <c r="I160" s="313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0"/>
      <c r="R160" s="330"/>
      <c r="S160" s="330"/>
      <c r="T160" s="331"/>
      <c r="U160" s="34"/>
      <c r="V160" s="34"/>
      <c r="W160" s="35" t="s">
        <v>70</v>
      </c>
      <c r="X160" s="314">
        <v>0</v>
      </c>
      <c r="Y160" s="315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270</v>
      </c>
      <c r="AG160" s="67"/>
      <c r="AJ160" s="71" t="s">
        <v>72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27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19"/>
      <c r="M161" s="319"/>
      <c r="N161" s="319"/>
      <c r="O161" s="328"/>
      <c r="P161" s="322" t="s">
        <v>73</v>
      </c>
      <c r="Q161" s="323"/>
      <c r="R161" s="323"/>
      <c r="S161" s="323"/>
      <c r="T161" s="323"/>
      <c r="U161" s="323"/>
      <c r="V161" s="324"/>
      <c r="W161" s="37" t="s">
        <v>70</v>
      </c>
      <c r="X161" s="316">
        <f>IFERROR(SUM(X159:X160),"0")</f>
        <v>0</v>
      </c>
      <c r="Y161" s="316">
        <f>IFERROR(SUM(Y159:Y160),"0")</f>
        <v>0</v>
      </c>
      <c r="Z161" s="316">
        <f>IFERROR(IF(Z159="",0,Z159),"0")+IFERROR(IF(Z160="",0,Z160),"0")</f>
        <v>0</v>
      </c>
      <c r="AA161" s="317"/>
      <c r="AB161" s="317"/>
      <c r="AC161" s="317"/>
    </row>
    <row r="162" spans="1:68" hidden="1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28"/>
      <c r="P162" s="322" t="s">
        <v>73</v>
      </c>
      <c r="Q162" s="323"/>
      <c r="R162" s="323"/>
      <c r="S162" s="323"/>
      <c r="T162" s="323"/>
      <c r="U162" s="323"/>
      <c r="V162" s="324"/>
      <c r="W162" s="37" t="s">
        <v>74</v>
      </c>
      <c r="X162" s="316">
        <f>IFERROR(SUMPRODUCT(X159:X160*H159:H160),"0")</f>
        <v>0</v>
      </c>
      <c r="Y162" s="316">
        <f>IFERROR(SUMPRODUCT(Y159:Y160*H159:H160),"0")</f>
        <v>0</v>
      </c>
      <c r="Z162" s="37"/>
      <c r="AA162" s="317"/>
      <c r="AB162" s="317"/>
      <c r="AC162" s="317"/>
    </row>
    <row r="163" spans="1:68" ht="27.75" hidden="1" customHeight="1" x14ac:dyDescent="0.2">
      <c r="A163" s="354" t="s">
        <v>273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18" t="s">
        <v>274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19"/>
      <c r="Z164" s="319"/>
      <c r="AA164" s="309"/>
      <c r="AB164" s="309"/>
      <c r="AC164" s="309"/>
    </row>
    <row r="165" spans="1:68" ht="14.25" hidden="1" customHeight="1" x14ac:dyDescent="0.25">
      <c r="A165" s="342" t="s">
        <v>77</v>
      </c>
      <c r="B165" s="319"/>
      <c r="C165" s="319"/>
      <c r="D165" s="319"/>
      <c r="E165" s="319"/>
      <c r="F165" s="319"/>
      <c r="G165" s="319"/>
      <c r="H165" s="319"/>
      <c r="I165" s="319"/>
      <c r="J165" s="319"/>
      <c r="K165" s="319"/>
      <c r="L165" s="319"/>
      <c r="M165" s="319"/>
      <c r="N165" s="319"/>
      <c r="O165" s="319"/>
      <c r="P165" s="319"/>
      <c r="Q165" s="319"/>
      <c r="R165" s="319"/>
      <c r="S165" s="319"/>
      <c r="T165" s="319"/>
      <c r="U165" s="319"/>
      <c r="V165" s="319"/>
      <c r="W165" s="319"/>
      <c r="X165" s="319"/>
      <c r="Y165" s="319"/>
      <c r="Z165" s="319"/>
      <c r="AA165" s="310"/>
      <c r="AB165" s="310"/>
      <c r="AC165" s="310"/>
    </row>
    <row r="166" spans="1:68" ht="27" customHeight="1" x14ac:dyDescent="0.25">
      <c r="A166" s="54" t="s">
        <v>275</v>
      </c>
      <c r="B166" s="54" t="s">
        <v>276</v>
      </c>
      <c r="C166" s="31">
        <v>4301132097</v>
      </c>
      <c r="D166" s="325">
        <v>4607111035721</v>
      </c>
      <c r="E166" s="326"/>
      <c r="F166" s="313">
        <v>0.25</v>
      </c>
      <c r="G166" s="32">
        <v>12</v>
      </c>
      <c r="H166" s="313">
        <v>3</v>
      </c>
      <c r="I166" s="313">
        <v>3.3879999999999999</v>
      </c>
      <c r="J166" s="32">
        <v>70</v>
      </c>
      <c r="K166" s="32" t="s">
        <v>80</v>
      </c>
      <c r="L166" s="32" t="s">
        <v>87</v>
      </c>
      <c r="M166" s="33" t="s">
        <v>69</v>
      </c>
      <c r="N166" s="33"/>
      <c r="O166" s="32">
        <v>365</v>
      </c>
      <c r="P166" s="3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0"/>
      <c r="R166" s="330"/>
      <c r="S166" s="330"/>
      <c r="T166" s="331"/>
      <c r="U166" s="34"/>
      <c r="V166" s="34"/>
      <c r="W166" s="35" t="s">
        <v>70</v>
      </c>
      <c r="X166" s="314">
        <v>112</v>
      </c>
      <c r="Y166" s="315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196" t="s">
        <v>277</v>
      </c>
      <c r="AG166" s="67"/>
      <c r="AJ166" s="71" t="s">
        <v>88</v>
      </c>
      <c r="AK166" s="71">
        <v>70</v>
      </c>
      <c r="BB166" s="197" t="s">
        <v>82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278</v>
      </c>
      <c r="B167" s="54" t="s">
        <v>279</v>
      </c>
      <c r="C167" s="31">
        <v>4301132100</v>
      </c>
      <c r="D167" s="325">
        <v>4607111035691</v>
      </c>
      <c r="E167" s="326"/>
      <c r="F167" s="313">
        <v>0.25</v>
      </c>
      <c r="G167" s="32">
        <v>12</v>
      </c>
      <c r="H167" s="313">
        <v>3</v>
      </c>
      <c r="I167" s="313">
        <v>3.3879999999999999</v>
      </c>
      <c r="J167" s="32">
        <v>70</v>
      </c>
      <c r="K167" s="32" t="s">
        <v>80</v>
      </c>
      <c r="L167" s="32" t="s">
        <v>87</v>
      </c>
      <c r="M167" s="33" t="s">
        <v>69</v>
      </c>
      <c r="N167" s="33"/>
      <c r="O167" s="32">
        <v>365</v>
      </c>
      <c r="P167" s="38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0"/>
      <c r="R167" s="330"/>
      <c r="S167" s="330"/>
      <c r="T167" s="331"/>
      <c r="U167" s="34"/>
      <c r="V167" s="34"/>
      <c r="W167" s="35" t="s">
        <v>70</v>
      </c>
      <c r="X167" s="314">
        <v>196</v>
      </c>
      <c r="Y167" s="315">
        <f>IFERROR(IF(X167="","",X167),"")</f>
        <v>196</v>
      </c>
      <c r="Z167" s="36">
        <f>IFERROR(IF(X167="","",X167*0.01788),"")</f>
        <v>3.50448</v>
      </c>
      <c r="AA167" s="56"/>
      <c r="AB167" s="57"/>
      <c r="AC167" s="198" t="s">
        <v>280</v>
      </c>
      <c r="AG167" s="67"/>
      <c r="AJ167" s="71" t="s">
        <v>88</v>
      </c>
      <c r="AK167" s="71">
        <v>70</v>
      </c>
      <c r="BB167" s="199" t="s">
        <v>82</v>
      </c>
      <c r="BM167" s="67">
        <f>IFERROR(X167*I167,"0")</f>
        <v>664.048</v>
      </c>
      <c r="BN167" s="67">
        <f>IFERROR(Y167*I167,"0")</f>
        <v>664.048</v>
      </c>
      <c r="BO167" s="67">
        <f>IFERROR(X167/J167,"0")</f>
        <v>2.8</v>
      </c>
      <c r="BP167" s="67">
        <f>IFERROR(Y167/J167,"0")</f>
        <v>2.8</v>
      </c>
    </row>
    <row r="168" spans="1:68" ht="27" customHeight="1" x14ac:dyDescent="0.25">
      <c r="A168" s="54" t="s">
        <v>281</v>
      </c>
      <c r="B168" s="54" t="s">
        <v>282</v>
      </c>
      <c r="C168" s="31">
        <v>4301132079</v>
      </c>
      <c r="D168" s="325">
        <v>4607111038487</v>
      </c>
      <c r="E168" s="326"/>
      <c r="F168" s="313">
        <v>0.25</v>
      </c>
      <c r="G168" s="32">
        <v>12</v>
      </c>
      <c r="H168" s="313">
        <v>3</v>
      </c>
      <c r="I168" s="313">
        <v>3.7360000000000002</v>
      </c>
      <c r="J168" s="32">
        <v>70</v>
      </c>
      <c r="K168" s="32" t="s">
        <v>80</v>
      </c>
      <c r="L168" s="32" t="s">
        <v>101</v>
      </c>
      <c r="M168" s="33" t="s">
        <v>69</v>
      </c>
      <c r="N168" s="33"/>
      <c r="O168" s="32">
        <v>180</v>
      </c>
      <c r="P168" s="33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330"/>
      <c r="R168" s="330"/>
      <c r="S168" s="330"/>
      <c r="T168" s="331"/>
      <c r="U168" s="34"/>
      <c r="V168" s="34"/>
      <c r="W168" s="35" t="s">
        <v>70</v>
      </c>
      <c r="X168" s="314">
        <v>56</v>
      </c>
      <c r="Y168" s="315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200" t="s">
        <v>283</v>
      </c>
      <c r="AG168" s="67"/>
      <c r="AJ168" s="71" t="s">
        <v>102</v>
      </c>
      <c r="AK168" s="71">
        <v>14</v>
      </c>
      <c r="BB168" s="201" t="s">
        <v>82</v>
      </c>
      <c r="BM168" s="67">
        <f>IFERROR(X168*I168,"0")</f>
        <v>209.21600000000001</v>
      </c>
      <c r="BN168" s="67">
        <f>IFERROR(Y168*I168,"0")</f>
        <v>209.21600000000001</v>
      </c>
      <c r="BO168" s="67">
        <f>IFERROR(X168/J168,"0")</f>
        <v>0.8</v>
      </c>
      <c r="BP168" s="67">
        <f>IFERROR(Y168/J168,"0")</f>
        <v>0.8</v>
      </c>
    </row>
    <row r="169" spans="1:68" x14ac:dyDescent="0.2">
      <c r="A169" s="327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28"/>
      <c r="P169" s="322" t="s">
        <v>73</v>
      </c>
      <c r="Q169" s="323"/>
      <c r="R169" s="323"/>
      <c r="S169" s="323"/>
      <c r="T169" s="323"/>
      <c r="U169" s="323"/>
      <c r="V169" s="324"/>
      <c r="W169" s="37" t="s">
        <v>70</v>
      </c>
      <c r="X169" s="316">
        <f>IFERROR(SUM(X166:X168),"0")</f>
        <v>364</v>
      </c>
      <c r="Y169" s="316">
        <f>IFERROR(SUM(Y166:Y168),"0")</f>
        <v>364</v>
      </c>
      <c r="Z169" s="316">
        <f>IFERROR(IF(Z166="",0,Z166),"0")+IFERROR(IF(Z167="",0,Z167),"0")+IFERROR(IF(Z168="",0,Z168),"0")</f>
        <v>6.5083199999999994</v>
      </c>
      <c r="AA169" s="317"/>
      <c r="AB169" s="317"/>
      <c r="AC169" s="317"/>
    </row>
    <row r="170" spans="1:68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19"/>
      <c r="N170" s="319"/>
      <c r="O170" s="328"/>
      <c r="P170" s="322" t="s">
        <v>73</v>
      </c>
      <c r="Q170" s="323"/>
      <c r="R170" s="323"/>
      <c r="S170" s="323"/>
      <c r="T170" s="323"/>
      <c r="U170" s="323"/>
      <c r="V170" s="324"/>
      <c r="W170" s="37" t="s">
        <v>74</v>
      </c>
      <c r="X170" s="316">
        <f>IFERROR(SUMPRODUCT(X166:X168*H166:H168),"0")</f>
        <v>1092</v>
      </c>
      <c r="Y170" s="316">
        <f>IFERROR(SUMPRODUCT(Y166:Y168*H166:H168),"0")</f>
        <v>1092</v>
      </c>
      <c r="Z170" s="37"/>
      <c r="AA170" s="317"/>
      <c r="AB170" s="317"/>
      <c r="AC170" s="317"/>
    </row>
    <row r="171" spans="1:68" ht="14.25" hidden="1" customHeight="1" x14ac:dyDescent="0.25">
      <c r="A171" s="342" t="s">
        <v>284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19"/>
      <c r="Z171" s="319"/>
      <c r="AA171" s="310"/>
      <c r="AB171" s="310"/>
      <c r="AC171" s="310"/>
    </row>
    <row r="172" spans="1:68" ht="27" hidden="1" customHeight="1" x14ac:dyDescent="0.25">
      <c r="A172" s="54" t="s">
        <v>285</v>
      </c>
      <c r="B172" s="54" t="s">
        <v>286</v>
      </c>
      <c r="C172" s="31">
        <v>4301051855</v>
      </c>
      <c r="D172" s="325">
        <v>4680115885875</v>
      </c>
      <c r="E172" s="326"/>
      <c r="F172" s="313">
        <v>1</v>
      </c>
      <c r="G172" s="32">
        <v>9</v>
      </c>
      <c r="H172" s="313">
        <v>9</v>
      </c>
      <c r="I172" s="313">
        <v>9.48</v>
      </c>
      <c r="J172" s="32">
        <v>56</v>
      </c>
      <c r="K172" s="32" t="s">
        <v>287</v>
      </c>
      <c r="L172" s="32" t="s">
        <v>68</v>
      </c>
      <c r="M172" s="33" t="s">
        <v>288</v>
      </c>
      <c r="N172" s="33"/>
      <c r="O172" s="32">
        <v>365</v>
      </c>
      <c r="P172" s="344" t="s">
        <v>289</v>
      </c>
      <c r="Q172" s="330"/>
      <c r="R172" s="330"/>
      <c r="S172" s="330"/>
      <c r="T172" s="331"/>
      <c r="U172" s="34"/>
      <c r="V172" s="34"/>
      <c r="W172" s="35" t="s">
        <v>70</v>
      </c>
      <c r="X172" s="314">
        <v>0</v>
      </c>
      <c r="Y172" s="315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290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7"/>
      <c r="B173" s="319"/>
      <c r="C173" s="319"/>
      <c r="D173" s="319"/>
      <c r="E173" s="319"/>
      <c r="F173" s="319"/>
      <c r="G173" s="319"/>
      <c r="H173" s="319"/>
      <c r="I173" s="319"/>
      <c r="J173" s="319"/>
      <c r="K173" s="319"/>
      <c r="L173" s="319"/>
      <c r="M173" s="319"/>
      <c r="N173" s="319"/>
      <c r="O173" s="328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6">
        <f>IFERROR(SUM(X172:X172),"0")</f>
        <v>0</v>
      </c>
      <c r="Y173" s="316">
        <f>IFERROR(SUM(Y172:Y172),"0")</f>
        <v>0</v>
      </c>
      <c r="Z173" s="316">
        <f>IFERROR(IF(Z172="",0,Z172),"0")</f>
        <v>0</v>
      </c>
      <c r="AA173" s="317"/>
      <c r="AB173" s="317"/>
      <c r="AC173" s="317"/>
    </row>
    <row r="174" spans="1:68" hidden="1" x14ac:dyDescent="0.2">
      <c r="A174" s="319"/>
      <c r="B174" s="319"/>
      <c r="C174" s="319"/>
      <c r="D174" s="319"/>
      <c r="E174" s="319"/>
      <c r="F174" s="319"/>
      <c r="G174" s="319"/>
      <c r="H174" s="319"/>
      <c r="I174" s="319"/>
      <c r="J174" s="319"/>
      <c r="K174" s="319"/>
      <c r="L174" s="319"/>
      <c r="M174" s="319"/>
      <c r="N174" s="319"/>
      <c r="O174" s="328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6">
        <f>IFERROR(SUMPRODUCT(X172:X172*H172:H172),"0")</f>
        <v>0</v>
      </c>
      <c r="Y174" s="316">
        <f>IFERROR(SUMPRODUCT(Y172:Y172*H172:H172),"0")</f>
        <v>0</v>
      </c>
      <c r="Z174" s="37"/>
      <c r="AA174" s="317"/>
      <c r="AB174" s="317"/>
      <c r="AC174" s="317"/>
    </row>
    <row r="175" spans="1:68" ht="16.5" hidden="1" customHeight="1" x14ac:dyDescent="0.25">
      <c r="A175" s="318" t="s">
        <v>292</v>
      </c>
      <c r="B175" s="319"/>
      <c r="C175" s="319"/>
      <c r="D175" s="319"/>
      <c r="E175" s="319"/>
      <c r="F175" s="319"/>
      <c r="G175" s="319"/>
      <c r="H175" s="319"/>
      <c r="I175" s="319"/>
      <c r="J175" s="319"/>
      <c r="K175" s="319"/>
      <c r="L175" s="319"/>
      <c r="M175" s="319"/>
      <c r="N175" s="319"/>
      <c r="O175" s="319"/>
      <c r="P175" s="319"/>
      <c r="Q175" s="319"/>
      <c r="R175" s="319"/>
      <c r="S175" s="319"/>
      <c r="T175" s="319"/>
      <c r="U175" s="319"/>
      <c r="V175" s="319"/>
      <c r="W175" s="319"/>
      <c r="X175" s="319"/>
      <c r="Y175" s="319"/>
      <c r="Z175" s="319"/>
      <c r="AA175" s="309"/>
      <c r="AB175" s="309"/>
      <c r="AC175" s="309"/>
    </row>
    <row r="176" spans="1:68" ht="14.25" hidden="1" customHeight="1" x14ac:dyDescent="0.25">
      <c r="A176" s="342" t="s">
        <v>284</v>
      </c>
      <c r="B176" s="319"/>
      <c r="C176" s="319"/>
      <c r="D176" s="319"/>
      <c r="E176" s="319"/>
      <c r="F176" s="319"/>
      <c r="G176" s="319"/>
      <c r="H176" s="319"/>
      <c r="I176" s="319"/>
      <c r="J176" s="319"/>
      <c r="K176" s="319"/>
      <c r="L176" s="319"/>
      <c r="M176" s="319"/>
      <c r="N176" s="319"/>
      <c r="O176" s="319"/>
      <c r="P176" s="319"/>
      <c r="Q176" s="319"/>
      <c r="R176" s="319"/>
      <c r="S176" s="319"/>
      <c r="T176" s="319"/>
      <c r="U176" s="319"/>
      <c r="V176" s="319"/>
      <c r="W176" s="319"/>
      <c r="X176" s="319"/>
      <c r="Y176" s="319"/>
      <c r="Z176" s="319"/>
      <c r="AA176" s="310"/>
      <c r="AB176" s="310"/>
      <c r="AC176" s="310"/>
    </row>
    <row r="177" spans="1:68" ht="27" hidden="1" customHeight="1" x14ac:dyDescent="0.25">
      <c r="A177" s="54" t="s">
        <v>293</v>
      </c>
      <c r="B177" s="54" t="s">
        <v>294</v>
      </c>
      <c r="C177" s="31">
        <v>4301051319</v>
      </c>
      <c r="D177" s="325">
        <v>4680115881204</v>
      </c>
      <c r="E177" s="326"/>
      <c r="F177" s="313">
        <v>0.33</v>
      </c>
      <c r="G177" s="32">
        <v>6</v>
      </c>
      <c r="H177" s="313">
        <v>1.98</v>
      </c>
      <c r="I177" s="313">
        <v>2.246</v>
      </c>
      <c r="J177" s="32">
        <v>156</v>
      </c>
      <c r="K177" s="32" t="s">
        <v>67</v>
      </c>
      <c r="L177" s="32" t="s">
        <v>68</v>
      </c>
      <c r="M177" s="33" t="s">
        <v>288</v>
      </c>
      <c r="N177" s="33"/>
      <c r="O177" s="32">
        <v>365</v>
      </c>
      <c r="P177" s="4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330"/>
      <c r="R177" s="330"/>
      <c r="S177" s="330"/>
      <c r="T177" s="331"/>
      <c r="U177" s="34"/>
      <c r="V177" s="34"/>
      <c r="W177" s="35" t="s">
        <v>70</v>
      </c>
      <c r="X177" s="314">
        <v>0</v>
      </c>
      <c r="Y177" s="315">
        <f>IFERROR(IF(X177="","",X177),"")</f>
        <v>0</v>
      </c>
      <c r="Z177" s="36">
        <f>IFERROR(IF(X177="","",X177*0.00753),"")</f>
        <v>0</v>
      </c>
      <c r="AA177" s="56"/>
      <c r="AB177" s="57"/>
      <c r="AC177" s="204" t="s">
        <v>295</v>
      </c>
      <c r="AG177" s="67"/>
      <c r="AJ177" s="71" t="s">
        <v>72</v>
      </c>
      <c r="AK177" s="71">
        <v>1</v>
      </c>
      <c r="BB177" s="205" t="s">
        <v>291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27"/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28"/>
      <c r="P178" s="322" t="s">
        <v>73</v>
      </c>
      <c r="Q178" s="323"/>
      <c r="R178" s="323"/>
      <c r="S178" s="323"/>
      <c r="T178" s="323"/>
      <c r="U178" s="323"/>
      <c r="V178" s="324"/>
      <c r="W178" s="37" t="s">
        <v>70</v>
      </c>
      <c r="X178" s="316">
        <f>IFERROR(SUM(X177:X177),"0")</f>
        <v>0</v>
      </c>
      <c r="Y178" s="316">
        <f>IFERROR(SUM(Y177:Y177),"0")</f>
        <v>0</v>
      </c>
      <c r="Z178" s="316">
        <f>IFERROR(IF(Z177="",0,Z177),"0")</f>
        <v>0</v>
      </c>
      <c r="AA178" s="317"/>
      <c r="AB178" s="317"/>
      <c r="AC178" s="317"/>
    </row>
    <row r="179" spans="1:68" hidden="1" x14ac:dyDescent="0.2">
      <c r="A179" s="319"/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28"/>
      <c r="P179" s="322" t="s">
        <v>73</v>
      </c>
      <c r="Q179" s="323"/>
      <c r="R179" s="323"/>
      <c r="S179" s="323"/>
      <c r="T179" s="323"/>
      <c r="U179" s="323"/>
      <c r="V179" s="324"/>
      <c r="W179" s="37" t="s">
        <v>74</v>
      </c>
      <c r="X179" s="316">
        <f>IFERROR(SUMPRODUCT(X177:X177*H177:H177),"0")</f>
        <v>0</v>
      </c>
      <c r="Y179" s="316">
        <f>IFERROR(SUMPRODUCT(Y177:Y177*H177:H177),"0")</f>
        <v>0</v>
      </c>
      <c r="Z179" s="37"/>
      <c r="AA179" s="317"/>
      <c r="AB179" s="317"/>
      <c r="AC179" s="317"/>
    </row>
    <row r="180" spans="1:68" ht="27.75" hidden="1" customHeight="1" x14ac:dyDescent="0.2">
      <c r="A180" s="354" t="s">
        <v>296</v>
      </c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48"/>
      <c r="AB180" s="48"/>
      <c r="AC180" s="48"/>
    </row>
    <row r="181" spans="1:68" ht="16.5" hidden="1" customHeight="1" x14ac:dyDescent="0.25">
      <c r="A181" s="318" t="s">
        <v>297</v>
      </c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19"/>
      <c r="M181" s="319"/>
      <c r="N181" s="319"/>
      <c r="O181" s="319"/>
      <c r="P181" s="319"/>
      <c r="Q181" s="319"/>
      <c r="R181" s="319"/>
      <c r="S181" s="319"/>
      <c r="T181" s="319"/>
      <c r="U181" s="319"/>
      <c r="V181" s="319"/>
      <c r="W181" s="319"/>
      <c r="X181" s="319"/>
      <c r="Y181" s="319"/>
      <c r="Z181" s="319"/>
      <c r="AA181" s="309"/>
      <c r="AB181" s="309"/>
      <c r="AC181" s="309"/>
    </row>
    <row r="182" spans="1:68" ht="14.25" hidden="1" customHeight="1" x14ac:dyDescent="0.25">
      <c r="A182" s="342" t="s">
        <v>145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19"/>
      <c r="Y182" s="319"/>
      <c r="Z182" s="319"/>
      <c r="AA182" s="310"/>
      <c r="AB182" s="310"/>
      <c r="AC182" s="310"/>
    </row>
    <row r="183" spans="1:68" ht="27" hidden="1" customHeight="1" x14ac:dyDescent="0.25">
      <c r="A183" s="54" t="s">
        <v>298</v>
      </c>
      <c r="B183" s="54" t="s">
        <v>299</v>
      </c>
      <c r="C183" s="31">
        <v>4301135719</v>
      </c>
      <c r="D183" s="325">
        <v>4620207490235</v>
      </c>
      <c r="E183" s="326"/>
      <c r="F183" s="313">
        <v>0.2</v>
      </c>
      <c r="G183" s="32">
        <v>12</v>
      </c>
      <c r="H183" s="313">
        <v>2.4</v>
      </c>
      <c r="I183" s="313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40" t="s">
        <v>300</v>
      </c>
      <c r="Q183" s="330"/>
      <c r="R183" s="330"/>
      <c r="S183" s="330"/>
      <c r="T183" s="331"/>
      <c r="U183" s="34"/>
      <c r="V183" s="34"/>
      <c r="W183" s="35" t="s">
        <v>70</v>
      </c>
      <c r="X183" s="314">
        <v>0</v>
      </c>
      <c r="Y183" s="315">
        <f>IFERROR(IF(X183="","",X183),"")</f>
        <v>0</v>
      </c>
      <c r="Z183" s="36">
        <f>IFERROR(IF(X183="","",X183*0.01788),"")</f>
        <v>0</v>
      </c>
      <c r="AA183" s="56"/>
      <c r="AB183" s="57" t="s">
        <v>301</v>
      </c>
      <c r="AC183" s="206" t="s">
        <v>302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27"/>
      <c r="B184" s="319"/>
      <c r="C184" s="319"/>
      <c r="D184" s="319"/>
      <c r="E184" s="319"/>
      <c r="F184" s="319"/>
      <c r="G184" s="319"/>
      <c r="H184" s="319"/>
      <c r="I184" s="319"/>
      <c r="J184" s="319"/>
      <c r="K184" s="319"/>
      <c r="L184" s="319"/>
      <c r="M184" s="319"/>
      <c r="N184" s="319"/>
      <c r="O184" s="328"/>
      <c r="P184" s="322" t="s">
        <v>73</v>
      </c>
      <c r="Q184" s="323"/>
      <c r="R184" s="323"/>
      <c r="S184" s="323"/>
      <c r="T184" s="323"/>
      <c r="U184" s="323"/>
      <c r="V184" s="324"/>
      <c r="W184" s="37" t="s">
        <v>70</v>
      </c>
      <c r="X184" s="316">
        <f>IFERROR(SUM(X183:X183),"0")</f>
        <v>0</v>
      </c>
      <c r="Y184" s="316">
        <f>IFERROR(SUM(Y183:Y183),"0")</f>
        <v>0</v>
      </c>
      <c r="Z184" s="316">
        <f>IFERROR(IF(Z183="",0,Z183),"0")</f>
        <v>0</v>
      </c>
      <c r="AA184" s="317"/>
      <c r="AB184" s="317"/>
      <c r="AC184" s="317"/>
    </row>
    <row r="185" spans="1:68" hidden="1" x14ac:dyDescent="0.2">
      <c r="A185" s="319"/>
      <c r="B185" s="319"/>
      <c r="C185" s="319"/>
      <c r="D185" s="319"/>
      <c r="E185" s="319"/>
      <c r="F185" s="319"/>
      <c r="G185" s="319"/>
      <c r="H185" s="319"/>
      <c r="I185" s="319"/>
      <c r="J185" s="319"/>
      <c r="K185" s="319"/>
      <c r="L185" s="319"/>
      <c r="M185" s="319"/>
      <c r="N185" s="319"/>
      <c r="O185" s="328"/>
      <c r="P185" s="322" t="s">
        <v>73</v>
      </c>
      <c r="Q185" s="323"/>
      <c r="R185" s="323"/>
      <c r="S185" s="323"/>
      <c r="T185" s="323"/>
      <c r="U185" s="323"/>
      <c r="V185" s="324"/>
      <c r="W185" s="37" t="s">
        <v>74</v>
      </c>
      <c r="X185" s="316">
        <f>IFERROR(SUMPRODUCT(X183:X183*H183:H183),"0")</f>
        <v>0</v>
      </c>
      <c r="Y185" s="316">
        <f>IFERROR(SUMPRODUCT(Y183:Y183*H183:H183),"0")</f>
        <v>0</v>
      </c>
      <c r="Z185" s="37"/>
      <c r="AA185" s="317"/>
      <c r="AB185" s="317"/>
      <c r="AC185" s="317"/>
    </row>
    <row r="186" spans="1:68" ht="16.5" hidden="1" customHeight="1" x14ac:dyDescent="0.25">
      <c r="A186" s="318" t="s">
        <v>303</v>
      </c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19"/>
      <c r="M186" s="319"/>
      <c r="N186" s="319"/>
      <c r="O186" s="319"/>
      <c r="P186" s="319"/>
      <c r="Q186" s="319"/>
      <c r="R186" s="319"/>
      <c r="S186" s="319"/>
      <c r="T186" s="319"/>
      <c r="U186" s="319"/>
      <c r="V186" s="319"/>
      <c r="W186" s="319"/>
      <c r="X186" s="319"/>
      <c r="Y186" s="319"/>
      <c r="Z186" s="319"/>
      <c r="AA186" s="309"/>
      <c r="AB186" s="309"/>
      <c r="AC186" s="309"/>
    </row>
    <row r="187" spans="1:68" ht="14.25" hidden="1" customHeight="1" x14ac:dyDescent="0.25">
      <c r="A187" s="342" t="s">
        <v>64</v>
      </c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19"/>
      <c r="M187" s="319"/>
      <c r="N187" s="319"/>
      <c r="O187" s="319"/>
      <c r="P187" s="319"/>
      <c r="Q187" s="319"/>
      <c r="R187" s="319"/>
      <c r="S187" s="319"/>
      <c r="T187" s="319"/>
      <c r="U187" s="319"/>
      <c r="V187" s="319"/>
      <c r="W187" s="319"/>
      <c r="X187" s="319"/>
      <c r="Y187" s="319"/>
      <c r="Z187" s="319"/>
      <c r="AA187" s="310"/>
      <c r="AB187" s="310"/>
      <c r="AC187" s="310"/>
    </row>
    <row r="188" spans="1:68" ht="16.5" customHeight="1" x14ac:dyDescent="0.25">
      <c r="A188" s="54" t="s">
        <v>304</v>
      </c>
      <c r="B188" s="54" t="s">
        <v>305</v>
      </c>
      <c r="C188" s="31">
        <v>4301070948</v>
      </c>
      <c r="D188" s="325">
        <v>4607111037022</v>
      </c>
      <c r="E188" s="326"/>
      <c r="F188" s="313">
        <v>0.7</v>
      </c>
      <c r="G188" s="32">
        <v>8</v>
      </c>
      <c r="H188" s="313">
        <v>5.6</v>
      </c>
      <c r="I188" s="313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0"/>
      <c r="R188" s="330"/>
      <c r="S188" s="330"/>
      <c r="T188" s="331"/>
      <c r="U188" s="34"/>
      <c r="V188" s="34"/>
      <c r="W188" s="35" t="s">
        <v>70</v>
      </c>
      <c r="X188" s="314">
        <v>120</v>
      </c>
      <c r="Y188" s="315">
        <f>IFERROR(IF(X188="","",X188),"")</f>
        <v>120</v>
      </c>
      <c r="Z188" s="36">
        <f>IFERROR(IF(X188="","",X188*0.0155),"")</f>
        <v>1.8599999999999999</v>
      </c>
      <c r="AA188" s="56"/>
      <c r="AB188" s="57"/>
      <c r="AC188" s="208" t="s">
        <v>306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704.4</v>
      </c>
      <c r="BN188" s="67">
        <f>IFERROR(Y188*I188,"0")</f>
        <v>704.4</v>
      </c>
      <c r="BO188" s="67">
        <f>IFERROR(X188/J188,"0")</f>
        <v>1.4285714285714286</v>
      </c>
      <c r="BP188" s="67">
        <f>IFERROR(Y188/J188,"0")</f>
        <v>1.4285714285714286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4301070990</v>
      </c>
      <c r="D189" s="325">
        <v>4607111038494</v>
      </c>
      <c r="E189" s="326"/>
      <c r="F189" s="313">
        <v>0.7</v>
      </c>
      <c r="G189" s="32">
        <v>8</v>
      </c>
      <c r="H189" s="313">
        <v>5.6</v>
      </c>
      <c r="I189" s="313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0"/>
      <c r="R189" s="330"/>
      <c r="S189" s="330"/>
      <c r="T189" s="331"/>
      <c r="U189" s="34"/>
      <c r="V189" s="34"/>
      <c r="W189" s="35" t="s">
        <v>70</v>
      </c>
      <c r="X189" s="314">
        <v>0</v>
      </c>
      <c r="Y189" s="315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310</v>
      </c>
      <c r="B190" s="54" t="s">
        <v>311</v>
      </c>
      <c r="C190" s="31">
        <v>4301070966</v>
      </c>
      <c r="D190" s="325">
        <v>4607111038135</v>
      </c>
      <c r="E190" s="326"/>
      <c r="F190" s="313">
        <v>0.7</v>
      </c>
      <c r="G190" s="32">
        <v>8</v>
      </c>
      <c r="H190" s="313">
        <v>5.6</v>
      </c>
      <c r="I190" s="313">
        <v>5.87</v>
      </c>
      <c r="J190" s="32">
        <v>84</v>
      </c>
      <c r="K190" s="32" t="s">
        <v>67</v>
      </c>
      <c r="L190" s="32" t="s">
        <v>101</v>
      </c>
      <c r="M190" s="33" t="s">
        <v>69</v>
      </c>
      <c r="N190" s="33"/>
      <c r="O190" s="32">
        <v>180</v>
      </c>
      <c r="P190" s="4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0"/>
      <c r="R190" s="330"/>
      <c r="S190" s="330"/>
      <c r="T190" s="331"/>
      <c r="U190" s="34"/>
      <c r="V190" s="34"/>
      <c r="W190" s="35" t="s">
        <v>70</v>
      </c>
      <c r="X190" s="314">
        <v>0</v>
      </c>
      <c r="Y190" s="315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312</v>
      </c>
      <c r="AG190" s="67"/>
      <c r="AJ190" s="71" t="s">
        <v>102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27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28"/>
      <c r="P191" s="322" t="s">
        <v>73</v>
      </c>
      <c r="Q191" s="323"/>
      <c r="R191" s="323"/>
      <c r="S191" s="323"/>
      <c r="T191" s="323"/>
      <c r="U191" s="323"/>
      <c r="V191" s="324"/>
      <c r="W191" s="37" t="s">
        <v>70</v>
      </c>
      <c r="X191" s="316">
        <f>IFERROR(SUM(X188:X190),"0")</f>
        <v>120</v>
      </c>
      <c r="Y191" s="316">
        <f>IFERROR(SUM(Y188:Y190),"0")</f>
        <v>120</v>
      </c>
      <c r="Z191" s="316">
        <f>IFERROR(IF(Z188="",0,Z188),"0")+IFERROR(IF(Z189="",0,Z189),"0")+IFERROR(IF(Z190="",0,Z190),"0")</f>
        <v>1.8599999999999999</v>
      </c>
      <c r="AA191" s="317"/>
      <c r="AB191" s="317"/>
      <c r="AC191" s="317"/>
    </row>
    <row r="192" spans="1:68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28"/>
      <c r="P192" s="322" t="s">
        <v>73</v>
      </c>
      <c r="Q192" s="323"/>
      <c r="R192" s="323"/>
      <c r="S192" s="323"/>
      <c r="T192" s="323"/>
      <c r="U192" s="323"/>
      <c r="V192" s="324"/>
      <c r="W192" s="37" t="s">
        <v>74</v>
      </c>
      <c r="X192" s="316">
        <f>IFERROR(SUMPRODUCT(X188:X190*H188:H190),"0")</f>
        <v>672</v>
      </c>
      <c r="Y192" s="316">
        <f>IFERROR(SUMPRODUCT(Y188:Y190*H188:H190),"0")</f>
        <v>672</v>
      </c>
      <c r="Z192" s="37"/>
      <c r="AA192" s="317"/>
      <c r="AB192" s="317"/>
      <c r="AC192" s="317"/>
    </row>
    <row r="193" spans="1:68" ht="16.5" hidden="1" customHeight="1" x14ac:dyDescent="0.25">
      <c r="A193" s="318" t="s">
        <v>313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19"/>
      <c r="Y193" s="319"/>
      <c r="Z193" s="319"/>
      <c r="AA193" s="309"/>
      <c r="AB193" s="309"/>
      <c r="AC193" s="309"/>
    </row>
    <row r="194" spans="1:68" ht="14.25" hidden="1" customHeight="1" x14ac:dyDescent="0.25">
      <c r="A194" s="342" t="s">
        <v>64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19"/>
      <c r="Y194" s="319"/>
      <c r="Z194" s="319"/>
      <c r="AA194" s="310"/>
      <c r="AB194" s="310"/>
      <c r="AC194" s="310"/>
    </row>
    <row r="195" spans="1:68" ht="27" hidden="1" customHeight="1" x14ac:dyDescent="0.25">
      <c r="A195" s="54" t="s">
        <v>314</v>
      </c>
      <c r="B195" s="54" t="s">
        <v>315</v>
      </c>
      <c r="C195" s="31">
        <v>4301070996</v>
      </c>
      <c r="D195" s="325">
        <v>4607111038654</v>
      </c>
      <c r="E195" s="326"/>
      <c r="F195" s="313">
        <v>0.4</v>
      </c>
      <c r="G195" s="32">
        <v>16</v>
      </c>
      <c r="H195" s="313">
        <v>6.4</v>
      </c>
      <c r="I195" s="313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0"/>
      <c r="R195" s="330"/>
      <c r="S195" s="330"/>
      <c r="T195" s="331"/>
      <c r="U195" s="34"/>
      <c r="V195" s="34"/>
      <c r="W195" s="35" t="s">
        <v>70</v>
      </c>
      <c r="X195" s="314">
        <v>0</v>
      </c>
      <c r="Y195" s="315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4301070997</v>
      </c>
      <c r="D196" s="325">
        <v>4607111038586</v>
      </c>
      <c r="E196" s="326"/>
      <c r="F196" s="313">
        <v>0.7</v>
      </c>
      <c r="G196" s="32">
        <v>8</v>
      </c>
      <c r="H196" s="313">
        <v>5.6</v>
      </c>
      <c r="I196" s="313">
        <v>5.83</v>
      </c>
      <c r="J196" s="32">
        <v>84</v>
      </c>
      <c r="K196" s="32" t="s">
        <v>67</v>
      </c>
      <c r="L196" s="32" t="s">
        <v>101</v>
      </c>
      <c r="M196" s="33" t="s">
        <v>69</v>
      </c>
      <c r="N196" s="33"/>
      <c r="O196" s="32">
        <v>180</v>
      </c>
      <c r="P196" s="4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0"/>
      <c r="R196" s="330"/>
      <c r="S196" s="330"/>
      <c r="T196" s="331"/>
      <c r="U196" s="34"/>
      <c r="V196" s="34"/>
      <c r="W196" s="35" t="s">
        <v>70</v>
      </c>
      <c r="X196" s="314">
        <v>0</v>
      </c>
      <c r="Y196" s="315">
        <f t="shared" si="18"/>
        <v>0</v>
      </c>
      <c r="Z196" s="36">
        <f t="shared" si="19"/>
        <v>0</v>
      </c>
      <c r="AA196" s="56"/>
      <c r="AB196" s="57"/>
      <c r="AC196" s="216" t="s">
        <v>316</v>
      </c>
      <c r="AG196" s="67"/>
      <c r="AJ196" s="71" t="s">
        <v>102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4301070962</v>
      </c>
      <c r="D197" s="325">
        <v>4607111038609</v>
      </c>
      <c r="E197" s="326"/>
      <c r="F197" s="313">
        <v>0.4</v>
      </c>
      <c r="G197" s="32">
        <v>16</v>
      </c>
      <c r="H197" s="313">
        <v>6.4</v>
      </c>
      <c r="I197" s="313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0"/>
      <c r="R197" s="330"/>
      <c r="S197" s="330"/>
      <c r="T197" s="331"/>
      <c r="U197" s="34"/>
      <c r="V197" s="34"/>
      <c r="W197" s="35" t="s">
        <v>70</v>
      </c>
      <c r="X197" s="314">
        <v>0</v>
      </c>
      <c r="Y197" s="315">
        <f t="shared" si="18"/>
        <v>0</v>
      </c>
      <c r="Z197" s="36">
        <f t="shared" si="19"/>
        <v>0</v>
      </c>
      <c r="AA197" s="56"/>
      <c r="AB197" s="57"/>
      <c r="AC197" s="218" t="s">
        <v>321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322</v>
      </c>
      <c r="B198" s="54" t="s">
        <v>323</v>
      </c>
      <c r="C198" s="31">
        <v>4301070963</v>
      </c>
      <c r="D198" s="325">
        <v>4607111038630</v>
      </c>
      <c r="E198" s="326"/>
      <c r="F198" s="313">
        <v>0.7</v>
      </c>
      <c r="G198" s="32">
        <v>8</v>
      </c>
      <c r="H198" s="313">
        <v>5.6</v>
      </c>
      <c r="I198" s="31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0"/>
      <c r="R198" s="330"/>
      <c r="S198" s="330"/>
      <c r="T198" s="331"/>
      <c r="U198" s="34"/>
      <c r="V198" s="34"/>
      <c r="W198" s="35" t="s">
        <v>70</v>
      </c>
      <c r="X198" s="314">
        <v>0</v>
      </c>
      <c r="Y198" s="315">
        <f t="shared" si="18"/>
        <v>0</v>
      </c>
      <c r="Z198" s="36">
        <f t="shared" si="19"/>
        <v>0</v>
      </c>
      <c r="AA198" s="56"/>
      <c r="AB198" s="57"/>
      <c r="AC198" s="220" t="s">
        <v>321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4301070959</v>
      </c>
      <c r="D199" s="325">
        <v>4607111038616</v>
      </c>
      <c r="E199" s="326"/>
      <c r="F199" s="313">
        <v>0.4</v>
      </c>
      <c r="G199" s="32">
        <v>16</v>
      </c>
      <c r="H199" s="313">
        <v>6.4</v>
      </c>
      <c r="I199" s="313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0"/>
      <c r="R199" s="330"/>
      <c r="S199" s="330"/>
      <c r="T199" s="331"/>
      <c r="U199" s="34"/>
      <c r="V199" s="34"/>
      <c r="W199" s="35" t="s">
        <v>70</v>
      </c>
      <c r="X199" s="314">
        <v>0</v>
      </c>
      <c r="Y199" s="315">
        <f t="shared" si="18"/>
        <v>0</v>
      </c>
      <c r="Z199" s="36">
        <f t="shared" si="19"/>
        <v>0</v>
      </c>
      <c r="AA199" s="56"/>
      <c r="AB199" s="57"/>
      <c r="AC199" s="222" t="s">
        <v>316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4301070960</v>
      </c>
      <c r="D200" s="325">
        <v>4607111038623</v>
      </c>
      <c r="E200" s="326"/>
      <c r="F200" s="313">
        <v>0.7</v>
      </c>
      <c r="G200" s="32">
        <v>8</v>
      </c>
      <c r="H200" s="313">
        <v>5.6</v>
      </c>
      <c r="I200" s="313">
        <v>5.87</v>
      </c>
      <c r="J200" s="32">
        <v>84</v>
      </c>
      <c r="K200" s="32" t="s">
        <v>67</v>
      </c>
      <c r="L200" s="32" t="s">
        <v>101</v>
      </c>
      <c r="M200" s="33" t="s">
        <v>69</v>
      </c>
      <c r="N200" s="33"/>
      <c r="O200" s="32">
        <v>180</v>
      </c>
      <c r="P200" s="5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0"/>
      <c r="R200" s="330"/>
      <c r="S200" s="330"/>
      <c r="T200" s="331"/>
      <c r="U200" s="34"/>
      <c r="V200" s="34"/>
      <c r="W200" s="35" t="s">
        <v>70</v>
      </c>
      <c r="X200" s="314">
        <v>0</v>
      </c>
      <c r="Y200" s="315">
        <f t="shared" si="18"/>
        <v>0</v>
      </c>
      <c r="Z200" s="36">
        <f t="shared" si="19"/>
        <v>0</v>
      </c>
      <c r="AA200" s="56"/>
      <c r="AB200" s="57"/>
      <c r="AC200" s="224" t="s">
        <v>316</v>
      </c>
      <c r="AG200" s="67"/>
      <c r="AJ200" s="71" t="s">
        <v>102</v>
      </c>
      <c r="AK200" s="71">
        <v>12</v>
      </c>
      <c r="BB200" s="225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idden="1" x14ac:dyDescent="0.2">
      <c r="A201" s="327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19"/>
      <c r="N201" s="319"/>
      <c r="O201" s="328"/>
      <c r="P201" s="322" t="s">
        <v>73</v>
      </c>
      <c r="Q201" s="323"/>
      <c r="R201" s="323"/>
      <c r="S201" s="323"/>
      <c r="T201" s="323"/>
      <c r="U201" s="323"/>
      <c r="V201" s="324"/>
      <c r="W201" s="37" t="s">
        <v>70</v>
      </c>
      <c r="X201" s="316">
        <f>IFERROR(SUM(X195:X200),"0")</f>
        <v>0</v>
      </c>
      <c r="Y201" s="316">
        <f>IFERROR(SUM(Y195:Y200),"0")</f>
        <v>0</v>
      </c>
      <c r="Z201" s="316">
        <f>IFERROR(IF(Z195="",0,Z195),"0")+IFERROR(IF(Z196="",0,Z196),"0")+IFERROR(IF(Z197="",0,Z197),"0")+IFERROR(IF(Z198="",0,Z198),"0")+IFERROR(IF(Z199="",0,Z199),"0")+IFERROR(IF(Z200="",0,Z200),"0")</f>
        <v>0</v>
      </c>
      <c r="AA201" s="317"/>
      <c r="AB201" s="317"/>
      <c r="AC201" s="317"/>
    </row>
    <row r="202" spans="1:68" hidden="1" x14ac:dyDescent="0.2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19"/>
      <c r="N202" s="319"/>
      <c r="O202" s="328"/>
      <c r="P202" s="322" t="s">
        <v>73</v>
      </c>
      <c r="Q202" s="323"/>
      <c r="R202" s="323"/>
      <c r="S202" s="323"/>
      <c r="T202" s="323"/>
      <c r="U202" s="323"/>
      <c r="V202" s="324"/>
      <c r="W202" s="37" t="s">
        <v>74</v>
      </c>
      <c r="X202" s="316">
        <f>IFERROR(SUMPRODUCT(X195:X200*H195:H200),"0")</f>
        <v>0</v>
      </c>
      <c r="Y202" s="316">
        <f>IFERROR(SUMPRODUCT(Y195:Y200*H195:H200),"0")</f>
        <v>0</v>
      </c>
      <c r="Z202" s="37"/>
      <c r="AA202" s="317"/>
      <c r="AB202" s="317"/>
      <c r="AC202" s="317"/>
    </row>
    <row r="203" spans="1:68" ht="16.5" hidden="1" customHeight="1" x14ac:dyDescent="0.25">
      <c r="A203" s="318" t="s">
        <v>328</v>
      </c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19"/>
      <c r="Z203" s="319"/>
      <c r="AA203" s="309"/>
      <c r="AB203" s="309"/>
      <c r="AC203" s="309"/>
    </row>
    <row r="204" spans="1:68" ht="14.25" hidden="1" customHeight="1" x14ac:dyDescent="0.25">
      <c r="A204" s="342" t="s">
        <v>64</v>
      </c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19"/>
      <c r="Z204" s="319"/>
      <c r="AA204" s="310"/>
      <c r="AB204" s="310"/>
      <c r="AC204" s="310"/>
    </row>
    <row r="205" spans="1:68" ht="27" hidden="1" customHeight="1" x14ac:dyDescent="0.25">
      <c r="A205" s="54" t="s">
        <v>329</v>
      </c>
      <c r="B205" s="54" t="s">
        <v>330</v>
      </c>
      <c r="C205" s="31">
        <v>4301070915</v>
      </c>
      <c r="D205" s="325">
        <v>4607111035882</v>
      </c>
      <c r="E205" s="326"/>
      <c r="F205" s="313">
        <v>0.43</v>
      </c>
      <c r="G205" s="32">
        <v>16</v>
      </c>
      <c r="H205" s="313">
        <v>6.88</v>
      </c>
      <c r="I205" s="313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0"/>
      <c r="R205" s="330"/>
      <c r="S205" s="330"/>
      <c r="T205" s="331"/>
      <c r="U205" s="34"/>
      <c r="V205" s="34"/>
      <c r="W205" s="35" t="s">
        <v>70</v>
      </c>
      <c r="X205" s="314">
        <v>0</v>
      </c>
      <c r="Y205" s="315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331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332</v>
      </c>
      <c r="B206" s="54" t="s">
        <v>333</v>
      </c>
      <c r="C206" s="31">
        <v>4301070921</v>
      </c>
      <c r="D206" s="325">
        <v>4607111035905</v>
      </c>
      <c r="E206" s="326"/>
      <c r="F206" s="313">
        <v>0.9</v>
      </c>
      <c r="G206" s="32">
        <v>8</v>
      </c>
      <c r="H206" s="313">
        <v>7.2</v>
      </c>
      <c r="I206" s="313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0"/>
      <c r="R206" s="330"/>
      <c r="S206" s="330"/>
      <c r="T206" s="331"/>
      <c r="U206" s="34"/>
      <c r="V206" s="34"/>
      <c r="W206" s="35" t="s">
        <v>70</v>
      </c>
      <c r="X206" s="314">
        <v>0</v>
      </c>
      <c r="Y206" s="315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331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4301070917</v>
      </c>
      <c r="D207" s="325">
        <v>4607111035912</v>
      </c>
      <c r="E207" s="326"/>
      <c r="F207" s="313">
        <v>0.43</v>
      </c>
      <c r="G207" s="32">
        <v>16</v>
      </c>
      <c r="H207" s="313">
        <v>6.88</v>
      </c>
      <c r="I207" s="313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0"/>
      <c r="R207" s="330"/>
      <c r="S207" s="330"/>
      <c r="T207" s="331"/>
      <c r="U207" s="34"/>
      <c r="V207" s="34"/>
      <c r="W207" s="35" t="s">
        <v>70</v>
      </c>
      <c r="X207" s="314">
        <v>0</v>
      </c>
      <c r="Y207" s="315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336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4301070920</v>
      </c>
      <c r="D208" s="325">
        <v>4607111035929</v>
      </c>
      <c r="E208" s="326"/>
      <c r="F208" s="313">
        <v>0.9</v>
      </c>
      <c r="G208" s="32">
        <v>8</v>
      </c>
      <c r="H208" s="313">
        <v>7.2</v>
      </c>
      <c r="I208" s="313">
        <v>7.47</v>
      </c>
      <c r="J208" s="32">
        <v>84</v>
      </c>
      <c r="K208" s="32" t="s">
        <v>67</v>
      </c>
      <c r="L208" s="32" t="s">
        <v>101</v>
      </c>
      <c r="M208" s="33" t="s">
        <v>69</v>
      </c>
      <c r="N208" s="33"/>
      <c r="O208" s="32">
        <v>180</v>
      </c>
      <c r="P208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0"/>
      <c r="R208" s="330"/>
      <c r="S208" s="330"/>
      <c r="T208" s="331"/>
      <c r="U208" s="34"/>
      <c r="V208" s="34"/>
      <c r="W208" s="35" t="s">
        <v>70</v>
      </c>
      <c r="X208" s="314">
        <v>60</v>
      </c>
      <c r="Y208" s="315">
        <f>IFERROR(IF(X208="","",X208),"")</f>
        <v>60</v>
      </c>
      <c r="Z208" s="36">
        <f>IFERROR(IF(X208="","",X208*0.0155),"")</f>
        <v>0.92999999999999994</v>
      </c>
      <c r="AA208" s="56"/>
      <c r="AB208" s="57"/>
      <c r="AC208" s="232" t="s">
        <v>336</v>
      </c>
      <c r="AG208" s="67"/>
      <c r="AJ208" s="71" t="s">
        <v>102</v>
      </c>
      <c r="AK208" s="71">
        <v>12</v>
      </c>
      <c r="BB208" s="233" t="s">
        <v>1</v>
      </c>
      <c r="BM208" s="67">
        <f>IFERROR(X208*I208,"0")</f>
        <v>448.2</v>
      </c>
      <c r="BN208" s="67">
        <f>IFERROR(Y208*I208,"0")</f>
        <v>448.2</v>
      </c>
      <c r="BO208" s="67">
        <f>IFERROR(X208/J208,"0")</f>
        <v>0.7142857142857143</v>
      </c>
      <c r="BP208" s="67">
        <f>IFERROR(Y208/J208,"0")</f>
        <v>0.7142857142857143</v>
      </c>
    </row>
    <row r="209" spans="1:68" x14ac:dyDescent="0.2">
      <c r="A209" s="327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19"/>
      <c r="M209" s="319"/>
      <c r="N209" s="319"/>
      <c r="O209" s="328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6">
        <f>IFERROR(SUM(X205:X208),"0")</f>
        <v>60</v>
      </c>
      <c r="Y209" s="316">
        <f>IFERROR(SUM(Y205:Y208),"0")</f>
        <v>60</v>
      </c>
      <c r="Z209" s="316">
        <f>IFERROR(IF(Z205="",0,Z205),"0")+IFERROR(IF(Z206="",0,Z206),"0")+IFERROR(IF(Z207="",0,Z207),"0")+IFERROR(IF(Z208="",0,Z208),"0")</f>
        <v>0.92999999999999994</v>
      </c>
      <c r="AA209" s="317"/>
      <c r="AB209" s="317"/>
      <c r="AC209" s="317"/>
    </row>
    <row r="210" spans="1:68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28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6">
        <f>IFERROR(SUMPRODUCT(X205:X208*H205:H208),"0")</f>
        <v>432</v>
      </c>
      <c r="Y210" s="316">
        <f>IFERROR(SUMPRODUCT(Y205:Y208*H205:H208),"0")</f>
        <v>432</v>
      </c>
      <c r="Z210" s="37"/>
      <c r="AA210" s="317"/>
      <c r="AB210" s="317"/>
      <c r="AC210" s="317"/>
    </row>
    <row r="211" spans="1:68" ht="16.5" hidden="1" customHeight="1" x14ac:dyDescent="0.25">
      <c r="A211" s="318" t="s">
        <v>339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19"/>
      <c r="Y211" s="319"/>
      <c r="Z211" s="319"/>
      <c r="AA211" s="309"/>
      <c r="AB211" s="309"/>
      <c r="AC211" s="309"/>
    </row>
    <row r="212" spans="1:68" ht="14.25" hidden="1" customHeight="1" x14ac:dyDescent="0.25">
      <c r="A212" s="342" t="s">
        <v>284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  <c r="AA212" s="310"/>
      <c r="AB212" s="310"/>
      <c r="AC212" s="310"/>
    </row>
    <row r="213" spans="1:68" ht="27" hidden="1" customHeight="1" x14ac:dyDescent="0.25">
      <c r="A213" s="54" t="s">
        <v>340</v>
      </c>
      <c r="B213" s="54" t="s">
        <v>341</v>
      </c>
      <c r="C213" s="31">
        <v>4301051320</v>
      </c>
      <c r="D213" s="325">
        <v>4680115881334</v>
      </c>
      <c r="E213" s="326"/>
      <c r="F213" s="313">
        <v>0.33</v>
      </c>
      <c r="G213" s="32">
        <v>6</v>
      </c>
      <c r="H213" s="313">
        <v>1.98</v>
      </c>
      <c r="I213" s="313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4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0"/>
      <c r="R213" s="330"/>
      <c r="S213" s="330"/>
      <c r="T213" s="331"/>
      <c r="U213" s="34"/>
      <c r="V213" s="34"/>
      <c r="W213" s="35" t="s">
        <v>70</v>
      </c>
      <c r="X213" s="314">
        <v>0</v>
      </c>
      <c r="Y213" s="315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342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7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19"/>
      <c r="N214" s="319"/>
      <c r="O214" s="328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28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18" t="s">
        <v>343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19"/>
      <c r="Y216" s="319"/>
      <c r="Z216" s="319"/>
      <c r="AA216" s="309"/>
      <c r="AB216" s="309"/>
      <c r="AC216" s="309"/>
    </row>
    <row r="217" spans="1:68" ht="14.25" hidden="1" customHeight="1" x14ac:dyDescent="0.25">
      <c r="A217" s="342" t="s">
        <v>64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19"/>
      <c r="Y217" s="319"/>
      <c r="Z217" s="319"/>
      <c r="AA217" s="310"/>
      <c r="AB217" s="310"/>
      <c r="AC217" s="310"/>
    </row>
    <row r="218" spans="1:68" ht="16.5" hidden="1" customHeight="1" x14ac:dyDescent="0.25">
      <c r="A218" s="54" t="s">
        <v>344</v>
      </c>
      <c r="B218" s="54" t="s">
        <v>345</v>
      </c>
      <c r="C218" s="31">
        <v>4301071063</v>
      </c>
      <c r="D218" s="325">
        <v>4607111039019</v>
      </c>
      <c r="E218" s="326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4" t="s">
        <v>346</v>
      </c>
      <c r="Q218" s="330"/>
      <c r="R218" s="330"/>
      <c r="S218" s="330"/>
      <c r="T218" s="331"/>
      <c r="U218" s="34"/>
      <c r="V218" s="34"/>
      <c r="W218" s="35" t="s">
        <v>70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347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348</v>
      </c>
      <c r="B219" s="54" t="s">
        <v>349</v>
      </c>
      <c r="C219" s="31">
        <v>4301071000</v>
      </c>
      <c r="D219" s="325">
        <v>4607111038708</v>
      </c>
      <c r="E219" s="326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67</v>
      </c>
      <c r="L219" s="32" t="s">
        <v>101</v>
      </c>
      <c r="M219" s="33" t="s">
        <v>69</v>
      </c>
      <c r="N219" s="33"/>
      <c r="O219" s="32">
        <v>180</v>
      </c>
      <c r="P219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0"/>
      <c r="R219" s="330"/>
      <c r="S219" s="330"/>
      <c r="T219" s="331"/>
      <c r="U219" s="34"/>
      <c r="V219" s="34"/>
      <c r="W219" s="35" t="s">
        <v>70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347</v>
      </c>
      <c r="AG219" s="67"/>
      <c r="AJ219" s="71" t="s">
        <v>102</v>
      </c>
      <c r="AK219" s="71">
        <v>12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7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28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hidden="1" x14ac:dyDescent="0.2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28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hidden="1" customHeight="1" x14ac:dyDescent="0.2">
      <c r="A222" s="354" t="s">
        <v>350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55"/>
      <c r="AA222" s="48"/>
      <c r="AB222" s="48"/>
      <c r="AC222" s="48"/>
    </row>
    <row r="223" spans="1:68" ht="16.5" hidden="1" customHeight="1" x14ac:dyDescent="0.25">
      <c r="A223" s="318" t="s">
        <v>351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  <c r="AA223" s="309"/>
      <c r="AB223" s="309"/>
      <c r="AC223" s="309"/>
    </row>
    <row r="224" spans="1:68" ht="14.25" hidden="1" customHeight="1" x14ac:dyDescent="0.25">
      <c r="A224" s="342" t="s">
        <v>64</v>
      </c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9"/>
      <c r="P224" s="319"/>
      <c r="Q224" s="319"/>
      <c r="R224" s="319"/>
      <c r="S224" s="319"/>
      <c r="T224" s="319"/>
      <c r="U224" s="319"/>
      <c r="V224" s="319"/>
      <c r="W224" s="319"/>
      <c r="X224" s="319"/>
      <c r="Y224" s="319"/>
      <c r="Z224" s="319"/>
      <c r="AA224" s="310"/>
      <c r="AB224" s="310"/>
      <c r="AC224" s="310"/>
    </row>
    <row r="225" spans="1:68" ht="27" hidden="1" customHeight="1" x14ac:dyDescent="0.25">
      <c r="A225" s="54" t="s">
        <v>352</v>
      </c>
      <c r="B225" s="54" t="s">
        <v>353</v>
      </c>
      <c r="C225" s="31">
        <v>4301071036</v>
      </c>
      <c r="D225" s="325">
        <v>4607111036162</v>
      </c>
      <c r="E225" s="326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80" t="s">
        <v>354</v>
      </c>
      <c r="Q225" s="330"/>
      <c r="R225" s="330"/>
      <c r="S225" s="330"/>
      <c r="T225" s="331"/>
      <c r="U225" s="34"/>
      <c r="V225" s="34"/>
      <c r="W225" s="35" t="s">
        <v>70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355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7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28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19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28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54" t="s">
        <v>356</v>
      </c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55"/>
      <c r="P228" s="355"/>
      <c r="Q228" s="355"/>
      <c r="R228" s="355"/>
      <c r="S228" s="355"/>
      <c r="T228" s="355"/>
      <c r="U228" s="355"/>
      <c r="V228" s="355"/>
      <c r="W228" s="355"/>
      <c r="X228" s="355"/>
      <c r="Y228" s="355"/>
      <c r="Z228" s="355"/>
      <c r="AA228" s="48"/>
      <c r="AB228" s="48"/>
      <c r="AC228" s="48"/>
    </row>
    <row r="229" spans="1:68" ht="16.5" hidden="1" customHeight="1" x14ac:dyDescent="0.25">
      <c r="A229" s="318" t="s">
        <v>357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19"/>
      <c r="Y229" s="319"/>
      <c r="Z229" s="319"/>
      <c r="AA229" s="309"/>
      <c r="AB229" s="309"/>
      <c r="AC229" s="309"/>
    </row>
    <row r="230" spans="1:68" ht="14.25" hidden="1" customHeight="1" x14ac:dyDescent="0.25">
      <c r="A230" s="342" t="s">
        <v>64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  <c r="AA230" s="310"/>
      <c r="AB230" s="310"/>
      <c r="AC230" s="310"/>
    </row>
    <row r="231" spans="1:68" ht="27" customHeight="1" x14ac:dyDescent="0.25">
      <c r="A231" s="54" t="s">
        <v>358</v>
      </c>
      <c r="B231" s="54" t="s">
        <v>359</v>
      </c>
      <c r="C231" s="31">
        <v>4301071029</v>
      </c>
      <c r="D231" s="325">
        <v>4607111035899</v>
      </c>
      <c r="E231" s="326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67</v>
      </c>
      <c r="L231" s="32" t="s">
        <v>87</v>
      </c>
      <c r="M231" s="33" t="s">
        <v>69</v>
      </c>
      <c r="N231" s="33"/>
      <c r="O231" s="32">
        <v>180</v>
      </c>
      <c r="P231" s="4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0"/>
      <c r="R231" s="330"/>
      <c r="S231" s="330"/>
      <c r="T231" s="331"/>
      <c r="U231" s="34"/>
      <c r="V231" s="34"/>
      <c r="W231" s="35" t="s">
        <v>70</v>
      </c>
      <c r="X231" s="314">
        <v>72</v>
      </c>
      <c r="Y231" s="315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242" t="s">
        <v>262</v>
      </c>
      <c r="AG231" s="67"/>
      <c r="AJ231" s="71" t="s">
        <v>88</v>
      </c>
      <c r="AK231" s="71">
        <v>84</v>
      </c>
      <c r="BB231" s="243" t="s">
        <v>1</v>
      </c>
      <c r="BM231" s="67">
        <f>IFERROR(X231*I231,"0")</f>
        <v>378.86399999999998</v>
      </c>
      <c r="BN231" s="67">
        <f>IFERROR(Y231*I231,"0")</f>
        <v>378.86399999999998</v>
      </c>
      <c r="BO231" s="67">
        <f>IFERROR(X231/J231,"0")</f>
        <v>0.8571428571428571</v>
      </c>
      <c r="BP231" s="67">
        <f>IFERROR(Y231/J231,"0")</f>
        <v>0.8571428571428571</v>
      </c>
    </row>
    <row r="232" spans="1:68" ht="27" hidden="1" customHeight="1" x14ac:dyDescent="0.25">
      <c r="A232" s="54" t="s">
        <v>360</v>
      </c>
      <c r="B232" s="54" t="s">
        <v>361</v>
      </c>
      <c r="C232" s="31">
        <v>4301070991</v>
      </c>
      <c r="D232" s="325">
        <v>4607111038180</v>
      </c>
      <c r="E232" s="326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67</v>
      </c>
      <c r="L232" s="32" t="s">
        <v>101</v>
      </c>
      <c r="M232" s="33" t="s">
        <v>69</v>
      </c>
      <c r="N232" s="33"/>
      <c r="O232" s="32">
        <v>180</v>
      </c>
      <c r="P232" s="45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0"/>
      <c r="R232" s="330"/>
      <c r="S232" s="330"/>
      <c r="T232" s="331"/>
      <c r="U232" s="34"/>
      <c r="V232" s="34"/>
      <c r="W232" s="35" t="s">
        <v>70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362</v>
      </c>
      <c r="AG232" s="67"/>
      <c r="AJ232" s="71" t="s">
        <v>102</v>
      </c>
      <c r="AK232" s="71">
        <v>12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28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6">
        <f>IFERROR(SUM(X231:X232),"0")</f>
        <v>72</v>
      </c>
      <c r="Y233" s="316">
        <f>IFERROR(SUM(Y231:Y232),"0")</f>
        <v>72</v>
      </c>
      <c r="Z233" s="316">
        <f>IFERROR(IF(Z231="",0,Z231),"0")+IFERROR(IF(Z232="",0,Z232),"0")</f>
        <v>1.1160000000000001</v>
      </c>
      <c r="AA233" s="317"/>
      <c r="AB233" s="317"/>
      <c r="AC233" s="317"/>
    </row>
    <row r="234" spans="1:68" x14ac:dyDescent="0.2">
      <c r="A234" s="319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28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6">
        <f>IFERROR(SUMPRODUCT(X231:X232*H231:H232),"0")</f>
        <v>360</v>
      </c>
      <c r="Y234" s="316">
        <f>IFERROR(SUMPRODUCT(Y231:Y232*H231:H232),"0")</f>
        <v>360</v>
      </c>
      <c r="Z234" s="37"/>
      <c r="AA234" s="317"/>
      <c r="AB234" s="317"/>
      <c r="AC234" s="317"/>
    </row>
    <row r="235" spans="1:68" ht="27.75" hidden="1" customHeight="1" x14ac:dyDescent="0.2">
      <c r="A235" s="354" t="s">
        <v>363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48"/>
      <c r="AB235" s="48"/>
      <c r="AC235" s="48"/>
    </row>
    <row r="236" spans="1:68" ht="16.5" hidden="1" customHeight="1" x14ac:dyDescent="0.25">
      <c r="A236" s="318" t="s">
        <v>364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  <c r="AA236" s="309"/>
      <c r="AB236" s="309"/>
      <c r="AC236" s="309"/>
    </row>
    <row r="237" spans="1:68" ht="14.25" hidden="1" customHeight="1" x14ac:dyDescent="0.25">
      <c r="A237" s="342" t="s">
        <v>145</v>
      </c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19"/>
      <c r="N237" s="319"/>
      <c r="O237" s="319"/>
      <c r="P237" s="319"/>
      <c r="Q237" s="319"/>
      <c r="R237" s="319"/>
      <c r="S237" s="319"/>
      <c r="T237" s="319"/>
      <c r="U237" s="319"/>
      <c r="V237" s="319"/>
      <c r="W237" s="319"/>
      <c r="X237" s="319"/>
      <c r="Y237" s="319"/>
      <c r="Z237" s="319"/>
      <c r="AA237" s="310"/>
      <c r="AB237" s="310"/>
      <c r="AC237" s="310"/>
    </row>
    <row r="238" spans="1:68" ht="37.5" hidden="1" customHeight="1" x14ac:dyDescent="0.25">
      <c r="A238" s="54" t="s">
        <v>365</v>
      </c>
      <c r="B238" s="54" t="s">
        <v>366</v>
      </c>
      <c r="C238" s="31">
        <v>4301135400</v>
      </c>
      <c r="D238" s="325">
        <v>4607111039361</v>
      </c>
      <c r="E238" s="326"/>
      <c r="F238" s="313">
        <v>0.25</v>
      </c>
      <c r="G238" s="32">
        <v>12</v>
      </c>
      <c r="H238" s="313">
        <v>3</v>
      </c>
      <c r="I238" s="313">
        <v>3.7035999999999998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42" t="s">
        <v>367</v>
      </c>
      <c r="Q238" s="330"/>
      <c r="R238" s="330"/>
      <c r="S238" s="330"/>
      <c r="T238" s="331"/>
      <c r="U238" s="34"/>
      <c r="V238" s="34"/>
      <c r="W238" s="35" t="s">
        <v>70</v>
      </c>
      <c r="X238" s="314">
        <v>0</v>
      </c>
      <c r="Y238" s="315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368</v>
      </c>
      <c r="AG238" s="67"/>
      <c r="AJ238" s="71" t="s">
        <v>72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27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28"/>
      <c r="P239" s="322" t="s">
        <v>73</v>
      </c>
      <c r="Q239" s="323"/>
      <c r="R239" s="323"/>
      <c r="S239" s="323"/>
      <c r="T239" s="323"/>
      <c r="U239" s="323"/>
      <c r="V239" s="324"/>
      <c r="W239" s="37" t="s">
        <v>70</v>
      </c>
      <c r="X239" s="316">
        <f>IFERROR(SUM(X238:X238),"0")</f>
        <v>0</v>
      </c>
      <c r="Y239" s="316">
        <f>IFERROR(SUM(Y238:Y238),"0")</f>
        <v>0</v>
      </c>
      <c r="Z239" s="316">
        <f>IFERROR(IF(Z238="",0,Z238),"0")</f>
        <v>0</v>
      </c>
      <c r="AA239" s="317"/>
      <c r="AB239" s="317"/>
      <c r="AC239" s="317"/>
    </row>
    <row r="240" spans="1:68" hidden="1" x14ac:dyDescent="0.2">
      <c r="A240" s="319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28"/>
      <c r="P240" s="322" t="s">
        <v>73</v>
      </c>
      <c r="Q240" s="323"/>
      <c r="R240" s="323"/>
      <c r="S240" s="323"/>
      <c r="T240" s="323"/>
      <c r="U240" s="323"/>
      <c r="V240" s="324"/>
      <c r="W240" s="37" t="s">
        <v>74</v>
      </c>
      <c r="X240" s="316">
        <f>IFERROR(SUMPRODUCT(X238:X238*H238:H238),"0")</f>
        <v>0</v>
      </c>
      <c r="Y240" s="316">
        <f>IFERROR(SUMPRODUCT(Y238:Y238*H238:H238),"0")</f>
        <v>0</v>
      </c>
      <c r="Z240" s="37"/>
      <c r="AA240" s="317"/>
      <c r="AB240" s="317"/>
      <c r="AC240" s="317"/>
    </row>
    <row r="241" spans="1:68" ht="27.75" hidden="1" customHeight="1" x14ac:dyDescent="0.2">
      <c r="A241" s="354" t="s">
        <v>246</v>
      </c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5"/>
      <c r="N241" s="355"/>
      <c r="O241" s="355"/>
      <c r="P241" s="355"/>
      <c r="Q241" s="355"/>
      <c r="R241" s="355"/>
      <c r="S241" s="355"/>
      <c r="T241" s="355"/>
      <c r="U241" s="355"/>
      <c r="V241" s="355"/>
      <c r="W241" s="355"/>
      <c r="X241" s="355"/>
      <c r="Y241" s="355"/>
      <c r="Z241" s="355"/>
      <c r="AA241" s="48"/>
      <c r="AB241" s="48"/>
      <c r="AC241" s="48"/>
    </row>
    <row r="242" spans="1:68" ht="16.5" hidden="1" customHeight="1" x14ac:dyDescent="0.25">
      <c r="A242" s="318" t="s">
        <v>246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  <c r="AA242" s="309"/>
      <c r="AB242" s="309"/>
      <c r="AC242" s="309"/>
    </row>
    <row r="243" spans="1:68" ht="14.25" hidden="1" customHeight="1" x14ac:dyDescent="0.25">
      <c r="A243" s="342" t="s">
        <v>64</v>
      </c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19"/>
      <c r="N243" s="319"/>
      <c r="O243" s="319"/>
      <c r="P243" s="319"/>
      <c r="Q243" s="319"/>
      <c r="R243" s="319"/>
      <c r="S243" s="319"/>
      <c r="T243" s="319"/>
      <c r="U243" s="319"/>
      <c r="V243" s="319"/>
      <c r="W243" s="319"/>
      <c r="X243" s="319"/>
      <c r="Y243" s="319"/>
      <c r="Z243" s="319"/>
      <c r="AA243" s="310"/>
      <c r="AB243" s="310"/>
      <c r="AC243" s="310"/>
    </row>
    <row r="244" spans="1:68" ht="27" hidden="1" customHeight="1" x14ac:dyDescent="0.25">
      <c r="A244" s="54" t="s">
        <v>369</v>
      </c>
      <c r="B244" s="54" t="s">
        <v>370</v>
      </c>
      <c r="C244" s="31">
        <v>4301071014</v>
      </c>
      <c r="D244" s="325">
        <v>4640242181264</v>
      </c>
      <c r="E244" s="326"/>
      <c r="F244" s="313">
        <v>0.7</v>
      </c>
      <c r="G244" s="32">
        <v>10</v>
      </c>
      <c r="H244" s="313">
        <v>7</v>
      </c>
      <c r="I244" s="313">
        <v>7.28</v>
      </c>
      <c r="J244" s="32">
        <v>84</v>
      </c>
      <c r="K244" s="32" t="s">
        <v>67</v>
      </c>
      <c r="L244" s="32" t="s">
        <v>101</v>
      </c>
      <c r="M244" s="33" t="s">
        <v>69</v>
      </c>
      <c r="N244" s="33"/>
      <c r="O244" s="32">
        <v>180</v>
      </c>
      <c r="P244" s="414" t="s">
        <v>371</v>
      </c>
      <c r="Q244" s="330"/>
      <c r="R244" s="330"/>
      <c r="S244" s="330"/>
      <c r="T244" s="331"/>
      <c r="U244" s="34"/>
      <c r="V244" s="34"/>
      <c r="W244" s="35" t="s">
        <v>70</v>
      </c>
      <c r="X244" s="314">
        <v>0</v>
      </c>
      <c r="Y244" s="315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372</v>
      </c>
      <c r="AG244" s="67"/>
      <c r="AJ244" s="71" t="s">
        <v>102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4301071021</v>
      </c>
      <c r="D245" s="325">
        <v>4640242181325</v>
      </c>
      <c r="E245" s="326"/>
      <c r="F245" s="313">
        <v>0.7</v>
      </c>
      <c r="G245" s="32">
        <v>10</v>
      </c>
      <c r="H245" s="313">
        <v>7</v>
      </c>
      <c r="I245" s="313">
        <v>7.28</v>
      </c>
      <c r="J245" s="32">
        <v>84</v>
      </c>
      <c r="K245" s="32" t="s">
        <v>67</v>
      </c>
      <c r="L245" s="32" t="s">
        <v>101</v>
      </c>
      <c r="M245" s="33" t="s">
        <v>69</v>
      </c>
      <c r="N245" s="33"/>
      <c r="O245" s="32">
        <v>180</v>
      </c>
      <c r="P245" s="436" t="s">
        <v>375</v>
      </c>
      <c r="Q245" s="330"/>
      <c r="R245" s="330"/>
      <c r="S245" s="330"/>
      <c r="T245" s="331"/>
      <c r="U245" s="34"/>
      <c r="V245" s="34"/>
      <c r="W245" s="35" t="s">
        <v>70</v>
      </c>
      <c r="X245" s="314">
        <v>0</v>
      </c>
      <c r="Y245" s="315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372</v>
      </c>
      <c r="AG245" s="67"/>
      <c r="AJ245" s="71" t="s">
        <v>102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376</v>
      </c>
      <c r="B246" s="54" t="s">
        <v>377</v>
      </c>
      <c r="C246" s="31">
        <v>4301070993</v>
      </c>
      <c r="D246" s="325">
        <v>4640242180670</v>
      </c>
      <c r="E246" s="326"/>
      <c r="F246" s="313">
        <v>1</v>
      </c>
      <c r="G246" s="32">
        <v>6</v>
      </c>
      <c r="H246" s="313">
        <v>6</v>
      </c>
      <c r="I246" s="313">
        <v>6.23</v>
      </c>
      <c r="J246" s="32">
        <v>84</v>
      </c>
      <c r="K246" s="32" t="s">
        <v>67</v>
      </c>
      <c r="L246" s="32" t="s">
        <v>101</v>
      </c>
      <c r="M246" s="33" t="s">
        <v>69</v>
      </c>
      <c r="N246" s="33"/>
      <c r="O246" s="32">
        <v>180</v>
      </c>
      <c r="P246" s="409" t="s">
        <v>378</v>
      </c>
      <c r="Q246" s="330"/>
      <c r="R246" s="330"/>
      <c r="S246" s="330"/>
      <c r="T246" s="331"/>
      <c r="U246" s="34"/>
      <c r="V246" s="34"/>
      <c r="W246" s="35" t="s">
        <v>70</v>
      </c>
      <c r="X246" s="314">
        <v>0</v>
      </c>
      <c r="Y246" s="315">
        <f>IFERROR(IF(X246="","",X246),"")</f>
        <v>0</v>
      </c>
      <c r="Z246" s="36">
        <f>IFERROR(IF(X246="","",X246*0.0155),"")</f>
        <v>0</v>
      </c>
      <c r="AA246" s="56"/>
      <c r="AB246" s="57"/>
      <c r="AC246" s="252" t="s">
        <v>379</v>
      </c>
      <c r="AG246" s="67"/>
      <c r="AJ246" s="71" t="s">
        <v>102</v>
      </c>
      <c r="AK246" s="71">
        <v>12</v>
      </c>
      <c r="BB246" s="25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27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28"/>
      <c r="P247" s="322" t="s">
        <v>73</v>
      </c>
      <c r="Q247" s="323"/>
      <c r="R247" s="323"/>
      <c r="S247" s="323"/>
      <c r="T247" s="323"/>
      <c r="U247" s="323"/>
      <c r="V247" s="324"/>
      <c r="W247" s="37" t="s">
        <v>70</v>
      </c>
      <c r="X247" s="316">
        <f>IFERROR(SUM(X244:X246),"0")</f>
        <v>0</v>
      </c>
      <c r="Y247" s="316">
        <f>IFERROR(SUM(Y244:Y246),"0")</f>
        <v>0</v>
      </c>
      <c r="Z247" s="316">
        <f>IFERROR(IF(Z244="",0,Z244),"0")+IFERROR(IF(Z245="",0,Z245),"0")+IFERROR(IF(Z246="",0,Z246),"0")</f>
        <v>0</v>
      </c>
      <c r="AA247" s="317"/>
      <c r="AB247" s="317"/>
      <c r="AC247" s="317"/>
    </row>
    <row r="248" spans="1:68" hidden="1" x14ac:dyDescent="0.2">
      <c r="A248" s="319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28"/>
      <c r="P248" s="322" t="s">
        <v>73</v>
      </c>
      <c r="Q248" s="323"/>
      <c r="R248" s="323"/>
      <c r="S248" s="323"/>
      <c r="T248" s="323"/>
      <c r="U248" s="323"/>
      <c r="V248" s="324"/>
      <c r="W248" s="37" t="s">
        <v>74</v>
      </c>
      <c r="X248" s="316">
        <f>IFERROR(SUMPRODUCT(X244:X246*H244:H246),"0")</f>
        <v>0</v>
      </c>
      <c r="Y248" s="316">
        <f>IFERROR(SUMPRODUCT(Y244:Y246*H244:H246),"0")</f>
        <v>0</v>
      </c>
      <c r="Z248" s="37"/>
      <c r="AA248" s="317"/>
      <c r="AB248" s="317"/>
      <c r="AC248" s="317"/>
    </row>
    <row r="249" spans="1:68" ht="14.25" hidden="1" customHeight="1" x14ac:dyDescent="0.25">
      <c r="A249" s="342" t="s">
        <v>150</v>
      </c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  <c r="AA249" s="310"/>
      <c r="AB249" s="310"/>
      <c r="AC249" s="310"/>
    </row>
    <row r="250" spans="1:68" ht="27" customHeight="1" x14ac:dyDescent="0.25">
      <c r="A250" s="54" t="s">
        <v>380</v>
      </c>
      <c r="B250" s="54" t="s">
        <v>381</v>
      </c>
      <c r="C250" s="31">
        <v>4301131019</v>
      </c>
      <c r="D250" s="325">
        <v>4640242180427</v>
      </c>
      <c r="E250" s="326"/>
      <c r="F250" s="313">
        <v>1.8</v>
      </c>
      <c r="G250" s="32">
        <v>1</v>
      </c>
      <c r="H250" s="313">
        <v>1.8</v>
      </c>
      <c r="I250" s="313">
        <v>1.915</v>
      </c>
      <c r="J250" s="32">
        <v>234</v>
      </c>
      <c r="K250" s="32" t="s">
        <v>140</v>
      </c>
      <c r="L250" s="32" t="s">
        <v>101</v>
      </c>
      <c r="M250" s="33" t="s">
        <v>69</v>
      </c>
      <c r="N250" s="33"/>
      <c r="O250" s="32">
        <v>180</v>
      </c>
      <c r="P250" s="400" t="s">
        <v>382</v>
      </c>
      <c r="Q250" s="330"/>
      <c r="R250" s="330"/>
      <c r="S250" s="330"/>
      <c r="T250" s="331"/>
      <c r="U250" s="34"/>
      <c r="V250" s="34"/>
      <c r="W250" s="35" t="s">
        <v>70</v>
      </c>
      <c r="X250" s="314">
        <v>18</v>
      </c>
      <c r="Y250" s="315">
        <f>IFERROR(IF(X250="","",X250),"")</f>
        <v>18</v>
      </c>
      <c r="Z250" s="36">
        <f>IFERROR(IF(X250="","",X250*0.00502),"")</f>
        <v>9.0359999999999996E-2</v>
      </c>
      <c r="AA250" s="56"/>
      <c r="AB250" s="57"/>
      <c r="AC250" s="254" t="s">
        <v>383</v>
      </c>
      <c r="AG250" s="67"/>
      <c r="AJ250" s="71" t="s">
        <v>102</v>
      </c>
      <c r="AK250" s="71">
        <v>18</v>
      </c>
      <c r="BB250" s="255" t="s">
        <v>82</v>
      </c>
      <c r="BM250" s="67">
        <f>IFERROR(X250*I250,"0")</f>
        <v>34.47</v>
      </c>
      <c r="BN250" s="67">
        <f>IFERROR(Y250*I250,"0")</f>
        <v>34.47</v>
      </c>
      <c r="BO250" s="67">
        <f>IFERROR(X250/J250,"0")</f>
        <v>7.6923076923076927E-2</v>
      </c>
      <c r="BP250" s="67">
        <f>IFERROR(Y250/J250,"0")</f>
        <v>7.6923076923076927E-2</v>
      </c>
    </row>
    <row r="251" spans="1:68" x14ac:dyDescent="0.2">
      <c r="A251" s="327"/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28"/>
      <c r="P251" s="322" t="s">
        <v>73</v>
      </c>
      <c r="Q251" s="323"/>
      <c r="R251" s="323"/>
      <c r="S251" s="323"/>
      <c r="T251" s="323"/>
      <c r="U251" s="323"/>
      <c r="V251" s="324"/>
      <c r="W251" s="37" t="s">
        <v>70</v>
      </c>
      <c r="X251" s="316">
        <f>IFERROR(SUM(X250:X250),"0")</f>
        <v>18</v>
      </c>
      <c r="Y251" s="316">
        <f>IFERROR(SUM(Y250:Y250),"0")</f>
        <v>18</v>
      </c>
      <c r="Z251" s="316">
        <f>IFERROR(IF(Z250="",0,Z250),"0")</f>
        <v>9.0359999999999996E-2</v>
      </c>
      <c r="AA251" s="317"/>
      <c r="AB251" s="317"/>
      <c r="AC251" s="317"/>
    </row>
    <row r="252" spans="1:68" x14ac:dyDescent="0.2">
      <c r="A252" s="319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28"/>
      <c r="P252" s="322" t="s">
        <v>73</v>
      </c>
      <c r="Q252" s="323"/>
      <c r="R252" s="323"/>
      <c r="S252" s="323"/>
      <c r="T252" s="323"/>
      <c r="U252" s="323"/>
      <c r="V252" s="324"/>
      <c r="W252" s="37" t="s">
        <v>74</v>
      </c>
      <c r="X252" s="316">
        <f>IFERROR(SUMPRODUCT(X250:X250*H250:H250),"0")</f>
        <v>32.4</v>
      </c>
      <c r="Y252" s="316">
        <f>IFERROR(SUMPRODUCT(Y250:Y250*H250:H250),"0")</f>
        <v>32.4</v>
      </c>
      <c r="Z252" s="37"/>
      <c r="AA252" s="317"/>
      <c r="AB252" s="317"/>
      <c r="AC252" s="317"/>
    </row>
    <row r="253" spans="1:68" ht="14.25" hidden="1" customHeight="1" x14ac:dyDescent="0.25">
      <c r="A253" s="342" t="s">
        <v>77</v>
      </c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  <c r="AA253" s="310"/>
      <c r="AB253" s="310"/>
      <c r="AC253" s="310"/>
    </row>
    <row r="254" spans="1:68" ht="27" customHeight="1" x14ac:dyDescent="0.25">
      <c r="A254" s="54" t="s">
        <v>384</v>
      </c>
      <c r="B254" s="54" t="s">
        <v>385</v>
      </c>
      <c r="C254" s="31">
        <v>4301132080</v>
      </c>
      <c r="D254" s="325">
        <v>4640242180397</v>
      </c>
      <c r="E254" s="326"/>
      <c r="F254" s="313">
        <v>1</v>
      </c>
      <c r="G254" s="32">
        <v>6</v>
      </c>
      <c r="H254" s="313">
        <v>6</v>
      </c>
      <c r="I254" s="313">
        <v>6.26</v>
      </c>
      <c r="J254" s="32">
        <v>84</v>
      </c>
      <c r="K254" s="32" t="s">
        <v>67</v>
      </c>
      <c r="L254" s="32" t="s">
        <v>87</v>
      </c>
      <c r="M254" s="33" t="s">
        <v>69</v>
      </c>
      <c r="N254" s="33"/>
      <c r="O254" s="32">
        <v>180</v>
      </c>
      <c r="P254" s="457" t="s">
        <v>386</v>
      </c>
      <c r="Q254" s="330"/>
      <c r="R254" s="330"/>
      <c r="S254" s="330"/>
      <c r="T254" s="331"/>
      <c r="U254" s="34"/>
      <c r="V254" s="34"/>
      <c r="W254" s="35" t="s">
        <v>70</v>
      </c>
      <c r="X254" s="314">
        <v>120</v>
      </c>
      <c r="Y254" s="315">
        <f>IFERROR(IF(X254="","",X254),"")</f>
        <v>120</v>
      </c>
      <c r="Z254" s="36">
        <f>IFERROR(IF(X254="","",X254*0.0155),"")</f>
        <v>1.8599999999999999</v>
      </c>
      <c r="AA254" s="56"/>
      <c r="AB254" s="57"/>
      <c r="AC254" s="256" t="s">
        <v>387</v>
      </c>
      <c r="AG254" s="67"/>
      <c r="AJ254" s="71" t="s">
        <v>88</v>
      </c>
      <c r="AK254" s="71">
        <v>84</v>
      </c>
      <c r="BB254" s="257" t="s">
        <v>82</v>
      </c>
      <c r="BM254" s="67">
        <f>IFERROR(X254*I254,"0")</f>
        <v>751.19999999999993</v>
      </c>
      <c r="BN254" s="67">
        <f>IFERROR(Y254*I254,"0")</f>
        <v>751.19999999999993</v>
      </c>
      <c r="BO254" s="67">
        <f>IFERROR(X254/J254,"0")</f>
        <v>1.4285714285714286</v>
      </c>
      <c r="BP254" s="67">
        <f>IFERROR(Y254/J254,"0")</f>
        <v>1.4285714285714286</v>
      </c>
    </row>
    <row r="255" spans="1:68" ht="27" customHeight="1" x14ac:dyDescent="0.25">
      <c r="A255" s="54" t="s">
        <v>388</v>
      </c>
      <c r="B255" s="54" t="s">
        <v>389</v>
      </c>
      <c r="C255" s="31">
        <v>4301132104</v>
      </c>
      <c r="D255" s="325">
        <v>4640242181219</v>
      </c>
      <c r="E255" s="326"/>
      <c r="F255" s="313">
        <v>0.3</v>
      </c>
      <c r="G255" s="32">
        <v>9</v>
      </c>
      <c r="H255" s="313">
        <v>2.7</v>
      </c>
      <c r="I255" s="313">
        <v>2.8450000000000002</v>
      </c>
      <c r="J255" s="32">
        <v>234</v>
      </c>
      <c r="K255" s="32" t="s">
        <v>140</v>
      </c>
      <c r="L255" s="32" t="s">
        <v>101</v>
      </c>
      <c r="M255" s="33" t="s">
        <v>69</v>
      </c>
      <c r="N255" s="33"/>
      <c r="O255" s="32">
        <v>180</v>
      </c>
      <c r="P255" s="378" t="s">
        <v>390</v>
      </c>
      <c r="Q255" s="330"/>
      <c r="R255" s="330"/>
      <c r="S255" s="330"/>
      <c r="T255" s="331"/>
      <c r="U255" s="34"/>
      <c r="V255" s="34"/>
      <c r="W255" s="35" t="s">
        <v>70</v>
      </c>
      <c r="X255" s="314">
        <v>18</v>
      </c>
      <c r="Y255" s="315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258" t="s">
        <v>387</v>
      </c>
      <c r="AG255" s="67"/>
      <c r="AJ255" s="71" t="s">
        <v>102</v>
      </c>
      <c r="AK255" s="71">
        <v>18</v>
      </c>
      <c r="BB255" s="259" t="s">
        <v>82</v>
      </c>
      <c r="BM255" s="67">
        <f>IFERROR(X255*I255,"0")</f>
        <v>51.21</v>
      </c>
      <c r="BN255" s="67">
        <f>IFERROR(Y255*I255,"0")</f>
        <v>51.21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327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28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6">
        <f>IFERROR(SUM(X254:X255),"0")</f>
        <v>138</v>
      </c>
      <c r="Y256" s="316">
        <f>IFERROR(SUM(Y254:Y255),"0")</f>
        <v>138</v>
      </c>
      <c r="Z256" s="316">
        <f>IFERROR(IF(Z254="",0,Z254),"0")+IFERROR(IF(Z255="",0,Z255),"0")</f>
        <v>1.9503599999999999</v>
      </c>
      <c r="AA256" s="317"/>
      <c r="AB256" s="317"/>
      <c r="AC256" s="317"/>
    </row>
    <row r="257" spans="1:68" x14ac:dyDescent="0.2">
      <c r="A257" s="319"/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28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6">
        <f>IFERROR(SUMPRODUCT(X254:X255*H254:H255),"0")</f>
        <v>768.6</v>
      </c>
      <c r="Y257" s="316">
        <f>IFERROR(SUMPRODUCT(Y254:Y255*H254:H255),"0")</f>
        <v>768.6</v>
      </c>
      <c r="Z257" s="37"/>
      <c r="AA257" s="317"/>
      <c r="AB257" s="317"/>
      <c r="AC257" s="317"/>
    </row>
    <row r="258" spans="1:68" ht="14.25" hidden="1" customHeight="1" x14ac:dyDescent="0.25">
      <c r="A258" s="342" t="s">
        <v>176</v>
      </c>
      <c r="B258" s="319"/>
      <c r="C258" s="319"/>
      <c r="D258" s="319"/>
      <c r="E258" s="319"/>
      <c r="F258" s="319"/>
      <c r="G258" s="319"/>
      <c r="H258" s="319"/>
      <c r="I258" s="319"/>
      <c r="J258" s="319"/>
      <c r="K258" s="319"/>
      <c r="L258" s="319"/>
      <c r="M258" s="319"/>
      <c r="N258" s="319"/>
      <c r="O258" s="319"/>
      <c r="P258" s="319"/>
      <c r="Q258" s="319"/>
      <c r="R258" s="319"/>
      <c r="S258" s="319"/>
      <c r="T258" s="319"/>
      <c r="U258" s="319"/>
      <c r="V258" s="319"/>
      <c r="W258" s="319"/>
      <c r="X258" s="319"/>
      <c r="Y258" s="319"/>
      <c r="Z258" s="319"/>
      <c r="AA258" s="310"/>
      <c r="AB258" s="310"/>
      <c r="AC258" s="310"/>
    </row>
    <row r="259" spans="1:68" ht="27" customHeight="1" x14ac:dyDescent="0.25">
      <c r="A259" s="54" t="s">
        <v>391</v>
      </c>
      <c r="B259" s="54" t="s">
        <v>392</v>
      </c>
      <c r="C259" s="31">
        <v>4301136028</v>
      </c>
      <c r="D259" s="325">
        <v>4640242180304</v>
      </c>
      <c r="E259" s="326"/>
      <c r="F259" s="313">
        <v>2.7</v>
      </c>
      <c r="G259" s="32">
        <v>1</v>
      </c>
      <c r="H259" s="313">
        <v>2.7</v>
      </c>
      <c r="I259" s="313">
        <v>2.8906000000000001</v>
      </c>
      <c r="J259" s="32">
        <v>126</v>
      </c>
      <c r="K259" s="32" t="s">
        <v>80</v>
      </c>
      <c r="L259" s="32" t="s">
        <v>101</v>
      </c>
      <c r="M259" s="33" t="s">
        <v>69</v>
      </c>
      <c r="N259" s="33"/>
      <c r="O259" s="32">
        <v>180</v>
      </c>
      <c r="P259" s="377" t="s">
        <v>393</v>
      </c>
      <c r="Q259" s="330"/>
      <c r="R259" s="330"/>
      <c r="S259" s="330"/>
      <c r="T259" s="331"/>
      <c r="U259" s="34"/>
      <c r="V259" s="34"/>
      <c r="W259" s="35" t="s">
        <v>70</v>
      </c>
      <c r="X259" s="314">
        <v>14</v>
      </c>
      <c r="Y259" s="315">
        <f>IFERROR(IF(X259="","",X259),"")</f>
        <v>14</v>
      </c>
      <c r="Z259" s="36">
        <f>IFERROR(IF(X259="","",X259*0.00936),"")</f>
        <v>0.13103999999999999</v>
      </c>
      <c r="AA259" s="56"/>
      <c r="AB259" s="57"/>
      <c r="AC259" s="260" t="s">
        <v>394</v>
      </c>
      <c r="AG259" s="67"/>
      <c r="AJ259" s="71" t="s">
        <v>102</v>
      </c>
      <c r="AK259" s="71">
        <v>14</v>
      </c>
      <c r="BB259" s="261" t="s">
        <v>82</v>
      </c>
      <c r="BM259" s="67">
        <f>IFERROR(X259*I259,"0")</f>
        <v>40.468400000000003</v>
      </c>
      <c r="BN259" s="67">
        <f>IFERROR(Y259*I259,"0")</f>
        <v>40.468400000000003</v>
      </c>
      <c r="BO259" s="67">
        <f>IFERROR(X259/J259,"0")</f>
        <v>0.1111111111111111</v>
      </c>
      <c r="BP259" s="67">
        <f>IFERROR(Y259/J259,"0")</f>
        <v>0.1111111111111111</v>
      </c>
    </row>
    <row r="260" spans="1:68" ht="27" customHeight="1" x14ac:dyDescent="0.25">
      <c r="A260" s="54" t="s">
        <v>395</v>
      </c>
      <c r="B260" s="54" t="s">
        <v>396</v>
      </c>
      <c r="C260" s="31">
        <v>4301136026</v>
      </c>
      <c r="D260" s="325">
        <v>4640242180236</v>
      </c>
      <c r="E260" s="326"/>
      <c r="F260" s="313">
        <v>5</v>
      </c>
      <c r="G260" s="32">
        <v>1</v>
      </c>
      <c r="H260" s="313">
        <v>5</v>
      </c>
      <c r="I260" s="313">
        <v>5.2350000000000003</v>
      </c>
      <c r="J260" s="32">
        <v>84</v>
      </c>
      <c r="K260" s="32" t="s">
        <v>67</v>
      </c>
      <c r="L260" s="32" t="s">
        <v>101</v>
      </c>
      <c r="M260" s="33" t="s">
        <v>69</v>
      </c>
      <c r="N260" s="33"/>
      <c r="O260" s="32">
        <v>180</v>
      </c>
      <c r="P260" s="437" t="s">
        <v>397</v>
      </c>
      <c r="Q260" s="330"/>
      <c r="R260" s="330"/>
      <c r="S260" s="330"/>
      <c r="T260" s="331"/>
      <c r="U260" s="34"/>
      <c r="V260" s="34"/>
      <c r="W260" s="35" t="s">
        <v>70</v>
      </c>
      <c r="X260" s="314">
        <v>96</v>
      </c>
      <c r="Y260" s="315">
        <f>IFERROR(IF(X260="","",X260),"")</f>
        <v>96</v>
      </c>
      <c r="Z260" s="36">
        <f>IFERROR(IF(X260="","",X260*0.0155),"")</f>
        <v>1.488</v>
      </c>
      <c r="AA260" s="56"/>
      <c r="AB260" s="57"/>
      <c r="AC260" s="262" t="s">
        <v>394</v>
      </c>
      <c r="AG260" s="67"/>
      <c r="AJ260" s="71" t="s">
        <v>102</v>
      </c>
      <c r="AK260" s="71">
        <v>12</v>
      </c>
      <c r="BB260" s="263" t="s">
        <v>82</v>
      </c>
      <c r="BM260" s="67">
        <f>IFERROR(X260*I260,"0")</f>
        <v>502.56000000000006</v>
      </c>
      <c r="BN260" s="67">
        <f>IFERROR(Y260*I260,"0")</f>
        <v>502.56000000000006</v>
      </c>
      <c r="BO260" s="67">
        <f>IFERROR(X260/J260,"0")</f>
        <v>1.1428571428571428</v>
      </c>
      <c r="BP260" s="67">
        <f>IFERROR(Y260/J260,"0")</f>
        <v>1.1428571428571428</v>
      </c>
    </row>
    <row r="261" spans="1:68" ht="27" customHeight="1" x14ac:dyDescent="0.25">
      <c r="A261" s="54" t="s">
        <v>398</v>
      </c>
      <c r="B261" s="54" t="s">
        <v>399</v>
      </c>
      <c r="C261" s="31">
        <v>4301136029</v>
      </c>
      <c r="D261" s="325">
        <v>4640242180410</v>
      </c>
      <c r="E261" s="326"/>
      <c r="F261" s="313">
        <v>2.2400000000000002</v>
      </c>
      <c r="G261" s="32">
        <v>1</v>
      </c>
      <c r="H261" s="313">
        <v>2.2400000000000002</v>
      </c>
      <c r="I261" s="313">
        <v>2.4319999999999999</v>
      </c>
      <c r="J261" s="32">
        <v>126</v>
      </c>
      <c r="K261" s="32" t="s">
        <v>80</v>
      </c>
      <c r="L261" s="32" t="s">
        <v>101</v>
      </c>
      <c r="M261" s="33" t="s">
        <v>69</v>
      </c>
      <c r="N261" s="33"/>
      <c r="O261" s="32">
        <v>180</v>
      </c>
      <c r="P261" s="4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330"/>
      <c r="R261" s="330"/>
      <c r="S261" s="330"/>
      <c r="T261" s="331"/>
      <c r="U261" s="34"/>
      <c r="V261" s="34"/>
      <c r="W261" s="35" t="s">
        <v>70</v>
      </c>
      <c r="X261" s="314">
        <v>42</v>
      </c>
      <c r="Y261" s="315">
        <f>IFERROR(IF(X261="","",X261),"")</f>
        <v>42</v>
      </c>
      <c r="Z261" s="36">
        <f>IFERROR(IF(X261="","",X261*0.00936),"")</f>
        <v>0.39312000000000002</v>
      </c>
      <c r="AA261" s="56"/>
      <c r="AB261" s="57"/>
      <c r="AC261" s="264" t="s">
        <v>394</v>
      </c>
      <c r="AG261" s="67"/>
      <c r="AJ261" s="71" t="s">
        <v>102</v>
      </c>
      <c r="AK261" s="71">
        <v>14</v>
      </c>
      <c r="BB261" s="265" t="s">
        <v>82</v>
      </c>
      <c r="BM261" s="67">
        <f>IFERROR(X261*I261,"0")</f>
        <v>102.14399999999999</v>
      </c>
      <c r="BN261" s="67">
        <f>IFERROR(Y261*I261,"0")</f>
        <v>102.14399999999999</v>
      </c>
      <c r="BO261" s="67">
        <f>IFERROR(X261/J261,"0")</f>
        <v>0.33333333333333331</v>
      </c>
      <c r="BP261" s="67">
        <f>IFERROR(Y261/J261,"0")</f>
        <v>0.33333333333333331</v>
      </c>
    </row>
    <row r="262" spans="1:68" x14ac:dyDescent="0.2">
      <c r="A262" s="327"/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28"/>
      <c r="P262" s="322" t="s">
        <v>73</v>
      </c>
      <c r="Q262" s="323"/>
      <c r="R262" s="323"/>
      <c r="S262" s="323"/>
      <c r="T262" s="323"/>
      <c r="U262" s="323"/>
      <c r="V262" s="324"/>
      <c r="W262" s="37" t="s">
        <v>70</v>
      </c>
      <c r="X262" s="316">
        <f>IFERROR(SUM(X259:X261),"0")</f>
        <v>152</v>
      </c>
      <c r="Y262" s="316">
        <f>IFERROR(SUM(Y259:Y261),"0")</f>
        <v>152</v>
      </c>
      <c r="Z262" s="316">
        <f>IFERROR(IF(Z259="",0,Z259),"0")+IFERROR(IF(Z260="",0,Z260),"0")+IFERROR(IF(Z261="",0,Z261),"0")</f>
        <v>2.0121600000000002</v>
      </c>
      <c r="AA262" s="317"/>
      <c r="AB262" s="317"/>
      <c r="AC262" s="317"/>
    </row>
    <row r="263" spans="1:68" x14ac:dyDescent="0.2">
      <c r="A263" s="319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28"/>
      <c r="P263" s="322" t="s">
        <v>73</v>
      </c>
      <c r="Q263" s="323"/>
      <c r="R263" s="323"/>
      <c r="S263" s="323"/>
      <c r="T263" s="323"/>
      <c r="U263" s="323"/>
      <c r="V263" s="324"/>
      <c r="W263" s="37" t="s">
        <v>74</v>
      </c>
      <c r="X263" s="316">
        <f>IFERROR(SUMPRODUCT(X259:X261*H259:H261),"0")</f>
        <v>611.88</v>
      </c>
      <c r="Y263" s="316">
        <f>IFERROR(SUMPRODUCT(Y259:Y261*H259:H261),"0")</f>
        <v>611.88</v>
      </c>
      <c r="Z263" s="37"/>
      <c r="AA263" s="317"/>
      <c r="AB263" s="317"/>
      <c r="AC263" s="317"/>
    </row>
    <row r="264" spans="1:68" ht="14.25" hidden="1" customHeight="1" x14ac:dyDescent="0.25">
      <c r="A264" s="342" t="s">
        <v>145</v>
      </c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19"/>
      <c r="M264" s="319"/>
      <c r="N264" s="319"/>
      <c r="O264" s="319"/>
      <c r="P264" s="319"/>
      <c r="Q264" s="319"/>
      <c r="R264" s="319"/>
      <c r="S264" s="319"/>
      <c r="T264" s="319"/>
      <c r="U264" s="319"/>
      <c r="V264" s="319"/>
      <c r="W264" s="319"/>
      <c r="X264" s="319"/>
      <c r="Y264" s="319"/>
      <c r="Z264" s="319"/>
      <c r="AA264" s="310"/>
      <c r="AB264" s="310"/>
      <c r="AC264" s="310"/>
    </row>
    <row r="265" spans="1:68" ht="37.5" hidden="1" customHeight="1" x14ac:dyDescent="0.25">
      <c r="A265" s="54" t="s">
        <v>400</v>
      </c>
      <c r="B265" s="54" t="s">
        <v>401</v>
      </c>
      <c r="C265" s="31">
        <v>4301135552</v>
      </c>
      <c r="D265" s="325">
        <v>4640242181431</v>
      </c>
      <c r="E265" s="326"/>
      <c r="F265" s="313">
        <v>3.5</v>
      </c>
      <c r="G265" s="32">
        <v>1</v>
      </c>
      <c r="H265" s="313">
        <v>3.5</v>
      </c>
      <c r="I265" s="313">
        <v>3.6920000000000002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35" t="s">
        <v>402</v>
      </c>
      <c r="Q265" s="330"/>
      <c r="R265" s="330"/>
      <c r="S265" s="330"/>
      <c r="T265" s="331"/>
      <c r="U265" s="34"/>
      <c r="V265" s="34"/>
      <c r="W265" s="35" t="s">
        <v>70</v>
      </c>
      <c r="X265" s="314">
        <v>0</v>
      </c>
      <c r="Y265" s="315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266" t="s">
        <v>403</v>
      </c>
      <c r="AG265" s="67"/>
      <c r="AJ265" s="71" t="s">
        <v>72</v>
      </c>
      <c r="AK265" s="71">
        <v>1</v>
      </c>
      <c r="BB265" s="267" t="s">
        <v>82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hidden="1" customHeight="1" x14ac:dyDescent="0.25">
      <c r="A266" s="54" t="s">
        <v>404</v>
      </c>
      <c r="B266" s="54" t="s">
        <v>405</v>
      </c>
      <c r="C266" s="31">
        <v>4301135504</v>
      </c>
      <c r="D266" s="325">
        <v>4640242181554</v>
      </c>
      <c r="E266" s="326"/>
      <c r="F266" s="313">
        <v>3</v>
      </c>
      <c r="G266" s="32">
        <v>1</v>
      </c>
      <c r="H266" s="313">
        <v>3</v>
      </c>
      <c r="I266" s="313">
        <v>3.1920000000000002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1" t="s">
        <v>406</v>
      </c>
      <c r="Q266" s="330"/>
      <c r="R266" s="330"/>
      <c r="S266" s="330"/>
      <c r="T266" s="331"/>
      <c r="U266" s="34"/>
      <c r="V266" s="34"/>
      <c r="W266" s="35" t="s">
        <v>70</v>
      </c>
      <c r="X266" s="314">
        <v>0</v>
      </c>
      <c r="Y266" s="315">
        <f t="shared" si="24"/>
        <v>0</v>
      </c>
      <c r="Z266" s="36">
        <f>IFERROR(IF(X266="","",X266*0.00936),"")</f>
        <v>0</v>
      </c>
      <c r="AA266" s="56"/>
      <c r="AB266" s="57"/>
      <c r="AC266" s="268" t="s">
        <v>407</v>
      </c>
      <c r="AG266" s="67"/>
      <c r="AJ266" s="71" t="s">
        <v>72</v>
      </c>
      <c r="AK266" s="71">
        <v>1</v>
      </c>
      <c r="BB266" s="269" t="s">
        <v>82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408</v>
      </c>
      <c r="B267" s="54" t="s">
        <v>409</v>
      </c>
      <c r="C267" s="31">
        <v>4301135394</v>
      </c>
      <c r="D267" s="325">
        <v>4640242181561</v>
      </c>
      <c r="E267" s="326"/>
      <c r="F267" s="313">
        <v>3.7</v>
      </c>
      <c r="G267" s="32">
        <v>1</v>
      </c>
      <c r="H267" s="313">
        <v>3.7</v>
      </c>
      <c r="I267" s="313">
        <v>3.8919999999999999</v>
      </c>
      <c r="J267" s="32">
        <v>126</v>
      </c>
      <c r="K267" s="32" t="s">
        <v>80</v>
      </c>
      <c r="L267" s="32" t="s">
        <v>101</v>
      </c>
      <c r="M267" s="33" t="s">
        <v>69</v>
      </c>
      <c r="N267" s="33"/>
      <c r="O267" s="32">
        <v>180</v>
      </c>
      <c r="P267" s="430" t="s">
        <v>410</v>
      </c>
      <c r="Q267" s="330"/>
      <c r="R267" s="330"/>
      <c r="S267" s="330"/>
      <c r="T267" s="331"/>
      <c r="U267" s="34"/>
      <c r="V267" s="34"/>
      <c r="W267" s="35" t="s">
        <v>70</v>
      </c>
      <c r="X267" s="314">
        <v>70</v>
      </c>
      <c r="Y267" s="315">
        <f t="shared" si="24"/>
        <v>70</v>
      </c>
      <c r="Z267" s="36">
        <f>IFERROR(IF(X267="","",X267*0.00936),"")</f>
        <v>0.6552</v>
      </c>
      <c r="AA267" s="56"/>
      <c r="AB267" s="57"/>
      <c r="AC267" s="270" t="s">
        <v>411</v>
      </c>
      <c r="AG267" s="67"/>
      <c r="AJ267" s="71" t="s">
        <v>102</v>
      </c>
      <c r="AK267" s="71">
        <v>14</v>
      </c>
      <c r="BB267" s="271" t="s">
        <v>82</v>
      </c>
      <c r="BM267" s="67">
        <f t="shared" si="25"/>
        <v>272.44</v>
      </c>
      <c r="BN267" s="67">
        <f t="shared" si="26"/>
        <v>272.44</v>
      </c>
      <c r="BO267" s="67">
        <f t="shared" si="27"/>
        <v>0.55555555555555558</v>
      </c>
      <c r="BP267" s="67">
        <f t="shared" si="28"/>
        <v>0.55555555555555558</v>
      </c>
    </row>
    <row r="268" spans="1:68" ht="27" customHeight="1" x14ac:dyDescent="0.25">
      <c r="A268" s="54" t="s">
        <v>412</v>
      </c>
      <c r="B268" s="54" t="s">
        <v>413</v>
      </c>
      <c r="C268" s="31">
        <v>4301135374</v>
      </c>
      <c r="D268" s="325">
        <v>4640242181424</v>
      </c>
      <c r="E268" s="326"/>
      <c r="F268" s="313">
        <v>5.5</v>
      </c>
      <c r="G268" s="32">
        <v>1</v>
      </c>
      <c r="H268" s="313">
        <v>5.5</v>
      </c>
      <c r="I268" s="313">
        <v>5.7350000000000003</v>
      </c>
      <c r="J268" s="32">
        <v>84</v>
      </c>
      <c r="K268" s="32" t="s">
        <v>67</v>
      </c>
      <c r="L268" s="32" t="s">
        <v>101</v>
      </c>
      <c r="M268" s="33" t="s">
        <v>69</v>
      </c>
      <c r="N268" s="33"/>
      <c r="O268" s="32">
        <v>180</v>
      </c>
      <c r="P268" s="337" t="s">
        <v>414</v>
      </c>
      <c r="Q268" s="330"/>
      <c r="R268" s="330"/>
      <c r="S268" s="330"/>
      <c r="T268" s="331"/>
      <c r="U268" s="34"/>
      <c r="V268" s="34"/>
      <c r="W268" s="35" t="s">
        <v>70</v>
      </c>
      <c r="X268" s="314">
        <v>24</v>
      </c>
      <c r="Y268" s="315">
        <f t="shared" si="24"/>
        <v>24</v>
      </c>
      <c r="Z268" s="36">
        <f>IFERROR(IF(X268="","",X268*0.0155),"")</f>
        <v>0.372</v>
      </c>
      <c r="AA268" s="56"/>
      <c r="AB268" s="57"/>
      <c r="AC268" s="272" t="s">
        <v>407</v>
      </c>
      <c r="AG268" s="67"/>
      <c r="AJ268" s="71" t="s">
        <v>102</v>
      </c>
      <c r="AK268" s="71">
        <v>12</v>
      </c>
      <c r="BB268" s="273" t="s">
        <v>82</v>
      </c>
      <c r="BM268" s="67">
        <f t="shared" si="25"/>
        <v>137.64000000000001</v>
      </c>
      <c r="BN268" s="67">
        <f t="shared" si="26"/>
        <v>137.64000000000001</v>
      </c>
      <c r="BO268" s="67">
        <f t="shared" si="27"/>
        <v>0.2857142857142857</v>
      </c>
      <c r="BP268" s="67">
        <f t="shared" si="28"/>
        <v>0.2857142857142857</v>
      </c>
    </row>
    <row r="269" spans="1:68" ht="27" hidden="1" customHeight="1" x14ac:dyDescent="0.25">
      <c r="A269" s="54" t="s">
        <v>415</v>
      </c>
      <c r="B269" s="54" t="s">
        <v>416</v>
      </c>
      <c r="C269" s="31">
        <v>4301135320</v>
      </c>
      <c r="D269" s="325">
        <v>4640242181592</v>
      </c>
      <c r="E269" s="326"/>
      <c r="F269" s="313">
        <v>3.5</v>
      </c>
      <c r="G269" s="32">
        <v>1</v>
      </c>
      <c r="H269" s="313">
        <v>3.5</v>
      </c>
      <c r="I269" s="313">
        <v>3.6850000000000001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75" t="s">
        <v>417</v>
      </c>
      <c r="Q269" s="330"/>
      <c r="R269" s="330"/>
      <c r="S269" s="330"/>
      <c r="T269" s="331"/>
      <c r="U269" s="34"/>
      <c r="V269" s="34"/>
      <c r="W269" s="35" t="s">
        <v>70</v>
      </c>
      <c r="X269" s="314">
        <v>0</v>
      </c>
      <c r="Y269" s="315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274" t="s">
        <v>418</v>
      </c>
      <c r="AG269" s="67"/>
      <c r="AJ269" s="71" t="s">
        <v>72</v>
      </c>
      <c r="AK269" s="71">
        <v>1</v>
      </c>
      <c r="BB269" s="275" t="s">
        <v>82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4301135405</v>
      </c>
      <c r="D270" s="325">
        <v>4640242181523</v>
      </c>
      <c r="E270" s="326"/>
      <c r="F270" s="313">
        <v>3</v>
      </c>
      <c r="G270" s="32">
        <v>1</v>
      </c>
      <c r="H270" s="313">
        <v>3</v>
      </c>
      <c r="I270" s="313">
        <v>3.1920000000000002</v>
      </c>
      <c r="J270" s="32">
        <v>126</v>
      </c>
      <c r="K270" s="32" t="s">
        <v>80</v>
      </c>
      <c r="L270" s="32" t="s">
        <v>101</v>
      </c>
      <c r="M270" s="33" t="s">
        <v>69</v>
      </c>
      <c r="N270" s="33"/>
      <c r="O270" s="32">
        <v>180</v>
      </c>
      <c r="P270" s="477" t="s">
        <v>421</v>
      </c>
      <c r="Q270" s="330"/>
      <c r="R270" s="330"/>
      <c r="S270" s="330"/>
      <c r="T270" s="331"/>
      <c r="U270" s="34"/>
      <c r="V270" s="34"/>
      <c r="W270" s="35" t="s">
        <v>70</v>
      </c>
      <c r="X270" s="314">
        <v>0</v>
      </c>
      <c r="Y270" s="315">
        <f t="shared" si="24"/>
        <v>0</v>
      </c>
      <c r="Z270" s="36">
        <f t="shared" si="29"/>
        <v>0</v>
      </c>
      <c r="AA270" s="56"/>
      <c r="AB270" s="57"/>
      <c r="AC270" s="276" t="s">
        <v>411</v>
      </c>
      <c r="AG270" s="67"/>
      <c r="AJ270" s="71" t="s">
        <v>102</v>
      </c>
      <c r="AK270" s="71">
        <v>14</v>
      </c>
      <c r="BB270" s="277" t="s">
        <v>82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422</v>
      </c>
      <c r="B271" s="54" t="s">
        <v>423</v>
      </c>
      <c r="C271" s="31">
        <v>4301135404</v>
      </c>
      <c r="D271" s="325">
        <v>4640242181516</v>
      </c>
      <c r="E271" s="326"/>
      <c r="F271" s="313">
        <v>3.7</v>
      </c>
      <c r="G271" s="32">
        <v>1</v>
      </c>
      <c r="H271" s="313">
        <v>3.7</v>
      </c>
      <c r="I271" s="313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33" t="s">
        <v>424</v>
      </c>
      <c r="Q271" s="330"/>
      <c r="R271" s="330"/>
      <c r="S271" s="330"/>
      <c r="T271" s="331"/>
      <c r="U271" s="34"/>
      <c r="V271" s="34"/>
      <c r="W271" s="35" t="s">
        <v>70</v>
      </c>
      <c r="X271" s="314">
        <v>0</v>
      </c>
      <c r="Y271" s="315">
        <f t="shared" si="24"/>
        <v>0</v>
      </c>
      <c r="Z271" s="36">
        <f t="shared" si="29"/>
        <v>0</v>
      </c>
      <c r="AA271" s="56"/>
      <c r="AB271" s="57"/>
      <c r="AC271" s="278" t="s">
        <v>403</v>
      </c>
      <c r="AG271" s="67"/>
      <c r="AJ271" s="71" t="s">
        <v>72</v>
      </c>
      <c r="AK271" s="71">
        <v>1</v>
      </c>
      <c r="BB271" s="279" t="s">
        <v>82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425</v>
      </c>
      <c r="B272" s="54" t="s">
        <v>426</v>
      </c>
      <c r="C272" s="31">
        <v>4301135402</v>
      </c>
      <c r="D272" s="325">
        <v>4640242181493</v>
      </c>
      <c r="E272" s="326"/>
      <c r="F272" s="313">
        <v>3.7</v>
      </c>
      <c r="G272" s="32">
        <v>1</v>
      </c>
      <c r="H272" s="313">
        <v>3.7</v>
      </c>
      <c r="I272" s="313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9" t="s">
        <v>427</v>
      </c>
      <c r="Q272" s="330"/>
      <c r="R272" s="330"/>
      <c r="S272" s="330"/>
      <c r="T272" s="331"/>
      <c r="U272" s="34"/>
      <c r="V272" s="34"/>
      <c r="W272" s="35" t="s">
        <v>70</v>
      </c>
      <c r="X272" s="314">
        <v>0</v>
      </c>
      <c r="Y272" s="315">
        <f t="shared" si="24"/>
        <v>0</v>
      </c>
      <c r="Z272" s="36">
        <f t="shared" si="29"/>
        <v>0</v>
      </c>
      <c r="AA272" s="56"/>
      <c r="AB272" s="57"/>
      <c r="AC272" s="280" t="s">
        <v>407</v>
      </c>
      <c r="AG272" s="67"/>
      <c r="AJ272" s="71" t="s">
        <v>72</v>
      </c>
      <c r="AK272" s="71">
        <v>1</v>
      </c>
      <c r="BB272" s="281" t="s">
        <v>82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4301135375</v>
      </c>
      <c r="D273" s="325">
        <v>4640242181486</v>
      </c>
      <c r="E273" s="326"/>
      <c r="F273" s="313">
        <v>3.7</v>
      </c>
      <c r="G273" s="32">
        <v>1</v>
      </c>
      <c r="H273" s="313">
        <v>3.7</v>
      </c>
      <c r="I273" s="313">
        <v>3.8919999999999999</v>
      </c>
      <c r="J273" s="32">
        <v>126</v>
      </c>
      <c r="K273" s="32" t="s">
        <v>80</v>
      </c>
      <c r="L273" s="32" t="s">
        <v>101</v>
      </c>
      <c r="M273" s="33" t="s">
        <v>69</v>
      </c>
      <c r="N273" s="33"/>
      <c r="O273" s="32">
        <v>180</v>
      </c>
      <c r="P273" s="372" t="s">
        <v>430</v>
      </c>
      <c r="Q273" s="330"/>
      <c r="R273" s="330"/>
      <c r="S273" s="330"/>
      <c r="T273" s="331"/>
      <c r="U273" s="34"/>
      <c r="V273" s="34"/>
      <c r="W273" s="35" t="s">
        <v>70</v>
      </c>
      <c r="X273" s="314">
        <v>42</v>
      </c>
      <c r="Y273" s="315">
        <f t="shared" si="24"/>
        <v>42</v>
      </c>
      <c r="Z273" s="36">
        <f t="shared" si="29"/>
        <v>0.39312000000000002</v>
      </c>
      <c r="AA273" s="56"/>
      <c r="AB273" s="57"/>
      <c r="AC273" s="282" t="s">
        <v>407</v>
      </c>
      <c r="AG273" s="67"/>
      <c r="AJ273" s="71" t="s">
        <v>102</v>
      </c>
      <c r="AK273" s="71">
        <v>14</v>
      </c>
      <c r="BB273" s="283" t="s">
        <v>82</v>
      </c>
      <c r="BM273" s="67">
        <f t="shared" si="25"/>
        <v>163.464</v>
      </c>
      <c r="BN273" s="67">
        <f t="shared" si="26"/>
        <v>163.464</v>
      </c>
      <c r="BO273" s="67">
        <f t="shared" si="27"/>
        <v>0.33333333333333331</v>
      </c>
      <c r="BP273" s="67">
        <f t="shared" si="28"/>
        <v>0.33333333333333331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4301135403</v>
      </c>
      <c r="D274" s="325">
        <v>4640242181509</v>
      </c>
      <c r="E274" s="326"/>
      <c r="F274" s="313">
        <v>3.7</v>
      </c>
      <c r="G274" s="32">
        <v>1</v>
      </c>
      <c r="H274" s="313">
        <v>3.7</v>
      </c>
      <c r="I274" s="313">
        <v>3.8919999999999999</v>
      </c>
      <c r="J274" s="32">
        <v>126</v>
      </c>
      <c r="K274" s="32" t="s">
        <v>80</v>
      </c>
      <c r="L274" s="32" t="s">
        <v>101</v>
      </c>
      <c r="M274" s="33" t="s">
        <v>69</v>
      </c>
      <c r="N274" s="33"/>
      <c r="O274" s="32">
        <v>180</v>
      </c>
      <c r="P274" s="472" t="s">
        <v>433</v>
      </c>
      <c r="Q274" s="330"/>
      <c r="R274" s="330"/>
      <c r="S274" s="330"/>
      <c r="T274" s="331"/>
      <c r="U274" s="34"/>
      <c r="V274" s="34"/>
      <c r="W274" s="35" t="s">
        <v>70</v>
      </c>
      <c r="X274" s="314">
        <v>0</v>
      </c>
      <c r="Y274" s="315">
        <f t="shared" si="24"/>
        <v>0</v>
      </c>
      <c r="Z274" s="36">
        <f t="shared" si="29"/>
        <v>0</v>
      </c>
      <c r="AA274" s="56"/>
      <c r="AB274" s="57"/>
      <c r="AC274" s="284" t="s">
        <v>407</v>
      </c>
      <c r="AG274" s="67"/>
      <c r="AJ274" s="71" t="s">
        <v>102</v>
      </c>
      <c r="AK274" s="71">
        <v>14</v>
      </c>
      <c r="BB274" s="285" t="s">
        <v>82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4301135304</v>
      </c>
      <c r="D275" s="325">
        <v>4640242181240</v>
      </c>
      <c r="E275" s="326"/>
      <c r="F275" s="313">
        <v>0.3</v>
      </c>
      <c r="G275" s="32">
        <v>9</v>
      </c>
      <c r="H275" s="313">
        <v>2.7</v>
      </c>
      <c r="I275" s="313">
        <v>2.88</v>
      </c>
      <c r="J275" s="32">
        <v>126</v>
      </c>
      <c r="K275" s="32" t="s">
        <v>80</v>
      </c>
      <c r="L275" s="32" t="s">
        <v>101</v>
      </c>
      <c r="M275" s="33" t="s">
        <v>69</v>
      </c>
      <c r="N275" s="33"/>
      <c r="O275" s="32">
        <v>180</v>
      </c>
      <c r="P275" s="360" t="s">
        <v>436</v>
      </c>
      <c r="Q275" s="330"/>
      <c r="R275" s="330"/>
      <c r="S275" s="330"/>
      <c r="T275" s="331"/>
      <c r="U275" s="34"/>
      <c r="V275" s="34"/>
      <c r="W275" s="35" t="s">
        <v>70</v>
      </c>
      <c r="X275" s="314">
        <v>0</v>
      </c>
      <c r="Y275" s="315">
        <f t="shared" si="24"/>
        <v>0</v>
      </c>
      <c r="Z275" s="36">
        <f t="shared" si="29"/>
        <v>0</v>
      </c>
      <c r="AA275" s="56"/>
      <c r="AB275" s="57"/>
      <c r="AC275" s="286" t="s">
        <v>407</v>
      </c>
      <c r="AG275" s="67"/>
      <c r="AJ275" s="71" t="s">
        <v>102</v>
      </c>
      <c r="AK275" s="71">
        <v>14</v>
      </c>
      <c r="BB275" s="287" t="s">
        <v>82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4301135310</v>
      </c>
      <c r="D276" s="325">
        <v>4640242181318</v>
      </c>
      <c r="E276" s="326"/>
      <c r="F276" s="313">
        <v>0.3</v>
      </c>
      <c r="G276" s="32">
        <v>9</v>
      </c>
      <c r="H276" s="313">
        <v>2.7</v>
      </c>
      <c r="I276" s="313">
        <v>2.988</v>
      </c>
      <c r="J276" s="32">
        <v>126</v>
      </c>
      <c r="K276" s="32" t="s">
        <v>80</v>
      </c>
      <c r="L276" s="32" t="s">
        <v>101</v>
      </c>
      <c r="M276" s="33" t="s">
        <v>69</v>
      </c>
      <c r="N276" s="33"/>
      <c r="O276" s="32">
        <v>180</v>
      </c>
      <c r="P276" s="460" t="s">
        <v>439</v>
      </c>
      <c r="Q276" s="330"/>
      <c r="R276" s="330"/>
      <c r="S276" s="330"/>
      <c r="T276" s="331"/>
      <c r="U276" s="34"/>
      <c r="V276" s="34"/>
      <c r="W276" s="35" t="s">
        <v>70</v>
      </c>
      <c r="X276" s="314">
        <v>0</v>
      </c>
      <c r="Y276" s="315">
        <f t="shared" si="24"/>
        <v>0</v>
      </c>
      <c r="Z276" s="36">
        <f t="shared" si="29"/>
        <v>0</v>
      </c>
      <c r="AA276" s="56"/>
      <c r="AB276" s="57"/>
      <c r="AC276" s="288" t="s">
        <v>411</v>
      </c>
      <c r="AG276" s="67"/>
      <c r="AJ276" s="71" t="s">
        <v>102</v>
      </c>
      <c r="AK276" s="71">
        <v>14</v>
      </c>
      <c r="BB276" s="289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4301135306</v>
      </c>
      <c r="D277" s="325">
        <v>4640242181578</v>
      </c>
      <c r="E277" s="326"/>
      <c r="F277" s="313">
        <v>0.3</v>
      </c>
      <c r="G277" s="32">
        <v>9</v>
      </c>
      <c r="H277" s="313">
        <v>2.7</v>
      </c>
      <c r="I277" s="313">
        <v>2.8450000000000002</v>
      </c>
      <c r="J277" s="32">
        <v>234</v>
      </c>
      <c r="K277" s="32" t="s">
        <v>140</v>
      </c>
      <c r="L277" s="32" t="s">
        <v>101</v>
      </c>
      <c r="M277" s="33" t="s">
        <v>69</v>
      </c>
      <c r="N277" s="33"/>
      <c r="O277" s="32">
        <v>180</v>
      </c>
      <c r="P277" s="421" t="s">
        <v>442</v>
      </c>
      <c r="Q277" s="330"/>
      <c r="R277" s="330"/>
      <c r="S277" s="330"/>
      <c r="T277" s="331"/>
      <c r="U277" s="34"/>
      <c r="V277" s="34"/>
      <c r="W277" s="35" t="s">
        <v>70</v>
      </c>
      <c r="X277" s="314">
        <v>0</v>
      </c>
      <c r="Y277" s="315">
        <f t="shared" si="24"/>
        <v>0</v>
      </c>
      <c r="Z277" s="36">
        <f>IFERROR(IF(X277="","",X277*0.00502),"")</f>
        <v>0</v>
      </c>
      <c r="AA277" s="56"/>
      <c r="AB277" s="57"/>
      <c r="AC277" s="290" t="s">
        <v>407</v>
      </c>
      <c r="AG277" s="67"/>
      <c r="AJ277" s="71" t="s">
        <v>102</v>
      </c>
      <c r="AK277" s="71">
        <v>18</v>
      </c>
      <c r="BB277" s="291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4301135305</v>
      </c>
      <c r="D278" s="325">
        <v>4640242181394</v>
      </c>
      <c r="E278" s="326"/>
      <c r="F278" s="313">
        <v>0.3</v>
      </c>
      <c r="G278" s="32">
        <v>9</v>
      </c>
      <c r="H278" s="313">
        <v>2.7</v>
      </c>
      <c r="I278" s="313">
        <v>2.8450000000000002</v>
      </c>
      <c r="J278" s="32">
        <v>234</v>
      </c>
      <c r="K278" s="32" t="s">
        <v>140</v>
      </c>
      <c r="L278" s="32" t="s">
        <v>101</v>
      </c>
      <c r="M278" s="33" t="s">
        <v>69</v>
      </c>
      <c r="N278" s="33"/>
      <c r="O278" s="32">
        <v>180</v>
      </c>
      <c r="P278" s="463" t="s">
        <v>445</v>
      </c>
      <c r="Q278" s="330"/>
      <c r="R278" s="330"/>
      <c r="S278" s="330"/>
      <c r="T278" s="331"/>
      <c r="U278" s="34"/>
      <c r="V278" s="34"/>
      <c r="W278" s="35" t="s">
        <v>70</v>
      </c>
      <c r="X278" s="314">
        <v>0</v>
      </c>
      <c r="Y278" s="315">
        <f t="shared" si="24"/>
        <v>0</v>
      </c>
      <c r="Z278" s="36">
        <f>IFERROR(IF(X278="","",X278*0.00502),"")</f>
        <v>0</v>
      </c>
      <c r="AA278" s="56"/>
      <c r="AB278" s="57"/>
      <c r="AC278" s="292" t="s">
        <v>407</v>
      </c>
      <c r="AG278" s="67"/>
      <c r="AJ278" s="71" t="s">
        <v>102</v>
      </c>
      <c r="AK278" s="71">
        <v>18</v>
      </c>
      <c r="BB278" s="293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4301135309</v>
      </c>
      <c r="D279" s="325">
        <v>4640242181332</v>
      </c>
      <c r="E279" s="326"/>
      <c r="F279" s="313">
        <v>0.3</v>
      </c>
      <c r="G279" s="32">
        <v>9</v>
      </c>
      <c r="H279" s="313">
        <v>2.7</v>
      </c>
      <c r="I279" s="313">
        <v>2.9079999999999999</v>
      </c>
      <c r="J279" s="32">
        <v>234</v>
      </c>
      <c r="K279" s="32" t="s">
        <v>140</v>
      </c>
      <c r="L279" s="32" t="s">
        <v>101</v>
      </c>
      <c r="M279" s="33" t="s">
        <v>69</v>
      </c>
      <c r="N279" s="33"/>
      <c r="O279" s="32">
        <v>180</v>
      </c>
      <c r="P279" s="456" t="s">
        <v>448</v>
      </c>
      <c r="Q279" s="330"/>
      <c r="R279" s="330"/>
      <c r="S279" s="330"/>
      <c r="T279" s="331"/>
      <c r="U279" s="34"/>
      <c r="V279" s="34"/>
      <c r="W279" s="35" t="s">
        <v>70</v>
      </c>
      <c r="X279" s="314">
        <v>0</v>
      </c>
      <c r="Y279" s="315">
        <f t="shared" si="24"/>
        <v>0</v>
      </c>
      <c r="Z279" s="36">
        <f>IFERROR(IF(X279="","",X279*0.00502),"")</f>
        <v>0</v>
      </c>
      <c r="AA279" s="56"/>
      <c r="AB279" s="57"/>
      <c r="AC279" s="294" t="s">
        <v>407</v>
      </c>
      <c r="AG279" s="67"/>
      <c r="AJ279" s="71" t="s">
        <v>102</v>
      </c>
      <c r="AK279" s="71">
        <v>18</v>
      </c>
      <c r="BB279" s="295" t="s">
        <v>82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4301135308</v>
      </c>
      <c r="D280" s="325">
        <v>4640242181349</v>
      </c>
      <c r="E280" s="326"/>
      <c r="F280" s="313">
        <v>0.3</v>
      </c>
      <c r="G280" s="32">
        <v>9</v>
      </c>
      <c r="H280" s="313">
        <v>2.7</v>
      </c>
      <c r="I280" s="313">
        <v>2.9079999999999999</v>
      </c>
      <c r="J280" s="32">
        <v>234</v>
      </c>
      <c r="K280" s="32" t="s">
        <v>140</v>
      </c>
      <c r="L280" s="32" t="s">
        <v>101</v>
      </c>
      <c r="M280" s="33" t="s">
        <v>69</v>
      </c>
      <c r="N280" s="33"/>
      <c r="O280" s="32">
        <v>180</v>
      </c>
      <c r="P280" s="407" t="s">
        <v>451</v>
      </c>
      <c r="Q280" s="330"/>
      <c r="R280" s="330"/>
      <c r="S280" s="330"/>
      <c r="T280" s="331"/>
      <c r="U280" s="34"/>
      <c r="V280" s="34"/>
      <c r="W280" s="35" t="s">
        <v>70</v>
      </c>
      <c r="X280" s="314">
        <v>0</v>
      </c>
      <c r="Y280" s="315">
        <f t="shared" si="24"/>
        <v>0</v>
      </c>
      <c r="Z280" s="36">
        <f>IFERROR(IF(X280="","",X280*0.00502),"")</f>
        <v>0</v>
      </c>
      <c r="AA280" s="56"/>
      <c r="AB280" s="57"/>
      <c r="AC280" s="296" t="s">
        <v>407</v>
      </c>
      <c r="AG280" s="67"/>
      <c r="AJ280" s="71" t="s">
        <v>102</v>
      </c>
      <c r="AK280" s="71">
        <v>18</v>
      </c>
      <c r="BB280" s="297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452</v>
      </c>
      <c r="B281" s="54" t="s">
        <v>453</v>
      </c>
      <c r="C281" s="31">
        <v>4301135307</v>
      </c>
      <c r="D281" s="325">
        <v>4640242181370</v>
      </c>
      <c r="E281" s="326"/>
      <c r="F281" s="313">
        <v>0.3</v>
      </c>
      <c r="G281" s="32">
        <v>9</v>
      </c>
      <c r="H281" s="313">
        <v>2.7</v>
      </c>
      <c r="I281" s="313">
        <v>2.9079999999999999</v>
      </c>
      <c r="J281" s="32">
        <v>234</v>
      </c>
      <c r="K281" s="32" t="s">
        <v>140</v>
      </c>
      <c r="L281" s="32" t="s">
        <v>68</v>
      </c>
      <c r="M281" s="33" t="s">
        <v>69</v>
      </c>
      <c r="N281" s="33"/>
      <c r="O281" s="32">
        <v>180</v>
      </c>
      <c r="P281" s="404" t="s">
        <v>454</v>
      </c>
      <c r="Q281" s="330"/>
      <c r="R281" s="330"/>
      <c r="S281" s="330"/>
      <c r="T281" s="331"/>
      <c r="U281" s="34"/>
      <c r="V281" s="34"/>
      <c r="W281" s="35" t="s">
        <v>70</v>
      </c>
      <c r="X281" s="314">
        <v>0</v>
      </c>
      <c r="Y281" s="315">
        <f t="shared" si="24"/>
        <v>0</v>
      </c>
      <c r="Z281" s="36">
        <f>IFERROR(IF(X281="","",X281*0.00502),"")</f>
        <v>0</v>
      </c>
      <c r="AA281" s="56"/>
      <c r="AB281" s="57"/>
      <c r="AC281" s="298" t="s">
        <v>455</v>
      </c>
      <c r="AG281" s="67"/>
      <c r="AJ281" s="71" t="s">
        <v>72</v>
      </c>
      <c r="AK281" s="71">
        <v>1</v>
      </c>
      <c r="BB281" s="299" t="s">
        <v>82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456</v>
      </c>
      <c r="B282" s="54" t="s">
        <v>457</v>
      </c>
      <c r="C282" s="31">
        <v>4301135318</v>
      </c>
      <c r="D282" s="325">
        <v>4607111037480</v>
      </c>
      <c r="E282" s="326"/>
      <c r="F282" s="313">
        <v>1</v>
      </c>
      <c r="G282" s="32">
        <v>4</v>
      </c>
      <c r="H282" s="313">
        <v>4</v>
      </c>
      <c r="I282" s="313">
        <v>4.2724000000000002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92" t="s">
        <v>458</v>
      </c>
      <c r="Q282" s="330"/>
      <c r="R282" s="330"/>
      <c r="S282" s="330"/>
      <c r="T282" s="331"/>
      <c r="U282" s="34"/>
      <c r="V282" s="34"/>
      <c r="W282" s="35" t="s">
        <v>70</v>
      </c>
      <c r="X282" s="314">
        <v>0</v>
      </c>
      <c r="Y282" s="315">
        <f t="shared" si="24"/>
        <v>0</v>
      </c>
      <c r="Z282" s="36">
        <f>IFERROR(IF(X282="","",X282*0.0155),"")</f>
        <v>0</v>
      </c>
      <c r="AA282" s="56"/>
      <c r="AB282" s="57"/>
      <c r="AC282" s="300" t="s">
        <v>459</v>
      </c>
      <c r="AG282" s="67"/>
      <c r="AJ282" s="71" t="s">
        <v>72</v>
      </c>
      <c r="AK282" s="71">
        <v>1</v>
      </c>
      <c r="BB282" s="301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460</v>
      </c>
      <c r="B283" s="54" t="s">
        <v>461</v>
      </c>
      <c r="C283" s="31">
        <v>4301135319</v>
      </c>
      <c r="D283" s="325">
        <v>4607111037473</v>
      </c>
      <c r="E283" s="326"/>
      <c r="F283" s="313">
        <v>1</v>
      </c>
      <c r="G283" s="32">
        <v>4</v>
      </c>
      <c r="H283" s="313">
        <v>4</v>
      </c>
      <c r="I283" s="313">
        <v>4.2300000000000004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20" t="s">
        <v>462</v>
      </c>
      <c r="Q283" s="330"/>
      <c r="R283" s="330"/>
      <c r="S283" s="330"/>
      <c r="T283" s="331"/>
      <c r="U283" s="34"/>
      <c r="V283" s="34"/>
      <c r="W283" s="35" t="s">
        <v>70</v>
      </c>
      <c r="X283" s="314">
        <v>0</v>
      </c>
      <c r="Y283" s="315">
        <f t="shared" si="24"/>
        <v>0</v>
      </c>
      <c r="Z283" s="36">
        <f>IFERROR(IF(X283="","",X283*0.0155),"")</f>
        <v>0</v>
      </c>
      <c r="AA283" s="56"/>
      <c r="AB283" s="57"/>
      <c r="AC283" s="302" t="s">
        <v>463</v>
      </c>
      <c r="AG283" s="67"/>
      <c r="AJ283" s="71" t="s">
        <v>72</v>
      </c>
      <c r="AK283" s="71">
        <v>1</v>
      </c>
      <c r="BB283" s="303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464</v>
      </c>
      <c r="B284" s="54" t="s">
        <v>465</v>
      </c>
      <c r="C284" s="31">
        <v>4301135198</v>
      </c>
      <c r="D284" s="325">
        <v>4640242180663</v>
      </c>
      <c r="E284" s="326"/>
      <c r="F284" s="313">
        <v>0.9</v>
      </c>
      <c r="G284" s="32">
        <v>4</v>
      </c>
      <c r="H284" s="313">
        <v>3.6</v>
      </c>
      <c r="I284" s="313">
        <v>3.83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466</v>
      </c>
      <c r="Q284" s="330"/>
      <c r="R284" s="330"/>
      <c r="S284" s="330"/>
      <c r="T284" s="331"/>
      <c r="U284" s="34"/>
      <c r="V284" s="34"/>
      <c r="W284" s="35" t="s">
        <v>70</v>
      </c>
      <c r="X284" s="314">
        <v>0</v>
      </c>
      <c r="Y284" s="315">
        <f t="shared" si="24"/>
        <v>0</v>
      </c>
      <c r="Z284" s="36">
        <f>IFERROR(IF(X284="","",X284*0.0155),"")</f>
        <v>0</v>
      </c>
      <c r="AA284" s="56"/>
      <c r="AB284" s="57"/>
      <c r="AC284" s="304" t="s">
        <v>467</v>
      </c>
      <c r="AG284" s="67"/>
      <c r="AJ284" s="71" t="s">
        <v>72</v>
      </c>
      <c r="AK284" s="71">
        <v>1</v>
      </c>
      <c r="BB284" s="305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327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28"/>
      <c r="P285" s="322" t="s">
        <v>73</v>
      </c>
      <c r="Q285" s="323"/>
      <c r="R285" s="323"/>
      <c r="S285" s="323"/>
      <c r="T285" s="323"/>
      <c r="U285" s="323"/>
      <c r="V285" s="324"/>
      <c r="W285" s="37" t="s">
        <v>70</v>
      </c>
      <c r="X285" s="316">
        <f>IFERROR(SUM(X265:X284),"0")</f>
        <v>136</v>
      </c>
      <c r="Y285" s="316">
        <f>IFERROR(SUM(Y265:Y284),"0")</f>
        <v>136</v>
      </c>
      <c r="Z285" s="316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1.4203200000000002</v>
      </c>
      <c r="AA285" s="317"/>
      <c r="AB285" s="317"/>
      <c r="AC285" s="317"/>
    </row>
    <row r="286" spans="1:68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28"/>
      <c r="P286" s="322" t="s">
        <v>73</v>
      </c>
      <c r="Q286" s="323"/>
      <c r="R286" s="323"/>
      <c r="S286" s="323"/>
      <c r="T286" s="323"/>
      <c r="U286" s="323"/>
      <c r="V286" s="324"/>
      <c r="W286" s="37" t="s">
        <v>74</v>
      </c>
      <c r="X286" s="316">
        <f>IFERROR(SUMPRODUCT(X265:X284*H265:H284),"0")</f>
        <v>546.4</v>
      </c>
      <c r="Y286" s="316">
        <f>IFERROR(SUMPRODUCT(Y265:Y284*H265:H284),"0")</f>
        <v>546.4</v>
      </c>
      <c r="Z286" s="37"/>
      <c r="AA286" s="317"/>
      <c r="AB286" s="317"/>
      <c r="AC286" s="317"/>
    </row>
    <row r="287" spans="1:68" ht="15" customHeight="1" x14ac:dyDescent="0.2">
      <c r="A287" s="44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427"/>
      <c r="P287" s="422" t="s">
        <v>468</v>
      </c>
      <c r="Q287" s="385"/>
      <c r="R287" s="385"/>
      <c r="S287" s="385"/>
      <c r="T287" s="385"/>
      <c r="U287" s="385"/>
      <c r="V287" s="386"/>
      <c r="W287" s="37" t="s">
        <v>74</v>
      </c>
      <c r="X287" s="316">
        <f>IFERROR(X24+X33+X40+X45+X61+X67+X72+X78+X88+X95+X108+X114+X120+X127+X132+X138+X143+X149+X157+X162+X170+X174+X179+X185+X192+X202+X210+X215+X221+X227+X234+X240+X248+X252+X257+X263+X286,"0")</f>
        <v>13321.96</v>
      </c>
      <c r="Y287" s="316">
        <f>IFERROR(Y24+Y33+Y40+Y45+Y61+Y67+Y72+Y78+Y88+Y95+Y108+Y114+Y120+Y127+Y132+Y138+Y143+Y149+Y157+Y162+Y170+Y174+Y179+Y185+Y192+Y202+Y210+Y215+Y221+Y227+Y234+Y240+Y248+Y252+Y257+Y263+Y286,"0")</f>
        <v>13321.96</v>
      </c>
      <c r="Z287" s="37"/>
      <c r="AA287" s="317"/>
      <c r="AB287" s="317"/>
      <c r="AC287" s="317"/>
    </row>
    <row r="288" spans="1:68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427"/>
      <c r="P288" s="422" t="s">
        <v>469</v>
      </c>
      <c r="Q288" s="385"/>
      <c r="R288" s="385"/>
      <c r="S288" s="385"/>
      <c r="T288" s="385"/>
      <c r="U288" s="385"/>
      <c r="V288" s="386"/>
      <c r="W288" s="37" t="s">
        <v>74</v>
      </c>
      <c r="X288" s="316">
        <f>IFERROR(SUM(BM22:BM284),"0")</f>
        <v>14487.833999999999</v>
      </c>
      <c r="Y288" s="316">
        <f>IFERROR(SUM(BN22:BN284),"0")</f>
        <v>14487.833999999999</v>
      </c>
      <c r="Z288" s="37"/>
      <c r="AA288" s="317"/>
      <c r="AB288" s="317"/>
      <c r="AC288" s="317"/>
    </row>
    <row r="289" spans="1:3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19"/>
      <c r="N289" s="319"/>
      <c r="O289" s="427"/>
      <c r="P289" s="422" t="s">
        <v>470</v>
      </c>
      <c r="Q289" s="385"/>
      <c r="R289" s="385"/>
      <c r="S289" s="385"/>
      <c r="T289" s="385"/>
      <c r="U289" s="385"/>
      <c r="V289" s="386"/>
      <c r="W289" s="37" t="s">
        <v>471</v>
      </c>
      <c r="X289" s="38">
        <f>ROUNDUP(SUM(BO22:BO284),0)</f>
        <v>36</v>
      </c>
      <c r="Y289" s="38">
        <f>ROUNDUP(SUM(BP22:BP284),0)</f>
        <v>36</v>
      </c>
      <c r="Z289" s="37"/>
      <c r="AA289" s="317"/>
      <c r="AB289" s="317"/>
      <c r="AC289" s="317"/>
    </row>
    <row r="290" spans="1:33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427"/>
      <c r="P290" s="422" t="s">
        <v>472</v>
      </c>
      <c r="Q290" s="385"/>
      <c r="R290" s="385"/>
      <c r="S290" s="385"/>
      <c r="T290" s="385"/>
      <c r="U290" s="385"/>
      <c r="V290" s="386"/>
      <c r="W290" s="37" t="s">
        <v>74</v>
      </c>
      <c r="X290" s="316">
        <f>GrossWeightTotal+PalletQtyTotal*25</f>
        <v>15387.833999999999</v>
      </c>
      <c r="Y290" s="316">
        <f>GrossWeightTotalR+PalletQtyTotalR*25</f>
        <v>15387.833999999999</v>
      </c>
      <c r="Z290" s="37"/>
      <c r="AA290" s="317"/>
      <c r="AB290" s="317"/>
      <c r="AC290" s="317"/>
    </row>
    <row r="291" spans="1:33" x14ac:dyDescent="0.2">
      <c r="A291" s="319"/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427"/>
      <c r="P291" s="422" t="s">
        <v>473</v>
      </c>
      <c r="Q291" s="385"/>
      <c r="R291" s="385"/>
      <c r="S291" s="385"/>
      <c r="T291" s="385"/>
      <c r="U291" s="385"/>
      <c r="V291" s="386"/>
      <c r="W291" s="37" t="s">
        <v>471</v>
      </c>
      <c r="X291" s="316">
        <f>IFERROR(X23+X32+X39+X44+X60+X66+X71+X77+X87+X94+X107+X113+X119+X126+X131+X137+X142+X148+X156+X161+X169+X173+X178+X184+X191+X201+X209+X214+X220+X226+X233+X239+X247+X251+X256+X262+X285,"0")</f>
        <v>3000</v>
      </c>
      <c r="Y291" s="316">
        <f>IFERROR(Y23+Y32+Y39+Y44+Y60+Y66+Y71+Y77+Y87+Y94+Y107+Y113+Y119+Y126+Y131+Y137+Y142+Y148+Y156+Y161+Y169+Y173+Y178+Y184+Y191+Y201+Y209+Y214+Y220+Y226+Y233+Y239+Y247+Y251+Y256+Y262+Y285,"0")</f>
        <v>3000</v>
      </c>
      <c r="Z291" s="37"/>
      <c r="AA291" s="317"/>
      <c r="AB291" s="317"/>
      <c r="AC291" s="317"/>
    </row>
    <row r="292" spans="1:33" ht="14.25" hidden="1" customHeight="1" x14ac:dyDescent="0.2">
      <c r="A292" s="319"/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427"/>
      <c r="P292" s="422" t="s">
        <v>474</v>
      </c>
      <c r="Q292" s="385"/>
      <c r="R292" s="385"/>
      <c r="S292" s="385"/>
      <c r="T292" s="385"/>
      <c r="U292" s="385"/>
      <c r="V292" s="386"/>
      <c r="W292" s="39" t="s">
        <v>475</v>
      </c>
      <c r="X292" s="37"/>
      <c r="Y292" s="37"/>
      <c r="Z292" s="37">
        <f>IFERROR(Z23+Z32+Z39+Z44+Z60+Z66+Z71+Z77+Z87+Z94+Z107+Z113+Z119+Z126+Z131+Z137+Z142+Z148+Z156+Z161+Z169+Z173+Z178+Z184+Z191+Z201+Z209+Z214+Z220+Z226+Z233+Z239+Z247+Z251+Z256+Z262+Z285,"0")</f>
        <v>44.92855999999999</v>
      </c>
      <c r="AA292" s="317"/>
      <c r="AB292" s="317"/>
      <c r="AC292" s="317"/>
    </row>
    <row r="293" spans="1:33" ht="13.5" customHeight="1" thickBot="1" x14ac:dyDescent="0.25"/>
    <row r="294" spans="1:33" ht="27" customHeight="1" thickTop="1" thickBot="1" x14ac:dyDescent="0.25">
      <c r="A294" s="40" t="s">
        <v>476</v>
      </c>
      <c r="B294" s="311" t="s">
        <v>63</v>
      </c>
      <c r="C294" s="339" t="s">
        <v>75</v>
      </c>
      <c r="D294" s="424"/>
      <c r="E294" s="424"/>
      <c r="F294" s="424"/>
      <c r="G294" s="424"/>
      <c r="H294" s="424"/>
      <c r="I294" s="424"/>
      <c r="J294" s="424"/>
      <c r="K294" s="424"/>
      <c r="L294" s="424"/>
      <c r="M294" s="424"/>
      <c r="N294" s="424"/>
      <c r="O294" s="424"/>
      <c r="P294" s="424"/>
      <c r="Q294" s="424"/>
      <c r="R294" s="424"/>
      <c r="S294" s="399"/>
      <c r="T294" s="339" t="s">
        <v>245</v>
      </c>
      <c r="U294" s="399"/>
      <c r="V294" s="339" t="s">
        <v>273</v>
      </c>
      <c r="W294" s="399"/>
      <c r="X294" s="339" t="s">
        <v>296</v>
      </c>
      <c r="Y294" s="424"/>
      <c r="Z294" s="424"/>
      <c r="AA294" s="424"/>
      <c r="AB294" s="424"/>
      <c r="AC294" s="399"/>
      <c r="AD294" s="311" t="s">
        <v>350</v>
      </c>
      <c r="AE294" s="311" t="s">
        <v>356</v>
      </c>
      <c r="AF294" s="311" t="s">
        <v>363</v>
      </c>
      <c r="AG294" s="311" t="s">
        <v>246</v>
      </c>
    </row>
    <row r="295" spans="1:33" ht="14.25" customHeight="1" thickTop="1" x14ac:dyDescent="0.2">
      <c r="A295" s="434" t="s">
        <v>477</v>
      </c>
      <c r="B295" s="339" t="s">
        <v>63</v>
      </c>
      <c r="C295" s="339" t="s">
        <v>76</v>
      </c>
      <c r="D295" s="339" t="s">
        <v>91</v>
      </c>
      <c r="E295" s="339" t="s">
        <v>103</v>
      </c>
      <c r="F295" s="339" t="s">
        <v>109</v>
      </c>
      <c r="G295" s="339" t="s">
        <v>137</v>
      </c>
      <c r="H295" s="339" t="s">
        <v>144</v>
      </c>
      <c r="I295" s="339" t="s">
        <v>149</v>
      </c>
      <c r="J295" s="339" t="s">
        <v>157</v>
      </c>
      <c r="K295" s="339" t="s">
        <v>175</v>
      </c>
      <c r="L295" s="339" t="s">
        <v>185</v>
      </c>
      <c r="M295" s="339" t="s">
        <v>207</v>
      </c>
      <c r="N295" s="312"/>
      <c r="O295" s="339" t="s">
        <v>213</v>
      </c>
      <c r="P295" s="339" t="s">
        <v>220</v>
      </c>
      <c r="Q295" s="339" t="s">
        <v>228</v>
      </c>
      <c r="R295" s="339" t="s">
        <v>232</v>
      </c>
      <c r="S295" s="339" t="s">
        <v>241</v>
      </c>
      <c r="T295" s="339" t="s">
        <v>246</v>
      </c>
      <c r="U295" s="339" t="s">
        <v>250</v>
      </c>
      <c r="V295" s="339" t="s">
        <v>274</v>
      </c>
      <c r="W295" s="339" t="s">
        <v>292</v>
      </c>
      <c r="X295" s="339" t="s">
        <v>297</v>
      </c>
      <c r="Y295" s="339" t="s">
        <v>303</v>
      </c>
      <c r="Z295" s="339" t="s">
        <v>313</v>
      </c>
      <c r="AA295" s="339" t="s">
        <v>328</v>
      </c>
      <c r="AB295" s="339" t="s">
        <v>339</v>
      </c>
      <c r="AC295" s="339" t="s">
        <v>343</v>
      </c>
      <c r="AD295" s="339" t="s">
        <v>351</v>
      </c>
      <c r="AE295" s="339" t="s">
        <v>357</v>
      </c>
      <c r="AF295" s="339" t="s">
        <v>364</v>
      </c>
      <c r="AG295" s="339" t="s">
        <v>246</v>
      </c>
    </row>
    <row r="296" spans="1:33" ht="13.5" customHeight="1" thickBot="1" x14ac:dyDescent="0.25">
      <c r="A296" s="435"/>
      <c r="B296" s="340"/>
      <c r="C296" s="340"/>
      <c r="D296" s="340"/>
      <c r="E296" s="340"/>
      <c r="F296" s="340"/>
      <c r="G296" s="340"/>
      <c r="H296" s="340"/>
      <c r="I296" s="340"/>
      <c r="J296" s="340"/>
      <c r="K296" s="340"/>
      <c r="L296" s="340"/>
      <c r="M296" s="340"/>
      <c r="N296" s="312"/>
      <c r="O296" s="340"/>
      <c r="P296" s="340"/>
      <c r="Q296" s="340"/>
      <c r="R296" s="340"/>
      <c r="S296" s="340"/>
      <c r="T296" s="340"/>
      <c r="U296" s="340"/>
      <c r="V296" s="340"/>
      <c r="W296" s="340"/>
      <c r="X296" s="340"/>
      <c r="Y296" s="340"/>
      <c r="Z296" s="340"/>
      <c r="AA296" s="340"/>
      <c r="AB296" s="340"/>
      <c r="AC296" s="340"/>
      <c r="AD296" s="340"/>
      <c r="AE296" s="340"/>
      <c r="AF296" s="340"/>
      <c r="AG296" s="340"/>
    </row>
    <row r="297" spans="1:33" ht="18" customHeight="1" thickTop="1" thickBot="1" x14ac:dyDescent="0.25">
      <c r="A297" s="40" t="s">
        <v>478</v>
      </c>
      <c r="B297" s="46">
        <f>IFERROR(X22*H22,"0")</f>
        <v>0</v>
      </c>
      <c r="C297" s="46">
        <f>IFERROR(X28*H28,"0")+IFERROR(X29*H29,"0")+IFERROR(X30*H30,"0")+IFERROR(X31*H31,"0")</f>
        <v>294</v>
      </c>
      <c r="D297" s="46">
        <f>IFERROR(X36*H36,"0")+IFERROR(X37*H37,"0")+IFERROR(X38*H38,"0")</f>
        <v>288</v>
      </c>
      <c r="E297" s="46">
        <f>IFERROR(X43*H43,"0")</f>
        <v>0</v>
      </c>
      <c r="F297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1190.4000000000001</v>
      </c>
      <c r="G297" s="46">
        <f>IFERROR(X64*H64,"0")+IFERROR(X65*H65,"0")</f>
        <v>723</v>
      </c>
      <c r="H297" s="46">
        <f>IFERROR(X70*H70,"0")</f>
        <v>0</v>
      </c>
      <c r="I297" s="46">
        <f>IFERROR(X75*H75,"0")+IFERROR(X76*H76,"0")</f>
        <v>201.6</v>
      </c>
      <c r="J297" s="46">
        <f>IFERROR(X81*H81,"0")+IFERROR(X82*H82,"0")+IFERROR(X83*H83,"0")+IFERROR(X84*H84,"0")+IFERROR(X85*H85,"0")+IFERROR(X86*H86,"0")</f>
        <v>1016.4000000000001</v>
      </c>
      <c r="K297" s="46">
        <f>IFERROR(X91*H91,"0")+IFERROR(X92*H92,"0")+IFERROR(X93*H93,"0")</f>
        <v>30.240000000000002</v>
      </c>
      <c r="L297" s="46">
        <f>IFERROR(X98*H98,"0")+IFERROR(X99*H99,"0")+IFERROR(X100*H100,"0")+IFERROR(X101*H101,"0")+IFERROR(X102*H102,"0")+IFERROR(X103*H103,"0")+IFERROR(X104*H104,"0")+IFERROR(X105*H105,"0")+IFERROR(X106*H106,"0")</f>
        <v>3575.04</v>
      </c>
      <c r="M297" s="46">
        <f>IFERROR(X111*H111,"0")+IFERROR(X112*H112,"0")</f>
        <v>756</v>
      </c>
      <c r="N297" s="312"/>
      <c r="O297" s="46">
        <f>IFERROR(X117*H117,"0")+IFERROR(X118*H118,"0")</f>
        <v>294</v>
      </c>
      <c r="P297" s="46">
        <f>IFERROR(X123*H123,"0")+IFERROR(X124*H124,"0")+IFERROR(X125*H125,"0")</f>
        <v>378</v>
      </c>
      <c r="Q297" s="46">
        <f>IFERROR(X130*H130,"0")</f>
        <v>0</v>
      </c>
      <c r="R297" s="46">
        <f>IFERROR(X135*H135,"0")+IFERROR(X136*H136,"0")</f>
        <v>0</v>
      </c>
      <c r="S297" s="46">
        <f>IFERROR(X141*H141,"0")</f>
        <v>0</v>
      </c>
      <c r="T297" s="46">
        <f>IFERROR(X147*H147,"0")</f>
        <v>0</v>
      </c>
      <c r="U297" s="46">
        <f>IFERROR(X152*H152,"0")+IFERROR(X153*H153,"0")+IFERROR(X154*H154,"0")+IFERROR(X155*H155,"0")+IFERROR(X159*H159,"0")+IFERROR(X160*H160,"0")</f>
        <v>60</v>
      </c>
      <c r="V297" s="46">
        <f>IFERROR(X166*H166,"0")+IFERROR(X167*H167,"0")+IFERROR(X168*H168,"0")+IFERROR(X172*H172,"0")</f>
        <v>1092</v>
      </c>
      <c r="W297" s="46">
        <f>IFERROR(X177*H177,"0")</f>
        <v>0</v>
      </c>
      <c r="X297" s="46">
        <f>IFERROR(X183*H183,"0")</f>
        <v>0</v>
      </c>
      <c r="Y297" s="46">
        <f>IFERROR(X188*H188,"0")+IFERROR(X189*H189,"0")+IFERROR(X190*H190,"0")</f>
        <v>672</v>
      </c>
      <c r="Z297" s="46">
        <f>IFERROR(X195*H195,"0")+IFERROR(X196*H196,"0")+IFERROR(X197*H197,"0")+IFERROR(X198*H198,"0")+IFERROR(X199*H199,"0")+IFERROR(X200*H200,"0")</f>
        <v>0</v>
      </c>
      <c r="AA297" s="46">
        <f>IFERROR(X205*H205,"0")+IFERROR(X206*H206,"0")+IFERROR(X207*H207,"0")+IFERROR(X208*H208,"0")</f>
        <v>432</v>
      </c>
      <c r="AB297" s="46">
        <f>IFERROR(X213*H213,"0")</f>
        <v>0</v>
      </c>
      <c r="AC297" s="46">
        <f>IFERROR(X218*H218,"0")+IFERROR(X219*H219,"0")</f>
        <v>0</v>
      </c>
      <c r="AD297" s="46">
        <f>IFERROR(X225*H225,"0")</f>
        <v>0</v>
      </c>
      <c r="AE297" s="46">
        <f>IFERROR(X231*H231,"0")+IFERROR(X232*H232,"0")</f>
        <v>360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1959.28</v>
      </c>
    </row>
    <row r="298" spans="1:33" ht="13.5" customHeight="1" thickTop="1" x14ac:dyDescent="0.2">
      <c r="C298" s="312"/>
    </row>
    <row r="299" spans="1:33" ht="19.5" customHeight="1" x14ac:dyDescent="0.2">
      <c r="A299" s="58" t="s">
        <v>479</v>
      </c>
      <c r="B299" s="58" t="s">
        <v>480</v>
      </c>
      <c r="C299" s="58" t="s">
        <v>481</v>
      </c>
    </row>
    <row r="300" spans="1:33" x14ac:dyDescent="0.2">
      <c r="A300" s="59">
        <f>SUMPRODUCT(--(BB:BB="ЗПФ"),--(W:W="кор"),H:H,Y:Y)+SUMPRODUCT(--(BB:BB="ЗПФ"),--(W:W="кг"),Y:Y)</f>
        <v>7300.4400000000005</v>
      </c>
      <c r="B300" s="60">
        <f>SUMPRODUCT(--(BB:BB="ПГП"),--(W:W="кор"),H:H,Y:Y)+SUMPRODUCT(--(BB:BB="ПГП"),--(W:W="кг"),Y:Y)</f>
        <v>6021.5199999999995</v>
      </c>
      <c r="C300" s="60">
        <f>SUMPRODUCT(--(BB:BB="КИЗ"),--(W:W="кор"),H:H,Y:Y)+SUMPRODUCT(--(BB:BB="КИЗ"),--(W:W="кг"),Y:Y)</f>
        <v>0</v>
      </c>
    </row>
  </sheetData>
  <sheetProtection algorithmName="SHA-512" hashValue="a3iFngSwcyPY9etECyzsZ7B4Hmj7AlJxH4bpFK51xBmqk6pkjn1fuotI280EYubLSoA4xgQ3HCddL1y0rU+Zaw==" saltValue="fM3FLZsoRFAYqf5iiEwJWQ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6,40"/>
        <filter val="1 092,00"/>
        <filter val="1 190,40"/>
        <filter val="112,00"/>
        <filter val="12,00"/>
        <filter val="120,00"/>
        <filter val="126,00"/>
        <filter val="13 321,96"/>
        <filter val="136,00"/>
        <filter val="138,00"/>
        <filter val="14 487,83"/>
        <filter val="14,00"/>
        <filter val="15 387,83"/>
        <filter val="152,00"/>
        <filter val="156,00"/>
        <filter val="168,00"/>
        <filter val="18,00"/>
        <filter val="182,00"/>
        <filter val="186,00"/>
        <filter val="196,00"/>
        <filter val="201,60"/>
        <filter val="216,00"/>
        <filter val="24,00"/>
        <filter val="252,00"/>
        <filter val="28,00"/>
        <filter val="280,00"/>
        <filter val="288,00"/>
        <filter val="294,00"/>
        <filter val="3 000,00"/>
        <filter val="3 575,04"/>
        <filter val="30,24"/>
        <filter val="32,40"/>
        <filter val="36"/>
        <filter val="36,00"/>
        <filter val="360,00"/>
        <filter val="364,00"/>
        <filter val="378,00"/>
        <filter val="42,00"/>
        <filter val="432,00"/>
        <filter val="48,00"/>
        <filter val="504,00"/>
        <filter val="546,40"/>
        <filter val="56,00"/>
        <filter val="60,00"/>
        <filter val="611,88"/>
        <filter val="672,00"/>
        <filter val="70,00"/>
        <filter val="72,00"/>
        <filter val="723,00"/>
        <filter val="756,00"/>
        <filter val="768,60"/>
        <filter val="90,00"/>
        <filter val="96,00"/>
        <filter val="98,00"/>
      </filters>
    </filterColumn>
    <filterColumn colId="29" showButton="0"/>
    <filterColumn colId="30" showButton="0"/>
  </autoFilter>
  <mergeCells count="531">
    <mergeCell ref="A10:C10"/>
    <mergeCell ref="Q295:Q296"/>
    <mergeCell ref="A217:Z217"/>
    <mergeCell ref="P218:T218"/>
    <mergeCell ref="A21:Z21"/>
    <mergeCell ref="A129:Z129"/>
    <mergeCell ref="A194:Z194"/>
    <mergeCell ref="A181:Z181"/>
    <mergeCell ref="D17:E18"/>
    <mergeCell ref="D123:E123"/>
    <mergeCell ref="X17:X18"/>
    <mergeCell ref="P58:T58"/>
    <mergeCell ref="D250:E250"/>
    <mergeCell ref="D50:E50"/>
    <mergeCell ref="V294:W294"/>
    <mergeCell ref="D271:E271"/>
    <mergeCell ref="V12:W12"/>
    <mergeCell ref="P285:V285"/>
    <mergeCell ref="A44:O45"/>
    <mergeCell ref="P85:T85"/>
    <mergeCell ref="A142:O143"/>
    <mergeCell ref="D266:E266"/>
    <mergeCell ref="P137:V137"/>
    <mergeCell ref="A249:Z249"/>
    <mergeCell ref="AF295:AF296"/>
    <mergeCell ref="U17:V17"/>
    <mergeCell ref="Y17:Y18"/>
    <mergeCell ref="D57:E57"/>
    <mergeCell ref="X294:AC294"/>
    <mergeCell ref="P124:T124"/>
    <mergeCell ref="D268:E268"/>
    <mergeCell ref="P138:V138"/>
    <mergeCell ref="A137:O138"/>
    <mergeCell ref="W295:W296"/>
    <mergeCell ref="A128:Z128"/>
    <mergeCell ref="O295:O296"/>
    <mergeCell ref="V295:V296"/>
    <mergeCell ref="P75:T75"/>
    <mergeCell ref="X295:X296"/>
    <mergeCell ref="D152:E152"/>
    <mergeCell ref="Z295:Z296"/>
    <mergeCell ref="D279:E279"/>
    <mergeCell ref="D29:E29"/>
    <mergeCell ref="D265:E265"/>
    <mergeCell ref="A20:Z20"/>
    <mergeCell ref="P123:T123"/>
    <mergeCell ref="P66:V66"/>
    <mergeCell ref="D218:E218"/>
    <mergeCell ref="P289:V289"/>
    <mergeCell ref="P239:V239"/>
    <mergeCell ref="D276:E276"/>
    <mergeCell ref="D105:E105"/>
    <mergeCell ref="P132:V132"/>
    <mergeCell ref="D49:E49"/>
    <mergeCell ref="P199:T199"/>
    <mergeCell ref="P290:V290"/>
    <mergeCell ref="D278:E278"/>
    <mergeCell ref="AD17:AF18"/>
    <mergeCell ref="A39:O40"/>
    <mergeCell ref="P142:V142"/>
    <mergeCell ref="D101:E101"/>
    <mergeCell ref="D76:E76"/>
    <mergeCell ref="F5:G5"/>
    <mergeCell ref="P169:V169"/>
    <mergeCell ref="A25:Z25"/>
    <mergeCell ref="P119:V119"/>
    <mergeCell ref="P82:T82"/>
    <mergeCell ref="V11:W11"/>
    <mergeCell ref="P57:T57"/>
    <mergeCell ref="N17:N18"/>
    <mergeCell ref="Q5:R5"/>
    <mergeCell ref="F17:F18"/>
    <mergeCell ref="P65:T65"/>
    <mergeCell ref="P136:T136"/>
    <mergeCell ref="P70:T70"/>
    <mergeCell ref="A60:O61"/>
    <mergeCell ref="Q6:R6"/>
    <mergeCell ref="D102:E102"/>
    <mergeCell ref="A126:O127"/>
    <mergeCell ref="P23:V23"/>
    <mergeCell ref="A35:Z35"/>
    <mergeCell ref="P2:W3"/>
    <mergeCell ref="P198:T198"/>
    <mergeCell ref="P54:T54"/>
    <mergeCell ref="A23:O24"/>
    <mergeCell ref="P64:T64"/>
    <mergeCell ref="D10:E10"/>
    <mergeCell ref="P135:T135"/>
    <mergeCell ref="F10:G10"/>
    <mergeCell ref="D270:E270"/>
    <mergeCell ref="D99:E99"/>
    <mergeCell ref="P78:V78"/>
    <mergeCell ref="A236:Z236"/>
    <mergeCell ref="A223:Z223"/>
    <mergeCell ref="D244:E244"/>
    <mergeCell ref="P200:T200"/>
    <mergeCell ref="A251:O252"/>
    <mergeCell ref="A204:Z204"/>
    <mergeCell ref="D196:E196"/>
    <mergeCell ref="P210:V210"/>
    <mergeCell ref="A62:Z62"/>
    <mergeCell ref="D54:E54"/>
    <mergeCell ref="P185:V185"/>
    <mergeCell ref="P83:T83"/>
    <mergeCell ref="A8:C8"/>
    <mergeCell ref="AD295:AD296"/>
    <mergeCell ref="A230:Z230"/>
    <mergeCell ref="P295:P296"/>
    <mergeCell ref="G17:G18"/>
    <mergeCell ref="P184:V184"/>
    <mergeCell ref="D159:E159"/>
    <mergeCell ref="P188:T188"/>
    <mergeCell ref="A182:Z182"/>
    <mergeCell ref="P148:V148"/>
    <mergeCell ref="P59:T59"/>
    <mergeCell ref="P130:T130"/>
    <mergeCell ref="D136:E136"/>
    <mergeCell ref="P190:T190"/>
    <mergeCell ref="P240:V240"/>
    <mergeCell ref="P282:T282"/>
    <mergeCell ref="D154:E154"/>
    <mergeCell ref="D225:E225"/>
    <mergeCell ref="P111:T111"/>
    <mergeCell ref="D200:E200"/>
    <mergeCell ref="A178:O179"/>
    <mergeCell ref="P48:T48"/>
    <mergeCell ref="P262:V262"/>
    <mergeCell ref="P125:T125"/>
    <mergeCell ref="A71:O72"/>
    <mergeCell ref="H5:M5"/>
    <mergeCell ref="A27:Z27"/>
    <mergeCell ref="P98:T98"/>
    <mergeCell ref="P225:T225"/>
    <mergeCell ref="D6:M6"/>
    <mergeCell ref="P95:V95"/>
    <mergeCell ref="D83:E83"/>
    <mergeCell ref="P106:T106"/>
    <mergeCell ref="P177:T177"/>
    <mergeCell ref="P93:T93"/>
    <mergeCell ref="D207:E207"/>
    <mergeCell ref="D85:E85"/>
    <mergeCell ref="P120:V120"/>
    <mergeCell ref="A9:C9"/>
    <mergeCell ref="P112:T112"/>
    <mergeCell ref="D58:E58"/>
    <mergeCell ref="A113:O114"/>
    <mergeCell ref="A116:Z116"/>
    <mergeCell ref="P39:V39"/>
    <mergeCell ref="P32:V32"/>
    <mergeCell ref="Q13:R13"/>
    <mergeCell ref="D84:E84"/>
    <mergeCell ref="D155:E155"/>
    <mergeCell ref="D22:E22"/>
    <mergeCell ref="V6:W9"/>
    <mergeCell ref="D199:E199"/>
    <mergeCell ref="P38:T38"/>
    <mergeCell ref="P234:V234"/>
    <mergeCell ref="P274:T274"/>
    <mergeCell ref="A226:O227"/>
    <mergeCell ref="P84:T84"/>
    <mergeCell ref="D65:E65"/>
    <mergeCell ref="P22:T22"/>
    <mergeCell ref="P173:V173"/>
    <mergeCell ref="P94:V94"/>
    <mergeCell ref="A212:Z212"/>
    <mergeCell ref="A90:Z90"/>
    <mergeCell ref="A41:Z41"/>
    <mergeCell ref="P44:V44"/>
    <mergeCell ref="P269:T269"/>
    <mergeCell ref="D231:E231"/>
    <mergeCell ref="A222:Z222"/>
    <mergeCell ref="P105:T105"/>
    <mergeCell ref="D86:E86"/>
    <mergeCell ref="P270:T270"/>
    <mergeCell ref="D213:E213"/>
    <mergeCell ref="P192:V192"/>
    <mergeCell ref="A191:O192"/>
    <mergeCell ref="AA17:AA18"/>
    <mergeCell ref="H10:M10"/>
    <mergeCell ref="P107:V107"/>
    <mergeCell ref="AC17:AC18"/>
    <mergeCell ref="A122:Z122"/>
    <mergeCell ref="P279:T279"/>
    <mergeCell ref="A224:Z224"/>
    <mergeCell ref="P209:V209"/>
    <mergeCell ref="P254:T254"/>
    <mergeCell ref="D153:E153"/>
    <mergeCell ref="Z17:Z18"/>
    <mergeCell ref="AB17:AB18"/>
    <mergeCell ref="P276:T276"/>
    <mergeCell ref="P49:T49"/>
    <mergeCell ref="P36:T36"/>
    <mergeCell ref="P278:T278"/>
    <mergeCell ref="P101:T101"/>
    <mergeCell ref="M17:M18"/>
    <mergeCell ref="O17:O18"/>
    <mergeCell ref="P131:V131"/>
    <mergeCell ref="P174:V174"/>
    <mergeCell ref="A175:Z175"/>
    <mergeCell ref="A235:Z235"/>
    <mergeCell ref="P102:T102"/>
    <mergeCell ref="J9:M9"/>
    <mergeCell ref="D283:E283"/>
    <mergeCell ref="D112:E112"/>
    <mergeCell ref="A287:O292"/>
    <mergeCell ref="P141:T141"/>
    <mergeCell ref="D56:E56"/>
    <mergeCell ref="P206:T206"/>
    <mergeCell ref="P37:T37"/>
    <mergeCell ref="P220:V220"/>
    <mergeCell ref="D64:E64"/>
    <mergeCell ref="D51:E51"/>
    <mergeCell ref="P157:V157"/>
    <mergeCell ref="P207:T207"/>
    <mergeCell ref="A131:O132"/>
    <mergeCell ref="P221:V221"/>
    <mergeCell ref="P215:V215"/>
    <mergeCell ref="A211:Z211"/>
    <mergeCell ref="A186:Z186"/>
    <mergeCell ref="P232:T232"/>
    <mergeCell ref="P159:T159"/>
    <mergeCell ref="D267:E267"/>
    <mergeCell ref="H17:H18"/>
    <mergeCell ref="A220:O221"/>
    <mergeCell ref="P261:T261"/>
    <mergeCell ref="D36:E36"/>
    <mergeCell ref="P71:V71"/>
    <mergeCell ref="P202:V202"/>
    <mergeCell ref="AB295:AB296"/>
    <mergeCell ref="A13:M13"/>
    <mergeCell ref="A69:Z69"/>
    <mergeCell ref="D254:E254"/>
    <mergeCell ref="A15:M15"/>
    <mergeCell ref="P238:T238"/>
    <mergeCell ref="D48:E48"/>
    <mergeCell ref="A133:Z133"/>
    <mergeCell ref="A193:Z193"/>
    <mergeCell ref="D125:E125"/>
    <mergeCell ref="A264:Z264"/>
    <mergeCell ref="A146:Z146"/>
    <mergeCell ref="D198:E198"/>
    <mergeCell ref="D269:E269"/>
    <mergeCell ref="P154:T154"/>
    <mergeCell ref="D75:E75"/>
    <mergeCell ref="P247:V247"/>
    <mergeCell ref="D206:E206"/>
    <mergeCell ref="A158:Z158"/>
    <mergeCell ref="P91:T91"/>
    <mergeCell ref="D273:E273"/>
    <mergeCell ref="G295:G296"/>
    <mergeCell ref="I295:I296"/>
    <mergeCell ref="A295:A296"/>
    <mergeCell ref="D130:E130"/>
    <mergeCell ref="A203:Z203"/>
    <mergeCell ref="P245:T245"/>
    <mergeCell ref="D188:E188"/>
    <mergeCell ref="P126:V126"/>
    <mergeCell ref="A285:O286"/>
    <mergeCell ref="P260:T260"/>
    <mergeCell ref="D172:E172"/>
    <mergeCell ref="A156:O157"/>
    <mergeCell ref="P153:T153"/>
    <mergeCell ref="P227:V227"/>
    <mergeCell ref="P252:V252"/>
    <mergeCell ref="P170:V170"/>
    <mergeCell ref="Y295:Y296"/>
    <mergeCell ref="F295:F296"/>
    <mergeCell ref="H295:H296"/>
    <mergeCell ref="P286:V286"/>
    <mergeCell ref="P196:T196"/>
    <mergeCell ref="P287:V287"/>
    <mergeCell ref="D177:E177"/>
    <mergeCell ref="P183:T183"/>
    <mergeCell ref="A12:M12"/>
    <mergeCell ref="A109:Z109"/>
    <mergeCell ref="A180:Z180"/>
    <mergeCell ref="A68:Z68"/>
    <mergeCell ref="A19:Z19"/>
    <mergeCell ref="P292:V292"/>
    <mergeCell ref="A14:M14"/>
    <mergeCell ref="D280:E280"/>
    <mergeCell ref="T5:U5"/>
    <mergeCell ref="P76:T76"/>
    <mergeCell ref="D190:E190"/>
    <mergeCell ref="D246:E246"/>
    <mergeCell ref="V5:W5"/>
    <mergeCell ref="D282:E282"/>
    <mergeCell ref="D111:E111"/>
    <mergeCell ref="Q8:R8"/>
    <mergeCell ref="D183:E183"/>
    <mergeCell ref="P267:T267"/>
    <mergeCell ref="D219:E219"/>
    <mergeCell ref="D275:E275"/>
    <mergeCell ref="D104:E104"/>
    <mergeCell ref="A79:Z79"/>
    <mergeCell ref="T6:U9"/>
    <mergeCell ref="Q10:R10"/>
    <mergeCell ref="P15:T16"/>
    <mergeCell ref="P219:T219"/>
    <mergeCell ref="AA295:AA296"/>
    <mergeCell ref="A164:Z164"/>
    <mergeCell ref="D91:E91"/>
    <mergeCell ref="AC295:AC296"/>
    <mergeCell ref="P272:T272"/>
    <mergeCell ref="D106:E106"/>
    <mergeCell ref="P283:T283"/>
    <mergeCell ref="D93:E93"/>
    <mergeCell ref="P277:T277"/>
    <mergeCell ref="P72:V72"/>
    <mergeCell ref="L295:L296"/>
    <mergeCell ref="P291:V291"/>
    <mergeCell ref="A42:Z42"/>
    <mergeCell ref="P288:V288"/>
    <mergeCell ref="P43:T43"/>
    <mergeCell ref="P263:V263"/>
    <mergeCell ref="A253:Z253"/>
    <mergeCell ref="C294:S294"/>
    <mergeCell ref="D277:E277"/>
    <mergeCell ref="P256:V256"/>
    <mergeCell ref="P60:V60"/>
    <mergeCell ref="D43:E43"/>
    <mergeCell ref="A247:O248"/>
    <mergeCell ref="D38:E38"/>
    <mergeCell ref="A134:Z134"/>
    <mergeCell ref="A262:O263"/>
    <mergeCell ref="A121:Z121"/>
    <mergeCell ref="A201:O202"/>
    <mergeCell ref="D52:E52"/>
    <mergeCell ref="P208:T208"/>
    <mergeCell ref="P149:V149"/>
    <mergeCell ref="A145:Z145"/>
    <mergeCell ref="A139:Z139"/>
    <mergeCell ref="D59:E59"/>
    <mergeCell ref="A63:Z63"/>
    <mergeCell ref="P51:T51"/>
    <mergeCell ref="P244:T244"/>
    <mergeCell ref="P231:T231"/>
    <mergeCell ref="P87:V87"/>
    <mergeCell ref="A176:Z176"/>
    <mergeCell ref="S295:S296"/>
    <mergeCell ref="U295:U296"/>
    <mergeCell ref="K295:K296"/>
    <mergeCell ref="M295:M296"/>
    <mergeCell ref="P117:T117"/>
    <mergeCell ref="P55:T55"/>
    <mergeCell ref="P280:T280"/>
    <mergeCell ref="Q12:R12"/>
    <mergeCell ref="D261:E261"/>
    <mergeCell ref="P246:T246"/>
    <mergeCell ref="P127:V127"/>
    <mergeCell ref="A107:O108"/>
    <mergeCell ref="A110:Z110"/>
    <mergeCell ref="A237:Z237"/>
    <mergeCell ref="P191:V191"/>
    <mergeCell ref="A187:Z187"/>
    <mergeCell ref="D166:E166"/>
    <mergeCell ref="P195:T195"/>
    <mergeCell ref="A17:A18"/>
    <mergeCell ref="K17:K18"/>
    <mergeCell ref="C17:C18"/>
    <mergeCell ref="D103:E103"/>
    <mergeCell ref="D37:E37"/>
    <mergeCell ref="D168:E168"/>
    <mergeCell ref="B295:B296"/>
    <mergeCell ref="A115:Z115"/>
    <mergeCell ref="D295:D296"/>
    <mergeCell ref="D100:E100"/>
    <mergeCell ref="P284:T284"/>
    <mergeCell ref="A229:Z229"/>
    <mergeCell ref="P17:T18"/>
    <mergeCell ref="T294:U294"/>
    <mergeCell ref="P250:T250"/>
    <mergeCell ref="P50:T50"/>
    <mergeCell ref="D31:E31"/>
    <mergeCell ref="P52:T52"/>
    <mergeCell ref="P201:V201"/>
    <mergeCell ref="D160:E160"/>
    <mergeCell ref="I17:I18"/>
    <mergeCell ref="D141:E141"/>
    <mergeCell ref="D135:E135"/>
    <mergeCell ref="P189:T189"/>
    <mergeCell ref="A119:O120"/>
    <mergeCell ref="P114:V114"/>
    <mergeCell ref="P281:T281"/>
    <mergeCell ref="P178:V178"/>
    <mergeCell ref="P214:V214"/>
    <mergeCell ref="D255:E255"/>
    <mergeCell ref="D1:F1"/>
    <mergeCell ref="A242:Z242"/>
    <mergeCell ref="J17:J18"/>
    <mergeCell ref="D82:E82"/>
    <mergeCell ref="P61:V61"/>
    <mergeCell ref="L17:L18"/>
    <mergeCell ref="P255:T255"/>
    <mergeCell ref="A171:Z171"/>
    <mergeCell ref="A165:Z165"/>
    <mergeCell ref="Q9:R9"/>
    <mergeCell ref="A97:Z97"/>
    <mergeCell ref="Q11:R11"/>
    <mergeCell ref="P205:T205"/>
    <mergeCell ref="A6:C6"/>
    <mergeCell ref="P118:T118"/>
    <mergeCell ref="A96:Z96"/>
    <mergeCell ref="P167:T167"/>
    <mergeCell ref="A5:C5"/>
    <mergeCell ref="D9:E9"/>
    <mergeCell ref="P197:T197"/>
    <mergeCell ref="D118:E118"/>
    <mergeCell ref="P53:T53"/>
    <mergeCell ref="F9:G9"/>
    <mergeCell ref="D167:E167"/>
    <mergeCell ref="H1:Q1"/>
    <mergeCell ref="A243:Z243"/>
    <mergeCell ref="D284:E284"/>
    <mergeCell ref="A74:Z74"/>
    <mergeCell ref="D259:E259"/>
    <mergeCell ref="P40:V40"/>
    <mergeCell ref="A66:O67"/>
    <mergeCell ref="A163:Z163"/>
    <mergeCell ref="D28:E28"/>
    <mergeCell ref="P257:V257"/>
    <mergeCell ref="D117:E117"/>
    <mergeCell ref="D92:E92"/>
    <mergeCell ref="A239:O240"/>
    <mergeCell ref="D55:E55"/>
    <mergeCell ref="D30:E30"/>
    <mergeCell ref="A214:O215"/>
    <mergeCell ref="A140:Z140"/>
    <mergeCell ref="D5:E5"/>
    <mergeCell ref="A32:O33"/>
    <mergeCell ref="P259:T259"/>
    <mergeCell ref="P162:V162"/>
    <mergeCell ref="P33:V33"/>
    <mergeCell ref="P226:V226"/>
    <mergeCell ref="A216:Z216"/>
    <mergeCell ref="D8:M8"/>
    <mergeCell ref="P108:V108"/>
    <mergeCell ref="A161:O162"/>
    <mergeCell ref="P31:T31"/>
    <mergeCell ref="C295:C296"/>
    <mergeCell ref="A148:O149"/>
    <mergeCell ref="E295:E296"/>
    <mergeCell ref="P251:V251"/>
    <mergeCell ref="A241:Z241"/>
    <mergeCell ref="P45:V45"/>
    <mergeCell ref="A228:Z228"/>
    <mergeCell ref="P266:T266"/>
    <mergeCell ref="R295:R296"/>
    <mergeCell ref="T295:T296"/>
    <mergeCell ref="P273:T273"/>
    <mergeCell ref="D272:E272"/>
    <mergeCell ref="A169:O170"/>
    <mergeCell ref="A46:Z46"/>
    <mergeCell ref="P166:T166"/>
    <mergeCell ref="A89:Z89"/>
    <mergeCell ref="D147:E147"/>
    <mergeCell ref="D274:E274"/>
    <mergeCell ref="D245:E245"/>
    <mergeCell ref="A233:O234"/>
    <mergeCell ref="AE295:AE296"/>
    <mergeCell ref="AG295:AG296"/>
    <mergeCell ref="A258:Z258"/>
    <mergeCell ref="P233:V233"/>
    <mergeCell ref="P275:T275"/>
    <mergeCell ref="P104:T104"/>
    <mergeCell ref="B17:B18"/>
    <mergeCell ref="A77:O78"/>
    <mergeCell ref="P143:V143"/>
    <mergeCell ref="P248:V248"/>
    <mergeCell ref="A73:Z73"/>
    <mergeCell ref="D124:E124"/>
    <mergeCell ref="P81:T81"/>
    <mergeCell ref="D195:E195"/>
    <mergeCell ref="P56:T56"/>
    <mergeCell ref="D189:E189"/>
    <mergeCell ref="A173:O174"/>
    <mergeCell ref="P99:T99"/>
    <mergeCell ref="A94:O95"/>
    <mergeCell ref="P113:V113"/>
    <mergeCell ref="D197:E197"/>
    <mergeCell ref="D53:E53"/>
    <mergeCell ref="P160:T160"/>
    <mergeCell ref="P147:T147"/>
    <mergeCell ref="J295:J296"/>
    <mergeCell ref="D238:E238"/>
    <mergeCell ref="P86:T86"/>
    <mergeCell ref="A80:Z80"/>
    <mergeCell ref="P213:T213"/>
    <mergeCell ref="D205:E205"/>
    <mergeCell ref="A87:O88"/>
    <mergeCell ref="P172:T172"/>
    <mergeCell ref="R1:T1"/>
    <mergeCell ref="P28:T28"/>
    <mergeCell ref="D98:E98"/>
    <mergeCell ref="P152:T152"/>
    <mergeCell ref="P77:V77"/>
    <mergeCell ref="P30:T30"/>
    <mergeCell ref="P179:V179"/>
    <mergeCell ref="V10:W10"/>
    <mergeCell ref="W17:W18"/>
    <mergeCell ref="P161:V161"/>
    <mergeCell ref="A151:Z151"/>
    <mergeCell ref="A150:Z150"/>
    <mergeCell ref="A144:Z144"/>
    <mergeCell ref="D7:M7"/>
    <mergeCell ref="P92:T92"/>
    <mergeCell ref="P156:V156"/>
    <mergeCell ref="A34:Z34"/>
    <mergeCell ref="H9:I9"/>
    <mergeCell ref="P24:V24"/>
    <mergeCell ref="D281:E281"/>
    <mergeCell ref="A256:O257"/>
    <mergeCell ref="P88:V88"/>
    <mergeCell ref="P155:T155"/>
    <mergeCell ref="D70:E70"/>
    <mergeCell ref="A209:O210"/>
    <mergeCell ref="A184:O185"/>
    <mergeCell ref="P29:T29"/>
    <mergeCell ref="P271:T271"/>
    <mergeCell ref="P100:T100"/>
    <mergeCell ref="D81:E81"/>
    <mergeCell ref="P265:T265"/>
    <mergeCell ref="D208:E208"/>
    <mergeCell ref="P103:T103"/>
    <mergeCell ref="A26:Z26"/>
    <mergeCell ref="P268:T268"/>
    <mergeCell ref="P168:T168"/>
    <mergeCell ref="D260:E260"/>
    <mergeCell ref="A47:Z47"/>
    <mergeCell ref="D232:E232"/>
    <mergeCell ref="P67:V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8 X50 X52 X54 X56 X58 X70 X83:X84 X86 X92:X93 X98 X100 X102 X104 X123 X130 X135:X136 X141 X152:X153 X155 X159:X160 X172 X177 X183 X189 X195 X197:X199 X205:X207 X213 X218 X225 X238 X265:X266 X269 X271:X272 X281: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1 X59 X65 X85 X99 X101 X105 X111:X112 X118 X125 X166:X167 X188 X231 X25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9 X53 X55 X57 X64 X75:X76 X81:X82 X91 X103 X106 X117 X124 X147 X154 X168 X190 X196 X200 X208 X219 X232 X244:X246 X250 X255 X259:X261 X267:X268 X270 X273:X280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TaS/85mq5oNmwBVTICUw8VFLrsOGKRPYzOKT5NMdjtwmuUeYv70AnDgBbhmlIC5aJtkzo/ltt2MnZ+fbvyl6sQ==" saltValue="E2fjNg56PYd96oX2aWGm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2024-10-24T11:01:33Z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