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5C00BA-D182-4E57-96CE-9EDFD9F4B4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8" i="1" l="1"/>
  <c r="BN76" i="1"/>
  <c r="Y88" i="1"/>
  <c r="Z94" i="1"/>
  <c r="BN91" i="1"/>
  <c r="BN93" i="1"/>
  <c r="Y106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J9" i="1"/>
  <c r="X287" i="1"/>
  <c r="X286" i="1"/>
  <c r="Y32" i="1"/>
  <c r="X288" i="1"/>
  <c r="Z39" i="1"/>
  <c r="BN36" i="1"/>
  <c r="BP36" i="1"/>
  <c r="BN38" i="1"/>
  <c r="Y61" i="1"/>
  <c r="Z66" i="1"/>
  <c r="BN64" i="1"/>
  <c r="BP64" i="1"/>
  <c r="Z77" i="1"/>
  <c r="Z87" i="1"/>
  <c r="BN81" i="1"/>
  <c r="BP81" i="1"/>
  <c r="BN84" i="1"/>
  <c r="BN86" i="1"/>
  <c r="Y95" i="1"/>
  <c r="Z106" i="1"/>
  <c r="BN98" i="1"/>
  <c r="BP98" i="1"/>
  <c r="BN100" i="1"/>
  <c r="BN102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Z291" i="1" l="1"/>
  <c r="Y288" i="1"/>
  <c r="Y287" i="1"/>
  <c r="Y290" i="1"/>
  <c r="Y286" i="1"/>
  <c r="X289" i="1"/>
  <c r="C299" i="1"/>
  <c r="Y289" i="1"/>
  <c r="B299" i="1"/>
  <c r="A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<sst xmlns="http://schemas.openxmlformats.org/spreadsheetml/2006/main" count="1453" uniqueCount="495">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</sst>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45593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0.45833333333333331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14</v>
      </c>
      <c r="Y30" s="31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14</v>
      </c>
      <c r="Y32" s="314">
        <f>IFERROR(SUM(Y28:Y31),"0")</f>
        <v>14</v>
      </c>
      <c r="Z32" s="314">
        <f>IFERROR(IF(Z28="",0,Z28),"0")+IFERROR(IF(Z29="",0,Z29),"0")+IFERROR(IF(Z30="",0,Z30),"0")+IFERROR(IF(Z31="",0,Z31),"0")</f>
        <v>0.13174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21</v>
      </c>
      <c r="Y33" s="314">
        <f>IFERROR(SUMPRODUCT(Y28:Y31*H28:H31),"0")</f>
        <v>21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36</v>
      </c>
      <c r="Y38" s="31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36</v>
      </c>
      <c r="Y39" s="314">
        <f>IFERROR(SUM(Y36:Y38),"0")</f>
        <v>36</v>
      </c>
      <c r="Z39" s="314">
        <f>IFERROR(IF(Z36="",0,Z36),"0")+IFERROR(IF(Z37="",0,Z37),"0")+IFERROR(IF(Z38="",0,Z38),"0")</f>
        <v>0.55800000000000005</v>
      </c>
      <c r="AA39" s="315"/>
      <c r="AB39" s="315"/>
      <c r="AC39" s="315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216</v>
      </c>
      <c r="Y40" s="314">
        <f>IFERROR(SUMPRODUCT(Y36:Y38*H36:H38),"0")</f>
        <v>216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40</v>
      </c>
      <c r="Y43" s="313">
        <f>IFERROR(IF(X43="","",X43),"")</f>
        <v>40</v>
      </c>
      <c r="Z43" s="36">
        <f>IFERROR(IF(X43="","",X43*0.0095),"")</f>
        <v>0.38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63.672000000000004</v>
      </c>
      <c r="BN43" s="67">
        <f>IFERROR(Y43*I43,"0")</f>
        <v>63.672000000000004</v>
      </c>
      <c r="BO43" s="67">
        <f>IFERROR(X43/J43,"0")</f>
        <v>0.30769230769230771</v>
      </c>
      <c r="BP43" s="67">
        <f>IFERROR(Y43/J43,"0")</f>
        <v>0.30769230769230771</v>
      </c>
    </row>
    <row r="44" spans="1:68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40</v>
      </c>
      <c r="Y44" s="314">
        <f>IFERROR(SUM(Y43:Y43),"0")</f>
        <v>40</v>
      </c>
      <c r="Z44" s="314">
        <f>IFERROR(IF(Z43="",0,Z43),"0")</f>
        <v>0.38</v>
      </c>
      <c r="AA44" s="315"/>
      <c r="AB44" s="315"/>
      <c r="AC44" s="315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48</v>
      </c>
      <c r="Y45" s="314">
        <f>IFERROR(SUMPRODUCT(Y43:Y43*H43:H43),"0")</f>
        <v>48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48</v>
      </c>
      <c r="Y58" s="313">
        <f t="shared" si="0"/>
        <v>48</v>
      </c>
      <c r="Z58" s="36">
        <f t="shared" si="1"/>
        <v>0.74399999999999999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0</v>
      </c>
      <c r="Y65" s="313">
        <f>IFERROR(IF(X65="","",X65),"")</f>
        <v>0</v>
      </c>
      <c r="Z65" s="36">
        <f>IFERROR(IF(X65="","",X65*0.00866),"")</f>
        <v>0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0</v>
      </c>
      <c r="Y66" s="314">
        <f>IFERROR(SUM(Y64:Y65),"0")</f>
        <v>0</v>
      </c>
      <c r="Z66" s="314">
        <f>IFERROR(IF(Z64="",0,Z64),"0")+IFERROR(IF(Z65="",0,Z65),"0")</f>
        <v>0</v>
      </c>
      <c r="AA66" s="315"/>
      <c r="AB66" s="315"/>
      <c r="AC66" s="315"/>
    </row>
    <row r="67" spans="1:68" hidden="1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0</v>
      </c>
      <c r="Y67" s="314">
        <f>IFERROR(SUMPRODUCT(Y64:Y65*H64:H65),"0")</f>
        <v>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84</v>
      </c>
      <c r="Y75" s="313">
        <f>IFERROR(IF(X75="","",X75),"")</f>
        <v>84</v>
      </c>
      <c r="Z75" s="36">
        <f>IFERROR(IF(X75="","",X75*0.01788),"")</f>
        <v>1.5019199999999999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361.50240000000002</v>
      </c>
      <c r="BN75" s="67">
        <f>IFERROR(Y75*I75,"0")</f>
        <v>361.50240000000002</v>
      </c>
      <c r="BO75" s="67">
        <f>IFERROR(X75/J75,"0")</f>
        <v>1.2</v>
      </c>
      <c r="BP75" s="67">
        <f>IFERROR(Y75/J75,"0")</f>
        <v>1.2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140</v>
      </c>
      <c r="Y77" s="314">
        <f>IFERROR(SUM(Y75:Y76),"0")</f>
        <v>140</v>
      </c>
      <c r="Z77" s="314">
        <f>IFERROR(IF(Z75="",0,Z75),"0")+IFERROR(IF(Z76="",0,Z76),"0")</f>
        <v>2.5031999999999996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504</v>
      </c>
      <c r="Y78" s="314">
        <f>IFERROR(SUMPRODUCT(Y75:Y76*H75:H76),"0")</f>
        <v>504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56</v>
      </c>
      <c r="Y83" s="313">
        <f t="shared" si="6"/>
        <v>56</v>
      </c>
      <c r="Z83" s="36">
        <f t="shared" si="7"/>
        <v>1.0012799999999999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140</v>
      </c>
      <c r="Y85" s="313">
        <f t="shared" si="6"/>
        <v>140</v>
      </c>
      <c r="Z85" s="36">
        <f t="shared" si="7"/>
        <v>2.5032000000000001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602.50400000000002</v>
      </c>
      <c r="BN85" s="67">
        <f t="shared" si="9"/>
        <v>602.50400000000002</v>
      </c>
      <c r="BO85" s="67">
        <f t="shared" si="10"/>
        <v>2</v>
      </c>
      <c r="BP85" s="67">
        <f t="shared" si="11"/>
        <v>2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196</v>
      </c>
      <c r="Y87" s="314">
        <f>IFERROR(SUM(Y81:Y86),"0")</f>
        <v>196</v>
      </c>
      <c r="Z87" s="314">
        <f>IFERROR(IF(Z81="",0,Z81),"0")+IFERROR(IF(Z82="",0,Z82),"0")+IFERROR(IF(Z83="",0,Z83),"0")+IFERROR(IF(Z84="",0,Z84),"0")+IFERROR(IF(Z85="",0,Z85),"0")+IFERROR(IF(Z86="",0,Z86),"0")</f>
        <v>3.50448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705.6</v>
      </c>
      <c r="Y88" s="314">
        <f>IFERROR(SUMPRODUCT(Y81:Y86*H81:H86),"0")</f>
        <v>705.6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0</v>
      </c>
      <c r="Y94" s="314">
        <f>IFERROR(SUM(Y91:Y93),"0")</f>
        <v>0</v>
      </c>
      <c r="Z94" s="314">
        <f>IFERROR(IF(Z91="",0,Z91),"0")+IFERROR(IF(Z92="",0,Z92),"0")+IFERROR(IF(Z93="",0,Z93),"0")</f>
        <v>0</v>
      </c>
      <c r="AA94" s="315"/>
      <c r="AB94" s="315"/>
      <c r="AC94" s="315"/>
    </row>
    <row r="95" spans="1:68" hidden="1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0</v>
      </c>
      <c r="Y95" s="314">
        <f>IFERROR(SUMPRODUCT(Y91:Y93*H91:H93),"0")</f>
        <v>0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hidden="1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72</v>
      </c>
      <c r="Y104" s="313">
        <f t="shared" si="12"/>
        <v>72</v>
      </c>
      <c r="Z104" s="36">
        <f t="shared" si="13"/>
        <v>1.1160000000000001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538.99199999999996</v>
      </c>
      <c r="BN104" s="67">
        <f t="shared" si="15"/>
        <v>538.99199999999996</v>
      </c>
      <c r="BO104" s="67">
        <f t="shared" si="16"/>
        <v>0.8571428571428571</v>
      </c>
      <c r="BP104" s="67">
        <f t="shared" si="17"/>
        <v>0.8571428571428571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72</v>
      </c>
      <c r="Y106" s="314">
        <f>IFERROR(SUM(Y98:Y105),"0")</f>
        <v>72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1.1160000000000001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518.4</v>
      </c>
      <c r="Y107" s="314">
        <f>IFERROR(SUMPRODUCT(Y98:Y105*H98:H105),"0")</f>
        <v>518.4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28</v>
      </c>
      <c r="Y111" s="313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103.70079999999999</v>
      </c>
      <c r="BN111" s="67">
        <f>IFERROR(Y111*I111,"0")</f>
        <v>103.70079999999999</v>
      </c>
      <c r="BO111" s="67">
        <f>IFERROR(X111/J111,"0")</f>
        <v>0.4</v>
      </c>
      <c r="BP111" s="67">
        <f>IFERROR(Y111/J111,"0")</f>
        <v>0.4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112</v>
      </c>
      <c r="Y112" s="314">
        <f>IFERROR(SUM(Y110:Y111),"0")</f>
        <v>112</v>
      </c>
      <c r="Z112" s="314">
        <f>IFERROR(IF(Z110="",0,Z110),"0")+IFERROR(IF(Z111="",0,Z111),"0")</f>
        <v>2.0025599999999999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336</v>
      </c>
      <c r="Y113" s="314">
        <f>IFERROR(SUMPRODUCT(Y110:Y111*H110:H111),"0")</f>
        <v>336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84</v>
      </c>
      <c r="Y117" s="313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1.5019199999999999</v>
      </c>
      <c r="AA118" s="315"/>
      <c r="AB118" s="315"/>
      <c r="AC118" s="315"/>
    </row>
    <row r="119" spans="1:68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0</v>
      </c>
      <c r="Y125" s="314">
        <f>IFERROR(SUM(Y122:Y124),"0")</f>
        <v>0</v>
      </c>
      <c r="Z125" s="314">
        <f>IFERROR(IF(Z122="",0,Z122),"0")+IFERROR(IF(Z123="",0,Z123),"0")+IFERROR(IF(Z124="",0,Z124),"0")</f>
        <v>0</v>
      </c>
      <c r="AA125" s="315"/>
      <c r="AB125" s="315"/>
      <c r="AC125" s="315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0</v>
      </c>
      <c r="Y126" s="314">
        <f>IFERROR(SUMPRODUCT(Y122:Y124*H122:H124),"0")</f>
        <v>0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204</v>
      </c>
      <c r="Y153" s="313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204</v>
      </c>
      <c r="Y155" s="314">
        <f>IFERROR(SUM(Y151:Y154),"0")</f>
        <v>204</v>
      </c>
      <c r="Z155" s="314">
        <f>IFERROR(IF(Z151="",0,Z151),"0")+IFERROR(IF(Z152="",0,Z152),"0")+IFERROR(IF(Z153="",0,Z153),"0")+IFERROR(IF(Z154="",0,Z154),"0")</f>
        <v>1.7666399999999998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1020</v>
      </c>
      <c r="Y156" s="314">
        <f>IFERROR(SUMPRODUCT(Y151:Y154*H151:H154),"0")</f>
        <v>1020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24</v>
      </c>
      <c r="Y159" s="313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24</v>
      </c>
      <c r="Y160" s="314">
        <f>IFERROR(SUM(Y158:Y159),"0")</f>
        <v>24</v>
      </c>
      <c r="Z160" s="314">
        <f>IFERROR(IF(Z158="",0,Z158),"0")+IFERROR(IF(Z159="",0,Z159),"0")</f>
        <v>0.20783999999999997</v>
      </c>
      <c r="AA160" s="315"/>
      <c r="AB160" s="315"/>
      <c r="AC160" s="315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120</v>
      </c>
      <c r="Y161" s="314">
        <f>IFERROR(SUMPRODUCT(Y158:Y159*H158:H159),"0")</f>
        <v>120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hidden="1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0</v>
      </c>
      <c r="Y165" s="313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0</v>
      </c>
      <c r="Y168" s="314">
        <f>IFERROR(SUM(Y165:Y167),"0")</f>
        <v>0</v>
      </c>
      <c r="Z168" s="314">
        <f>IFERROR(IF(Z165="",0,Z165),"0")+IFERROR(IF(Z166="",0,Z166),"0")+IFERROR(IF(Z167="",0,Z167),"0")</f>
        <v>0</v>
      </c>
      <c r="AA168" s="315"/>
      <c r="AB168" s="315"/>
      <c r="AC168" s="315"/>
    </row>
    <row r="169" spans="1:68" hidden="1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0</v>
      </c>
      <c r="Y169" s="314">
        <f>IFERROR(SUMPRODUCT(Y165:Y167*H165:H167),"0")</f>
        <v>0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24</v>
      </c>
      <c r="Y187" s="313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24</v>
      </c>
      <c r="Y190" s="314">
        <f>IFERROR(SUM(Y187:Y189),"0")</f>
        <v>24</v>
      </c>
      <c r="Z190" s="314">
        <f>IFERROR(IF(Z187="",0,Z187),"0")+IFERROR(IF(Z188="",0,Z188),"0")+IFERROR(IF(Z189="",0,Z189),"0")</f>
        <v>0.372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134.39999999999998</v>
      </c>
      <c r="Y191" s="314">
        <f>IFERROR(SUMPRODUCT(Y187:Y189*H187:H189),"0")</f>
        <v>134.39999999999998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12</v>
      </c>
      <c r="Y197" s="313">
        <f t="shared" si="18"/>
        <v>12</v>
      </c>
      <c r="Z197" s="36">
        <f t="shared" si="19"/>
        <v>0.186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24</v>
      </c>
      <c r="Y200" s="314">
        <f>IFERROR(SUM(Y194:Y199),"0")</f>
        <v>24</v>
      </c>
      <c r="Z200" s="314">
        <f>IFERROR(IF(Z194="",0,Z194),"0")+IFERROR(IF(Z195="",0,Z195),"0")+IFERROR(IF(Z196="",0,Z196),"0")+IFERROR(IF(Z197="",0,Z197),"0")+IFERROR(IF(Z198="",0,Z198),"0")+IFERROR(IF(Z199="",0,Z199),"0")</f>
        <v>0.372</v>
      </c>
      <c r="AA200" s="315"/>
      <c r="AB200" s="315"/>
      <c r="AC200" s="315"/>
    </row>
    <row r="201" spans="1:68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134.39999999999998</v>
      </c>
      <c r="Y201" s="314">
        <f>IFERROR(SUMPRODUCT(Y194:Y199*H194:H199),"0")</f>
        <v>134.39999999999998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hidden="1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168</v>
      </c>
      <c r="Y230" s="313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168</v>
      </c>
      <c r="Y232" s="314">
        <f>IFERROR(SUM(Y230:Y231),"0")</f>
        <v>168</v>
      </c>
      <c r="Z232" s="314">
        <f>IFERROR(IF(Z230="",0,Z230),"0")+IFERROR(IF(Z231="",0,Z231),"0")</f>
        <v>2.6040000000000001</v>
      </c>
      <c r="AA232" s="315"/>
      <c r="AB232" s="315"/>
      <c r="AC232" s="315"/>
    </row>
    <row r="233" spans="1:68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840</v>
      </c>
      <c r="Y233" s="314">
        <f>IFERROR(SUMPRODUCT(Y230:Y231*H230:H231),"0")</f>
        <v>840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162</v>
      </c>
      <c r="Y249" s="313">
        <f>IFERROR(IF(X249="","",X249),"")</f>
        <v>162</v>
      </c>
      <c r="Z249" s="36">
        <f>IFERROR(IF(X249="","",X249*0.00502),"")</f>
        <v>0.81324000000000007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310.23</v>
      </c>
      <c r="BN249" s="67">
        <f>IFERROR(Y249*I249,"0")</f>
        <v>310.23</v>
      </c>
      <c r="BO249" s="67">
        <f>IFERROR(X249/J249,"0")</f>
        <v>0.69230769230769229</v>
      </c>
      <c r="BP249" s="67">
        <f>IFERROR(Y249/J249,"0")</f>
        <v>0.69230769230769229</v>
      </c>
    </row>
    <row r="250" spans="1:68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162</v>
      </c>
      <c r="Y250" s="314">
        <f>IFERROR(SUM(Y249:Y249),"0")</f>
        <v>162</v>
      </c>
      <c r="Z250" s="314">
        <f>IFERROR(IF(Z249="",0,Z249),"0")</f>
        <v>0.81324000000000007</v>
      </c>
      <c r="AA250" s="315"/>
      <c r="AB250" s="315"/>
      <c r="AC250" s="315"/>
    </row>
    <row r="251" spans="1:68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291.60000000000002</v>
      </c>
      <c r="Y251" s="314">
        <f>IFERROR(SUMPRODUCT(Y249:Y249*H249:H249),"0")</f>
        <v>291.60000000000002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84</v>
      </c>
      <c r="Y253" s="313">
        <f>IFERROR(IF(X253="","",X253),"")</f>
        <v>84</v>
      </c>
      <c r="Z253" s="36">
        <f>IFERROR(IF(X253="","",X253*0.0155),"")</f>
        <v>1.302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525.84</v>
      </c>
      <c r="BN253" s="67">
        <f>IFERROR(Y253*I253,"0")</f>
        <v>525.84</v>
      </c>
      <c r="BO253" s="67">
        <f>IFERROR(X253/J253,"0")</f>
        <v>1</v>
      </c>
      <c r="BP253" s="67">
        <f>IFERROR(Y253/J253,"0")</f>
        <v>1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84</v>
      </c>
      <c r="Y255" s="314">
        <f>IFERROR(SUM(Y253:Y254),"0")</f>
        <v>84</v>
      </c>
      <c r="Z255" s="314">
        <f>IFERROR(IF(Z253="",0,Z253),"0")+IFERROR(IF(Z254="",0,Z254),"0")</f>
        <v>1.302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504</v>
      </c>
      <c r="Y256" s="314">
        <f>IFERROR(SUMPRODUCT(Y253:Y254*H253:H254),"0")</f>
        <v>504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192</v>
      </c>
      <c r="Y259" s="313">
        <f>IFERROR(IF(X259="","",X259),"")</f>
        <v>192</v>
      </c>
      <c r="Z259" s="36">
        <f>IFERROR(IF(X259="","",X259*0.0155),"")</f>
        <v>2.976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1005.1200000000001</v>
      </c>
      <c r="BN259" s="67">
        <f>IFERROR(Y259*I259,"0")</f>
        <v>1005.1200000000001</v>
      </c>
      <c r="BO259" s="67">
        <f>IFERROR(X259/J259,"0")</f>
        <v>2.2857142857142856</v>
      </c>
      <c r="BP259" s="67">
        <f>IFERROR(Y259/J259,"0")</f>
        <v>2.2857142857142856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192</v>
      </c>
      <c r="Y261" s="314">
        <f>IFERROR(SUM(Y258:Y260),"0")</f>
        <v>192</v>
      </c>
      <c r="Z261" s="314">
        <f>IFERROR(IF(Z258="",0,Z258),"0")+IFERROR(IF(Z259="",0,Z259),"0")+IFERROR(IF(Z260="",0,Z260),"0")</f>
        <v>2.976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960</v>
      </c>
      <c r="Y262" s="314">
        <f>IFERROR(SUMPRODUCT(Y258:Y260*H258:H260),"0")</f>
        <v>960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56</v>
      </c>
      <c r="Y269" s="313">
        <f t="shared" si="24"/>
        <v>56</v>
      </c>
      <c r="Z269" s="36">
        <f t="shared" si="29"/>
        <v>0.52415999999999996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178.75200000000001</v>
      </c>
      <c r="BN269" s="67">
        <f t="shared" si="26"/>
        <v>178.75200000000001</v>
      </c>
      <c r="BO269" s="67">
        <f t="shared" si="27"/>
        <v>0.44444444444444442</v>
      </c>
      <c r="BP269" s="67">
        <f t="shared" si="28"/>
        <v>0.44444444444444442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136</v>
      </c>
      <c r="Y284" s="314">
        <f>IFERROR(SUM(Y264:Y283),"0")</f>
        <v>136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1.4203199999999998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507.20000000000005</v>
      </c>
      <c r="Y285" s="314">
        <f>IFERROR(SUMPRODUCT(Y264:Y283*H264:H283),"0")</f>
        <v>507.20000000000005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7558.9999999999991</v>
      </c>
      <c r="Y286" s="314">
        <f>IFERROR(Y24+Y33+Y40+Y45+Y61+Y67+Y72+Y78+Y88+Y95+Y107+Y113+Y119+Y126+Y131+Y137+Y142+Y148+Y156+Y161+Y169+Y173+Y178+Y184+Y191+Y201+Y209+Y214+Y220+Y226+Y233+Y239+Y247+Y251+Y256+Y262+Y285,"0")</f>
        <v>7558.9999999999991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8237.4279999999999</v>
      </c>
      <c r="Y287" s="314">
        <f>IFERROR(SUM(BN22:BN283),"0")</f>
        <v>8237.4279999999999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20</v>
      </c>
      <c r="Y288" s="38">
        <f>ROUNDUP(SUM(BP22:BP283),0)</f>
        <v>20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8737.4279999999999</v>
      </c>
      <c r="Y289" s="314">
        <f>GrossWeightTotalR+PalletQtyTotalR*25</f>
        <v>8737.4279999999999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1788</v>
      </c>
      <c r="Y290" s="314">
        <f>IFERROR(Y23+Y32+Y39+Y44+Y60+Y66+Y71+Y77+Y87+Y94+Y106+Y112+Y118+Y125+Y130+Y136+Y141+Y147+Y155+Y160+Y168+Y172+Y177+Y183+Y190+Y200+Y208+Y213+Y219+Y225+Y232+Y238+Y246+Y250+Y255+Y261+Y284,"0")</f>
        <v>1788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24.776579999999999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21</v>
      </c>
      <c r="D296" s="46">
        <f>IFERROR(X36*H36,"0")+IFERROR(X37*H37,"0")+IFERROR(X38*H38,"0")</f>
        <v>216</v>
      </c>
      <c r="E296" s="46">
        <f>IFERROR(X43*H43,"0")</f>
        <v>48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0</v>
      </c>
      <c r="H296" s="46">
        <f>IFERROR(X70*H70,"0")</f>
        <v>100.8</v>
      </c>
      <c r="I296" s="46">
        <f>IFERROR(X75*H75,"0")+IFERROR(X76*H76,"0")</f>
        <v>504</v>
      </c>
      <c r="J296" s="46">
        <f>IFERROR(X81*H81,"0")+IFERROR(X82*H82,"0")+IFERROR(X83*H83,"0")+IFERROR(X84*H84,"0")+IFERROR(X85*H85,"0")+IFERROR(X86*H86,"0")</f>
        <v>705.6</v>
      </c>
      <c r="K296" s="46">
        <f>IFERROR(X91*H91,"0")+IFERROR(X92*H92,"0")+IFERROR(X93*H93,"0")</f>
        <v>0</v>
      </c>
      <c r="L296" s="46">
        <f>IFERROR(X98*H98,"0")+IFERROR(X99*H99,"0")+IFERROR(X100*H100,"0")+IFERROR(X101*H101,"0")+IFERROR(X102*H102,"0")+IFERROR(X103*H103,"0")+IFERROR(X104*H104,"0")+IFERROR(X105*H105,"0")</f>
        <v>518.4</v>
      </c>
      <c r="M296" s="46">
        <f>IFERROR(X110*H110,"0")+IFERROR(X111*H111,"0")</f>
        <v>336</v>
      </c>
      <c r="N296" s="310"/>
      <c r="O296" s="46">
        <f>IFERROR(X116*H116,"0")+IFERROR(X117*H117,"0")</f>
        <v>252</v>
      </c>
      <c r="P296" s="46">
        <f>IFERROR(X122*H122,"0")+IFERROR(X123*H123,"0")+IFERROR(X124*H124,"0")</f>
        <v>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1140</v>
      </c>
      <c r="V296" s="46">
        <f>IFERROR(X165*H165,"0")+IFERROR(X166*H166,"0")+IFERROR(X167*H167,"0")+IFERROR(X171*H171,"0")</f>
        <v>0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134.39999999999998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840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2262.8000000000002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3328.7999999999997</v>
      </c>
      <c r="B299" s="60">
        <f>SUMPRODUCT(--(BB:BB="ПГП"),--(W:W="кор"),H:H,Y:Y)+SUMPRODUCT(--(BB:BB="ПГП"),--(W:W="кг"),Y:Y)</f>
        <v>4230.2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788,00"/>
        <filter val="100,80"/>
        <filter val="112,00"/>
        <filter val="12,00"/>
        <filter val="120,00"/>
        <filter val="134,40"/>
        <filter val="136,00"/>
        <filter val="14,00"/>
        <filter val="140,00"/>
        <filter val="162,00"/>
        <filter val="168,00"/>
        <filter val="192,00"/>
        <filter val="196,00"/>
        <filter val="20"/>
        <filter val="204,00"/>
        <filter val="21,00"/>
        <filter val="216,00"/>
        <filter val="24,00"/>
        <filter val="252,00"/>
        <filter val="28,00"/>
        <filter val="291,60"/>
        <filter val="336,00"/>
        <filter val="345,60"/>
        <filter val="36,00"/>
        <filter val="40,00"/>
        <filter val="48,00"/>
        <filter val="504,00"/>
        <filter val="507,20"/>
        <filter val="518,40"/>
        <filter val="56,00"/>
        <filter val="7 559,00"/>
        <filter val="705,60"/>
        <filter val="72,00"/>
        <filter val="8 237,43"/>
        <filter val="8 737,43"/>
        <filter val="84,00"/>
        <filter val="840,00"/>
        <filter val="960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