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2551B4-3681-43BA-8708-DEA0FDD86D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O515" i="1"/>
  <c r="BM515" i="1"/>
  <c r="Y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N342" i="1"/>
  <c r="BM342" i="1"/>
  <c r="Z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BO324" i="1"/>
  <c r="BM324" i="1"/>
  <c r="Y324" i="1"/>
  <c r="P324" i="1"/>
  <c r="BO323" i="1"/>
  <c r="BM323" i="1"/>
  <c r="Y323" i="1"/>
  <c r="BP323" i="1" s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N300" i="1"/>
  <c r="BM300" i="1"/>
  <c r="Z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BO278" i="1"/>
  <c r="BM278" i="1"/>
  <c r="Y278" i="1"/>
  <c r="BP278" i="1" s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3" i="1" s="1"/>
  <c r="P194" i="1"/>
  <c r="X192" i="1"/>
  <c r="X191" i="1"/>
  <c r="BO190" i="1"/>
  <c r="BM190" i="1"/>
  <c r="Y190" i="1"/>
  <c r="I622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H9" i="1"/>
  <c r="A9" i="1"/>
  <c r="D7" i="1"/>
  <c r="Q6" i="1"/>
  <c r="P2" i="1"/>
  <c r="BP334" i="1" l="1"/>
  <c r="BN334" i="1"/>
  <c r="Z334" i="1"/>
  <c r="BP375" i="1"/>
  <c r="BN375" i="1"/>
  <c r="Z375" i="1"/>
  <c r="BP403" i="1"/>
  <c r="BN403" i="1"/>
  <c r="Z403" i="1"/>
  <c r="BP447" i="1"/>
  <c r="BN447" i="1"/>
  <c r="Z447" i="1"/>
  <c r="BP460" i="1"/>
  <c r="BN460" i="1"/>
  <c r="Z460" i="1"/>
  <c r="BP486" i="1"/>
  <c r="BN486" i="1"/>
  <c r="Z486" i="1"/>
  <c r="BP519" i="1"/>
  <c r="BN519" i="1"/>
  <c r="Z519" i="1"/>
  <c r="BP533" i="1"/>
  <c r="BN533" i="1"/>
  <c r="Z533" i="1"/>
  <c r="BP537" i="1"/>
  <c r="BN537" i="1"/>
  <c r="Z537" i="1"/>
  <c r="BP548" i="1"/>
  <c r="BN548" i="1"/>
  <c r="Z548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Z34" i="1"/>
  <c r="BN34" i="1"/>
  <c r="Z58" i="1"/>
  <c r="BN58" i="1"/>
  <c r="Z64" i="1"/>
  <c r="BN64" i="1"/>
  <c r="Z75" i="1"/>
  <c r="BN75" i="1"/>
  <c r="Z76" i="1"/>
  <c r="BN76" i="1"/>
  <c r="Y88" i="1"/>
  <c r="Y96" i="1"/>
  <c r="Z94" i="1"/>
  <c r="BN94" i="1"/>
  <c r="Z115" i="1"/>
  <c r="BN115" i="1"/>
  <c r="F622" i="1"/>
  <c r="Z148" i="1"/>
  <c r="BN148" i="1"/>
  <c r="Z170" i="1"/>
  <c r="BN170" i="1"/>
  <c r="Y180" i="1"/>
  <c r="Z182" i="1"/>
  <c r="BN182" i="1"/>
  <c r="Z197" i="1"/>
  <c r="BN197" i="1"/>
  <c r="Z212" i="1"/>
  <c r="BN212" i="1"/>
  <c r="Y224" i="1"/>
  <c r="Z222" i="1"/>
  <c r="BN222" i="1"/>
  <c r="Z234" i="1"/>
  <c r="BN234" i="1"/>
  <c r="Z249" i="1"/>
  <c r="BN249" i="1"/>
  <c r="Z262" i="1"/>
  <c r="BN262" i="1"/>
  <c r="Z281" i="1"/>
  <c r="BN281" i="1"/>
  <c r="BP350" i="1"/>
  <c r="BN350" i="1"/>
  <c r="Z350" i="1"/>
  <c r="BP389" i="1"/>
  <c r="BN389" i="1"/>
  <c r="Z389" i="1"/>
  <c r="BP419" i="1"/>
  <c r="BN419" i="1"/>
  <c r="Z419" i="1"/>
  <c r="BP455" i="1"/>
  <c r="BN455" i="1"/>
  <c r="Z455" i="1"/>
  <c r="BP483" i="1"/>
  <c r="BN483" i="1"/>
  <c r="Z483" i="1"/>
  <c r="BP512" i="1"/>
  <c r="BN512" i="1"/>
  <c r="Z512" i="1"/>
  <c r="BP530" i="1"/>
  <c r="BN530" i="1"/>
  <c r="Z530" i="1"/>
  <c r="BP534" i="1"/>
  <c r="BN534" i="1"/>
  <c r="Z534" i="1"/>
  <c r="Y550" i="1"/>
  <c r="Y549" i="1"/>
  <c r="BP547" i="1"/>
  <c r="BN547" i="1"/>
  <c r="Z547" i="1"/>
  <c r="Z549" i="1" s="1"/>
  <c r="BP565" i="1"/>
  <c r="BN565" i="1"/>
  <c r="Z565" i="1"/>
  <c r="BP567" i="1"/>
  <c r="BN567" i="1"/>
  <c r="Z567" i="1"/>
  <c r="Y586" i="1"/>
  <c r="Y585" i="1"/>
  <c r="BP581" i="1"/>
  <c r="BN581" i="1"/>
  <c r="Z581" i="1"/>
  <c r="BP583" i="1"/>
  <c r="BN583" i="1"/>
  <c r="Z583" i="1"/>
  <c r="BP346" i="1"/>
  <c r="BN346" i="1"/>
  <c r="Z346" i="1"/>
  <c r="BP387" i="1"/>
  <c r="BN387" i="1"/>
  <c r="Z387" i="1"/>
  <c r="Y405" i="1"/>
  <c r="BP401" i="1"/>
  <c r="BN401" i="1"/>
  <c r="Z401" i="1"/>
  <c r="BP423" i="1"/>
  <c r="BN423" i="1"/>
  <c r="Z423" i="1"/>
  <c r="BP449" i="1"/>
  <c r="BN449" i="1"/>
  <c r="Z449" i="1"/>
  <c r="BP457" i="1"/>
  <c r="BN457" i="1"/>
  <c r="Z457" i="1"/>
  <c r="BP462" i="1"/>
  <c r="BN462" i="1"/>
  <c r="Z462" i="1"/>
  <c r="Y492" i="1"/>
  <c r="Y491" i="1"/>
  <c r="BP490" i="1"/>
  <c r="BN490" i="1"/>
  <c r="Z490" i="1"/>
  <c r="Z491" i="1" s="1"/>
  <c r="BP495" i="1"/>
  <c r="BN495" i="1"/>
  <c r="Z495" i="1"/>
  <c r="BP514" i="1"/>
  <c r="BN514" i="1"/>
  <c r="Z514" i="1"/>
  <c r="BP523" i="1"/>
  <c r="BN523" i="1"/>
  <c r="Z523" i="1"/>
  <c r="Y545" i="1"/>
  <c r="BP541" i="1"/>
  <c r="BN541" i="1"/>
  <c r="Z541" i="1"/>
  <c r="BP597" i="1"/>
  <c r="BN597" i="1"/>
  <c r="Z597" i="1"/>
  <c r="Y607" i="1"/>
  <c r="Y606" i="1"/>
  <c r="BP605" i="1"/>
  <c r="BN605" i="1"/>
  <c r="Z605" i="1"/>
  <c r="Z606" i="1" s="1"/>
  <c r="BP364" i="1"/>
  <c r="BN364" i="1"/>
  <c r="Z364" i="1"/>
  <c r="X614" i="1"/>
  <c r="Z26" i="1"/>
  <c r="BN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22" i="1"/>
  <c r="Z66" i="1"/>
  <c r="BN66" i="1"/>
  <c r="Z69" i="1"/>
  <c r="BN69" i="1"/>
  <c r="Y78" i="1"/>
  <c r="Z82" i="1"/>
  <c r="BN82" i="1"/>
  <c r="Z86" i="1"/>
  <c r="BN86" i="1"/>
  <c r="Z100" i="1"/>
  <c r="BN100" i="1"/>
  <c r="E622" i="1"/>
  <c r="Z113" i="1"/>
  <c r="BN113" i="1"/>
  <c r="Z122" i="1"/>
  <c r="BN122" i="1"/>
  <c r="Z132" i="1"/>
  <c r="BN132" i="1"/>
  <c r="Z133" i="1"/>
  <c r="BN133" i="1"/>
  <c r="Y144" i="1"/>
  <c r="Z142" i="1"/>
  <c r="BN142" i="1"/>
  <c r="Z153" i="1"/>
  <c r="BN153" i="1"/>
  <c r="Z163" i="1"/>
  <c r="BN163" i="1"/>
  <c r="BP163" i="1"/>
  <c r="Z174" i="1"/>
  <c r="BN174" i="1"/>
  <c r="BP174" i="1"/>
  <c r="Z178" i="1"/>
  <c r="BN178" i="1"/>
  <c r="Y186" i="1"/>
  <c r="Z184" i="1"/>
  <c r="BN184" i="1"/>
  <c r="Z195" i="1"/>
  <c r="BN195" i="1"/>
  <c r="Z199" i="1"/>
  <c r="BN199" i="1"/>
  <c r="Z206" i="1"/>
  <c r="BN206" i="1"/>
  <c r="Z216" i="1"/>
  <c r="BN216" i="1"/>
  <c r="BP216" i="1"/>
  <c r="Z220" i="1"/>
  <c r="BN220" i="1"/>
  <c r="Z228" i="1"/>
  <c r="BN228" i="1"/>
  <c r="Z232" i="1"/>
  <c r="BN232" i="1"/>
  <c r="Z236" i="1"/>
  <c r="BN236" i="1"/>
  <c r="Z244" i="1"/>
  <c r="BN244" i="1"/>
  <c r="Z251" i="1"/>
  <c r="BN251" i="1"/>
  <c r="Z255" i="1"/>
  <c r="BN255" i="1"/>
  <c r="Z264" i="1"/>
  <c r="BN264" i="1"/>
  <c r="Z268" i="1"/>
  <c r="BN268" i="1"/>
  <c r="Z278" i="1"/>
  <c r="BN278" i="1"/>
  <c r="Z279" i="1"/>
  <c r="BN279" i="1"/>
  <c r="Z293" i="1"/>
  <c r="BN293" i="1"/>
  <c r="Z302" i="1"/>
  <c r="BN302" i="1"/>
  <c r="Z323" i="1"/>
  <c r="BN323" i="1"/>
  <c r="Z326" i="1"/>
  <c r="BN326" i="1"/>
  <c r="Z330" i="1"/>
  <c r="BN330" i="1"/>
  <c r="Y338" i="1"/>
  <c r="Z336" i="1"/>
  <c r="BN336" i="1"/>
  <c r="BP352" i="1"/>
  <c r="BN352" i="1"/>
  <c r="Z352" i="1"/>
  <c r="BP383" i="1"/>
  <c r="BN383" i="1"/>
  <c r="Z383" i="1"/>
  <c r="BP391" i="1"/>
  <c r="BN391" i="1"/>
  <c r="Z391" i="1"/>
  <c r="Y404" i="1"/>
  <c r="BP417" i="1"/>
  <c r="BN417" i="1"/>
  <c r="Z417" i="1"/>
  <c r="BP431" i="1"/>
  <c r="BN431" i="1"/>
  <c r="Z431" i="1"/>
  <c r="BP453" i="1"/>
  <c r="BN453" i="1"/>
  <c r="Z453" i="1"/>
  <c r="BP458" i="1"/>
  <c r="BN458" i="1"/>
  <c r="Z458" i="1"/>
  <c r="Y470" i="1"/>
  <c r="BP468" i="1"/>
  <c r="BN468" i="1"/>
  <c r="Z468" i="1"/>
  <c r="BP510" i="1"/>
  <c r="BN510" i="1"/>
  <c r="Z510" i="1"/>
  <c r="BP515" i="1"/>
  <c r="BN515" i="1"/>
  <c r="Z515" i="1"/>
  <c r="BP524" i="1"/>
  <c r="BN524" i="1"/>
  <c r="Z524" i="1"/>
  <c r="Y544" i="1"/>
  <c r="AE622" i="1"/>
  <c r="Y598" i="1"/>
  <c r="BP596" i="1"/>
  <c r="BN596" i="1"/>
  <c r="Z596" i="1"/>
  <c r="Z598" i="1" s="1"/>
  <c r="B622" i="1"/>
  <c r="Y23" i="1"/>
  <c r="BP22" i="1"/>
  <c r="BN22" i="1"/>
  <c r="Z22" i="1"/>
  <c r="Z23" i="1" s="1"/>
  <c r="Y24" i="1"/>
  <c r="BP27" i="1"/>
  <c r="BN27" i="1"/>
  <c r="Z27" i="1"/>
  <c r="BP33" i="1"/>
  <c r="BN33" i="1"/>
  <c r="Z33" i="1"/>
  <c r="BP51" i="1"/>
  <c r="BN51" i="1"/>
  <c r="Z51" i="1"/>
  <c r="F10" i="1"/>
  <c r="J9" i="1"/>
  <c r="F9" i="1"/>
  <c r="A10" i="1"/>
  <c r="X613" i="1"/>
  <c r="X615" i="1" s="1"/>
  <c r="X616" i="1"/>
  <c r="Y36" i="1"/>
  <c r="BP29" i="1"/>
  <c r="BN29" i="1"/>
  <c r="Z29" i="1"/>
  <c r="Y35" i="1"/>
  <c r="BP49" i="1"/>
  <c r="BN49" i="1"/>
  <c r="Z49" i="1"/>
  <c r="BP53" i="1"/>
  <c r="BN53" i="1"/>
  <c r="Z53" i="1"/>
  <c r="Y55" i="1"/>
  <c r="Y60" i="1"/>
  <c r="BP57" i="1"/>
  <c r="BN57" i="1"/>
  <c r="Z57" i="1"/>
  <c r="Z59" i="1" s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8" i="1"/>
  <c r="BP341" i="1"/>
  <c r="BN341" i="1"/>
  <c r="Z341" i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84" i="1"/>
  <c r="BN484" i="1"/>
  <c r="Z484" i="1"/>
  <c r="Y487" i="1"/>
  <c r="BP496" i="1"/>
  <c r="BN496" i="1"/>
  <c r="Z496" i="1"/>
  <c r="Y500" i="1"/>
  <c r="H622" i="1"/>
  <c r="X612" i="1"/>
  <c r="C622" i="1"/>
  <c r="Y54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BN147" i="1"/>
  <c r="BP147" i="1"/>
  <c r="G622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5" i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2" i="1"/>
  <c r="Z207" i="1"/>
  <c r="Z208" i="1" s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Z295" i="1" s="1"/>
  <c r="BP301" i="1"/>
  <c r="BN301" i="1"/>
  <c r="Z301" i="1"/>
  <c r="Y319" i="1"/>
  <c r="BP324" i="1"/>
  <c r="BN324" i="1"/>
  <c r="Z324" i="1"/>
  <c r="BP327" i="1"/>
  <c r="BN327" i="1"/>
  <c r="Z327" i="1"/>
  <c r="Z331" i="1" s="1"/>
  <c r="Y331" i="1"/>
  <c r="BP335" i="1"/>
  <c r="BN335" i="1"/>
  <c r="Z335" i="1"/>
  <c r="Z338" i="1" s="1"/>
  <c r="BP343" i="1"/>
  <c r="BN343" i="1"/>
  <c r="Z343" i="1"/>
  <c r="Y347" i="1"/>
  <c r="BP351" i="1"/>
  <c r="BN351" i="1"/>
  <c r="Z351" i="1"/>
  <c r="BP408" i="1"/>
  <c r="BN408" i="1"/>
  <c r="Z408" i="1"/>
  <c r="Z409" i="1" s="1"/>
  <c r="Y410" i="1"/>
  <c r="X622" i="1"/>
  <c r="Y421" i="1"/>
  <c r="BP413" i="1"/>
  <c r="BN413" i="1"/>
  <c r="Z413" i="1"/>
  <c r="BP416" i="1"/>
  <c r="BN416" i="1"/>
  <c r="Z416" i="1"/>
  <c r="Y420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Y465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K622" i="1"/>
  <c r="Y257" i="1"/>
  <c r="U622" i="1"/>
  <c r="Y332" i="1"/>
  <c r="Y354" i="1"/>
  <c r="Y353" i="1"/>
  <c r="Y360" i="1"/>
  <c r="BP356" i="1"/>
  <c r="BN356" i="1"/>
  <c r="Z356" i="1"/>
  <c r="Z360" i="1" s="1"/>
  <c r="BP359" i="1"/>
  <c r="BN359" i="1"/>
  <c r="Z359" i="1"/>
  <c r="Y361" i="1"/>
  <c r="Y366" i="1"/>
  <c r="BP363" i="1"/>
  <c r="BN363" i="1"/>
  <c r="Z363" i="1"/>
  <c r="Z366" i="1" s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BP402" i="1"/>
  <c r="BN402" i="1"/>
  <c r="Z402" i="1"/>
  <c r="Y409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BP469" i="1"/>
  <c r="BN469" i="1"/>
  <c r="Z469" i="1"/>
  <c r="Z470" i="1" s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BP485" i="1"/>
  <c r="BN485" i="1"/>
  <c r="Z485" i="1"/>
  <c r="BP498" i="1"/>
  <c r="BN498" i="1"/>
  <c r="Z498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AA622" i="1"/>
  <c r="Y499" i="1"/>
  <c r="BP497" i="1"/>
  <c r="BN497" i="1"/>
  <c r="Z497" i="1"/>
  <c r="Z499" i="1" s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44" i="1" l="1"/>
  <c r="Z526" i="1"/>
  <c r="Z404" i="1"/>
  <c r="Z353" i="1"/>
  <c r="Z171" i="1"/>
  <c r="Z149" i="1"/>
  <c r="Z585" i="1"/>
  <c r="Z568" i="1"/>
  <c r="Z224" i="1"/>
  <c r="Z179" i="1"/>
  <c r="Z283" i="1"/>
  <c r="Z269" i="1"/>
  <c r="Z144" i="1"/>
  <c r="Z117" i="1"/>
  <c r="Z109" i="1"/>
  <c r="Z96" i="1"/>
  <c r="Z78" i="1"/>
  <c r="Z71" i="1"/>
  <c r="Z257" i="1"/>
  <c r="Z54" i="1"/>
  <c r="Z35" i="1"/>
  <c r="Z538" i="1"/>
  <c r="Z487" i="1"/>
  <c r="Z592" i="1"/>
  <c r="Z578" i="1"/>
  <c r="Z433" i="1"/>
  <c r="Z420" i="1"/>
  <c r="Z238" i="1"/>
  <c r="Z202" i="1"/>
  <c r="Z134" i="1"/>
  <c r="Z126" i="1"/>
  <c r="Z102" i="1"/>
  <c r="Z87" i="1"/>
  <c r="Z377" i="1"/>
  <c r="Z347" i="1"/>
  <c r="Z304" i="1"/>
  <c r="Y614" i="1"/>
  <c r="Z520" i="1"/>
  <c r="Z393" i="1"/>
  <c r="Z561" i="1"/>
  <c r="Z465" i="1"/>
  <c r="Z245" i="1"/>
  <c r="Y612" i="1"/>
  <c r="Y613" i="1"/>
  <c r="Y615" i="1" s="1"/>
  <c r="Y616" i="1"/>
  <c r="Z617" i="1" l="1"/>
</calcChain>
</file>

<file path=xl/sharedStrings.xml><?xml version="1.0" encoding="utf-8"?>
<sst xmlns="http://schemas.openxmlformats.org/spreadsheetml/2006/main" count="2895" uniqueCount="1032">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</sst>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80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839" t="s">
        <v>0</v>
      </c>
      <c r="E1" s="753"/>
      <c r="F1" s="753"/>
      <c r="G1" s="12" t="s">
        <v>1</v>
      </c>
      <c r="H1" s="839" t="s">
        <v>2</v>
      </c>
      <c r="I1" s="753"/>
      <c r="J1" s="753"/>
      <c r="K1" s="753"/>
      <c r="L1" s="753"/>
      <c r="M1" s="753"/>
      <c r="N1" s="753"/>
      <c r="O1" s="753"/>
      <c r="P1" s="753"/>
      <c r="Q1" s="753"/>
      <c r="R1" s="752" t="s">
        <v>3</v>
      </c>
      <c r="S1" s="753"/>
      <c r="T1" s="75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7"/>
      <c r="Q3" s="737"/>
      <c r="R3" s="737"/>
      <c r="S3" s="737"/>
      <c r="T3" s="737"/>
      <c r="U3" s="737"/>
      <c r="V3" s="737"/>
      <c r="W3" s="737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907" t="s">
        <v>8</v>
      </c>
      <c r="B5" s="724"/>
      <c r="C5" s="725"/>
      <c r="D5" s="840"/>
      <c r="E5" s="841"/>
      <c r="F5" s="1079" t="s">
        <v>9</v>
      </c>
      <c r="G5" s="725"/>
      <c r="H5" s="840" t="s">
        <v>1031</v>
      </c>
      <c r="I5" s="1023"/>
      <c r="J5" s="1023"/>
      <c r="K5" s="1023"/>
      <c r="L5" s="1023"/>
      <c r="M5" s="841"/>
      <c r="N5" s="58"/>
      <c r="P5" s="24" t="s">
        <v>10</v>
      </c>
      <c r="Q5" s="1097">
        <v>45593</v>
      </c>
      <c r="R5" s="902"/>
      <c r="T5" s="897" t="s">
        <v>11</v>
      </c>
      <c r="U5" s="898"/>
      <c r="V5" s="901" t="s">
        <v>12</v>
      </c>
      <c r="W5" s="902"/>
      <c r="AB5" s="51"/>
      <c r="AC5" s="51"/>
      <c r="AD5" s="51"/>
      <c r="AE5" s="51"/>
    </row>
    <row r="6" spans="1:32" s="713" customFormat="1" ht="24" customHeight="1" x14ac:dyDescent="0.2">
      <c r="A6" s="907" t="s">
        <v>13</v>
      </c>
      <c r="B6" s="724"/>
      <c r="C6" s="725"/>
      <c r="D6" s="1027" t="s">
        <v>14</v>
      </c>
      <c r="E6" s="1028"/>
      <c r="F6" s="1028"/>
      <c r="G6" s="1028"/>
      <c r="H6" s="1028"/>
      <c r="I6" s="1028"/>
      <c r="J6" s="1028"/>
      <c r="K6" s="1028"/>
      <c r="L6" s="1028"/>
      <c r="M6" s="902"/>
      <c r="N6" s="59"/>
      <c r="P6" s="24" t="s">
        <v>15</v>
      </c>
      <c r="Q6" s="1108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1014" t="s">
        <v>16</v>
      </c>
      <c r="U6" s="898"/>
      <c r="V6" s="1005" t="s">
        <v>17</v>
      </c>
      <c r="W6" s="770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766" t="str">
        <f>IFERROR(VLOOKUP(DeliveryAddress,Table,3,0),1)</f>
        <v>1</v>
      </c>
      <c r="E7" s="767"/>
      <c r="F7" s="767"/>
      <c r="G7" s="767"/>
      <c r="H7" s="767"/>
      <c r="I7" s="767"/>
      <c r="J7" s="767"/>
      <c r="K7" s="767"/>
      <c r="L7" s="767"/>
      <c r="M7" s="768"/>
      <c r="N7" s="60"/>
      <c r="P7" s="24"/>
      <c r="Q7" s="42"/>
      <c r="R7" s="42"/>
      <c r="T7" s="737"/>
      <c r="U7" s="898"/>
      <c r="V7" s="1006"/>
      <c r="W7" s="1007"/>
      <c r="AB7" s="51"/>
      <c r="AC7" s="51"/>
      <c r="AD7" s="51"/>
      <c r="AE7" s="51"/>
    </row>
    <row r="8" spans="1:32" s="713" customFormat="1" ht="25.5" customHeight="1" x14ac:dyDescent="0.2">
      <c r="A8" s="1129" t="s">
        <v>18</v>
      </c>
      <c r="B8" s="729"/>
      <c r="C8" s="730"/>
      <c r="D8" s="845"/>
      <c r="E8" s="846"/>
      <c r="F8" s="846"/>
      <c r="G8" s="846"/>
      <c r="H8" s="846"/>
      <c r="I8" s="846"/>
      <c r="J8" s="846"/>
      <c r="K8" s="846"/>
      <c r="L8" s="846"/>
      <c r="M8" s="847"/>
      <c r="N8" s="61"/>
      <c r="P8" s="24" t="s">
        <v>19</v>
      </c>
      <c r="Q8" s="869">
        <v>0.5</v>
      </c>
      <c r="R8" s="768"/>
      <c r="T8" s="737"/>
      <c r="U8" s="898"/>
      <c r="V8" s="1006"/>
      <c r="W8" s="1007"/>
      <c r="AB8" s="51"/>
      <c r="AC8" s="51"/>
      <c r="AD8" s="51"/>
      <c r="AE8" s="51"/>
    </row>
    <row r="9" spans="1:32" s="713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7"/>
      <c r="C9" s="737"/>
      <c r="D9" s="908"/>
      <c r="E9" s="727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7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11"/>
      <c r="P9" s="26" t="s">
        <v>20</v>
      </c>
      <c r="Q9" s="910"/>
      <c r="R9" s="911"/>
      <c r="T9" s="737"/>
      <c r="U9" s="898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7"/>
      <c r="C10" s="737"/>
      <c r="D10" s="908"/>
      <c r="E10" s="727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7"/>
      <c r="H10" s="978" t="str">
        <f>IFERROR(VLOOKUP($D$10,Proxy,2,FALSE),"")</f>
        <v/>
      </c>
      <c r="I10" s="737"/>
      <c r="J10" s="737"/>
      <c r="K10" s="737"/>
      <c r="L10" s="737"/>
      <c r="M10" s="737"/>
      <c r="N10" s="712"/>
      <c r="P10" s="26" t="s">
        <v>21</v>
      </c>
      <c r="Q10" s="1015"/>
      <c r="R10" s="1016"/>
      <c r="U10" s="24" t="s">
        <v>22</v>
      </c>
      <c r="V10" s="769" t="s">
        <v>23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2"/>
      <c r="R11" s="902"/>
      <c r="U11" s="24" t="s">
        <v>26</v>
      </c>
      <c r="V11" s="1035" t="s">
        <v>27</v>
      </c>
      <c r="W11" s="911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920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869"/>
      <c r="R12" s="768"/>
      <c r="S12" s="23"/>
      <c r="U12" s="24"/>
      <c r="V12" s="753"/>
      <c r="W12" s="737"/>
      <c r="AB12" s="51"/>
      <c r="AC12" s="51"/>
      <c r="AD12" s="51"/>
      <c r="AE12" s="51"/>
    </row>
    <row r="13" spans="1:32" s="713" customFormat="1" ht="23.25" customHeight="1" x14ac:dyDescent="0.2">
      <c r="A13" s="920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1035"/>
      <c r="R13" s="9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920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40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855" t="s">
        <v>34</v>
      </c>
      <c r="Q15" s="753"/>
      <c r="R15" s="753"/>
      <c r="S15" s="753"/>
      <c r="T15" s="75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6"/>
      <c r="Q16" s="856"/>
      <c r="R16" s="856"/>
      <c r="S16" s="856"/>
      <c r="T16" s="8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4" t="s">
        <v>35</v>
      </c>
      <c r="B17" s="764" t="s">
        <v>36</v>
      </c>
      <c r="C17" s="876" t="s">
        <v>37</v>
      </c>
      <c r="D17" s="764" t="s">
        <v>38</v>
      </c>
      <c r="E17" s="826"/>
      <c r="F17" s="764" t="s">
        <v>39</v>
      </c>
      <c r="G17" s="764" t="s">
        <v>40</v>
      </c>
      <c r="H17" s="764" t="s">
        <v>41</v>
      </c>
      <c r="I17" s="764" t="s">
        <v>42</v>
      </c>
      <c r="J17" s="764" t="s">
        <v>43</v>
      </c>
      <c r="K17" s="764" t="s">
        <v>44</v>
      </c>
      <c r="L17" s="764" t="s">
        <v>45</v>
      </c>
      <c r="M17" s="764" t="s">
        <v>46</v>
      </c>
      <c r="N17" s="764" t="s">
        <v>47</v>
      </c>
      <c r="O17" s="764" t="s">
        <v>48</v>
      </c>
      <c r="P17" s="764" t="s">
        <v>49</v>
      </c>
      <c r="Q17" s="825"/>
      <c r="R17" s="825"/>
      <c r="S17" s="825"/>
      <c r="T17" s="826"/>
      <c r="U17" s="1126" t="s">
        <v>50</v>
      </c>
      <c r="V17" s="725"/>
      <c r="W17" s="764" t="s">
        <v>51</v>
      </c>
      <c r="X17" s="764" t="s">
        <v>52</v>
      </c>
      <c r="Y17" s="1124" t="s">
        <v>53</v>
      </c>
      <c r="Z17" s="973" t="s">
        <v>54</v>
      </c>
      <c r="AA17" s="958" t="s">
        <v>55</v>
      </c>
      <c r="AB17" s="958" t="s">
        <v>56</v>
      </c>
      <c r="AC17" s="958" t="s">
        <v>57</v>
      </c>
      <c r="AD17" s="958" t="s">
        <v>58</v>
      </c>
      <c r="AE17" s="1074"/>
      <c r="AF17" s="1075"/>
      <c r="AG17" s="66"/>
      <c r="BD17" s="65" t="s">
        <v>59</v>
      </c>
    </row>
    <row r="18" spans="1:68" ht="14.25" customHeight="1" x14ac:dyDescent="0.2">
      <c r="A18" s="765"/>
      <c r="B18" s="765"/>
      <c r="C18" s="765"/>
      <c r="D18" s="827"/>
      <c r="E18" s="829"/>
      <c r="F18" s="765"/>
      <c r="G18" s="765"/>
      <c r="H18" s="765"/>
      <c r="I18" s="765"/>
      <c r="J18" s="765"/>
      <c r="K18" s="765"/>
      <c r="L18" s="765"/>
      <c r="M18" s="765"/>
      <c r="N18" s="765"/>
      <c r="O18" s="765"/>
      <c r="P18" s="827"/>
      <c r="Q18" s="828"/>
      <c r="R18" s="828"/>
      <c r="S18" s="828"/>
      <c r="T18" s="829"/>
      <c r="U18" s="67" t="s">
        <v>60</v>
      </c>
      <c r="V18" s="67" t="s">
        <v>61</v>
      </c>
      <c r="W18" s="765"/>
      <c r="X18" s="765"/>
      <c r="Y18" s="1125"/>
      <c r="Z18" s="974"/>
      <c r="AA18" s="959"/>
      <c r="AB18" s="959"/>
      <c r="AC18" s="959"/>
      <c r="AD18" s="1076"/>
      <c r="AE18" s="1077"/>
      <c r="AF18" s="1078"/>
      <c r="AG18" s="66"/>
      <c r="BD18" s="65"/>
    </row>
    <row r="19" spans="1:68" ht="27.75" hidden="1" customHeight="1" x14ac:dyDescent="0.2">
      <c r="A19" s="843" t="s">
        <v>62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51" t="s">
        <v>62</v>
      </c>
      <c r="B20" s="737"/>
      <c r="C20" s="737"/>
      <c r="D20" s="737"/>
      <c r="E20" s="737"/>
      <c r="F20" s="737"/>
      <c r="G20" s="737"/>
      <c r="H20" s="737"/>
      <c r="I20" s="737"/>
      <c r="J20" s="737"/>
      <c r="K20" s="737"/>
      <c r="L20" s="737"/>
      <c r="M20" s="737"/>
      <c r="N20" s="737"/>
      <c r="O20" s="737"/>
      <c r="P20" s="737"/>
      <c r="Q20" s="737"/>
      <c r="R20" s="737"/>
      <c r="S20" s="737"/>
      <c r="T20" s="737"/>
      <c r="U20" s="737"/>
      <c r="V20" s="737"/>
      <c r="W20" s="737"/>
      <c r="X20" s="737"/>
      <c r="Y20" s="737"/>
      <c r="Z20" s="737"/>
      <c r="AA20" s="714"/>
      <c r="AB20" s="714"/>
      <c r="AC20" s="714"/>
    </row>
    <row r="21" spans="1:68" ht="14.25" hidden="1" customHeight="1" x14ac:dyDescent="0.25">
      <c r="A21" s="736" t="s">
        <v>63</v>
      </c>
      <c r="B21" s="737"/>
      <c r="C21" s="737"/>
      <c r="D21" s="737"/>
      <c r="E21" s="737"/>
      <c r="F21" s="737"/>
      <c r="G21" s="737"/>
      <c r="H21" s="737"/>
      <c r="I21" s="737"/>
      <c r="J21" s="737"/>
      <c r="K21" s="737"/>
      <c r="L21" s="737"/>
      <c r="M21" s="737"/>
      <c r="N21" s="737"/>
      <c r="O21" s="737"/>
      <c r="P21" s="737"/>
      <c r="Q21" s="737"/>
      <c r="R21" s="737"/>
      <c r="S21" s="737"/>
      <c r="T21" s="737"/>
      <c r="U21" s="737"/>
      <c r="V21" s="737"/>
      <c r="W21" s="737"/>
      <c r="X21" s="737"/>
      <c r="Y21" s="737"/>
      <c r="Z21" s="737"/>
      <c r="AA21" s="715"/>
      <c r="AB21" s="715"/>
      <c r="AC21" s="71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1">
        <v>4680115885004</v>
      </c>
      <c r="E22" s="732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4"/>
      <c r="B23" s="737"/>
      <c r="C23" s="737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45"/>
      <c r="P23" s="728" t="s">
        <v>70</v>
      </c>
      <c r="Q23" s="729"/>
      <c r="R23" s="729"/>
      <c r="S23" s="729"/>
      <c r="T23" s="729"/>
      <c r="U23" s="729"/>
      <c r="V23" s="730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37"/>
      <c r="B24" s="737"/>
      <c r="C24" s="737"/>
      <c r="D24" s="737"/>
      <c r="E24" s="737"/>
      <c r="F24" s="737"/>
      <c r="G24" s="737"/>
      <c r="H24" s="737"/>
      <c r="I24" s="737"/>
      <c r="J24" s="737"/>
      <c r="K24" s="737"/>
      <c r="L24" s="737"/>
      <c r="M24" s="737"/>
      <c r="N24" s="737"/>
      <c r="O24" s="745"/>
      <c r="P24" s="728" t="s">
        <v>70</v>
      </c>
      <c r="Q24" s="729"/>
      <c r="R24" s="729"/>
      <c r="S24" s="729"/>
      <c r="T24" s="729"/>
      <c r="U24" s="729"/>
      <c r="V24" s="730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6" t="s">
        <v>72</v>
      </c>
      <c r="B25" s="737"/>
      <c r="C25" s="737"/>
      <c r="D25" s="737"/>
      <c r="E25" s="737"/>
      <c r="F25" s="737"/>
      <c r="G25" s="737"/>
      <c r="H25" s="737"/>
      <c r="I25" s="737"/>
      <c r="J25" s="737"/>
      <c r="K25" s="737"/>
      <c r="L25" s="737"/>
      <c r="M25" s="737"/>
      <c r="N25" s="737"/>
      <c r="O25" s="737"/>
      <c r="P25" s="737"/>
      <c r="Q25" s="737"/>
      <c r="R25" s="737"/>
      <c r="S25" s="737"/>
      <c r="T25" s="737"/>
      <c r="U25" s="737"/>
      <c r="V25" s="737"/>
      <c r="W25" s="737"/>
      <c r="X25" s="737"/>
      <c r="Y25" s="737"/>
      <c r="Z25" s="737"/>
      <c r="AA25" s="715"/>
      <c r="AB25" s="715"/>
      <c r="AC25" s="71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1">
        <v>4680115885912</v>
      </c>
      <c r="E26" s="732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34"/>
      <c r="R26" s="734"/>
      <c r="S26" s="734"/>
      <c r="T26" s="735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1">
        <v>4607091383881</v>
      </c>
      <c r="E27" s="732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4"/>
      <c r="R27" s="734"/>
      <c r="S27" s="734"/>
      <c r="T27" s="735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1">
        <v>4607091388237</v>
      </c>
      <c r="E28" s="732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4"/>
      <c r="R28" s="734"/>
      <c r="S28" s="734"/>
      <c r="T28" s="735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1">
        <v>4607091383935</v>
      </c>
      <c r="E29" s="732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4"/>
      <c r="R29" s="734"/>
      <c r="S29" s="734"/>
      <c r="T29" s="735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1">
        <v>4680115881990</v>
      </c>
      <c r="E30" s="732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4"/>
      <c r="R30" s="734"/>
      <c r="S30" s="734"/>
      <c r="T30" s="735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1">
        <v>4680115881853</v>
      </c>
      <c r="E31" s="732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48" t="s">
        <v>91</v>
      </c>
      <c r="Q31" s="734"/>
      <c r="R31" s="734"/>
      <c r="S31" s="734"/>
      <c r="T31" s="735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1">
        <v>4680115885905</v>
      </c>
      <c r="E32" s="732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49" t="s">
        <v>95</v>
      </c>
      <c r="Q32" s="734"/>
      <c r="R32" s="734"/>
      <c r="S32" s="734"/>
      <c r="T32" s="735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1">
        <v>4607091383911</v>
      </c>
      <c r="E33" s="732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4"/>
      <c r="R33" s="734"/>
      <c r="S33" s="734"/>
      <c r="T33" s="735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1">
        <v>4607091388244</v>
      </c>
      <c r="E34" s="732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4"/>
      <c r="R34" s="734"/>
      <c r="S34" s="734"/>
      <c r="T34" s="735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4"/>
      <c r="B35" s="737"/>
      <c r="C35" s="737"/>
      <c r="D35" s="737"/>
      <c r="E35" s="737"/>
      <c r="F35" s="737"/>
      <c r="G35" s="737"/>
      <c r="H35" s="737"/>
      <c r="I35" s="737"/>
      <c r="J35" s="737"/>
      <c r="K35" s="737"/>
      <c r="L35" s="737"/>
      <c r="M35" s="737"/>
      <c r="N35" s="737"/>
      <c r="O35" s="745"/>
      <c r="P35" s="728" t="s">
        <v>70</v>
      </c>
      <c r="Q35" s="729"/>
      <c r="R35" s="729"/>
      <c r="S35" s="729"/>
      <c r="T35" s="729"/>
      <c r="U35" s="729"/>
      <c r="V35" s="730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37"/>
      <c r="B36" s="737"/>
      <c r="C36" s="737"/>
      <c r="D36" s="737"/>
      <c r="E36" s="737"/>
      <c r="F36" s="737"/>
      <c r="G36" s="737"/>
      <c r="H36" s="737"/>
      <c r="I36" s="737"/>
      <c r="J36" s="737"/>
      <c r="K36" s="737"/>
      <c r="L36" s="737"/>
      <c r="M36" s="737"/>
      <c r="N36" s="737"/>
      <c r="O36" s="745"/>
      <c r="P36" s="728" t="s">
        <v>70</v>
      </c>
      <c r="Q36" s="729"/>
      <c r="R36" s="729"/>
      <c r="S36" s="729"/>
      <c r="T36" s="729"/>
      <c r="U36" s="729"/>
      <c r="V36" s="730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6" t="s">
        <v>102</v>
      </c>
      <c r="B37" s="737"/>
      <c r="C37" s="737"/>
      <c r="D37" s="737"/>
      <c r="E37" s="737"/>
      <c r="F37" s="737"/>
      <c r="G37" s="737"/>
      <c r="H37" s="737"/>
      <c r="I37" s="737"/>
      <c r="J37" s="737"/>
      <c r="K37" s="737"/>
      <c r="L37" s="737"/>
      <c r="M37" s="737"/>
      <c r="N37" s="737"/>
      <c r="O37" s="737"/>
      <c r="P37" s="737"/>
      <c r="Q37" s="737"/>
      <c r="R37" s="737"/>
      <c r="S37" s="737"/>
      <c r="T37" s="737"/>
      <c r="U37" s="737"/>
      <c r="V37" s="737"/>
      <c r="W37" s="737"/>
      <c r="X37" s="737"/>
      <c r="Y37" s="737"/>
      <c r="Z37" s="737"/>
      <c r="AA37" s="715"/>
      <c r="AB37" s="715"/>
      <c r="AC37" s="715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1">
        <v>4607091388503</v>
      </c>
      <c r="E38" s="732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4"/>
      <c r="R38" s="734"/>
      <c r="S38" s="734"/>
      <c r="T38" s="735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4"/>
      <c r="B39" s="737"/>
      <c r="C39" s="737"/>
      <c r="D39" s="737"/>
      <c r="E39" s="737"/>
      <c r="F39" s="737"/>
      <c r="G39" s="737"/>
      <c r="H39" s="737"/>
      <c r="I39" s="737"/>
      <c r="J39" s="737"/>
      <c r="K39" s="737"/>
      <c r="L39" s="737"/>
      <c r="M39" s="737"/>
      <c r="N39" s="737"/>
      <c r="O39" s="745"/>
      <c r="P39" s="728" t="s">
        <v>70</v>
      </c>
      <c r="Q39" s="729"/>
      <c r="R39" s="729"/>
      <c r="S39" s="729"/>
      <c r="T39" s="729"/>
      <c r="U39" s="729"/>
      <c r="V39" s="730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37"/>
      <c r="B40" s="737"/>
      <c r="C40" s="737"/>
      <c r="D40" s="737"/>
      <c r="E40" s="737"/>
      <c r="F40" s="737"/>
      <c r="G40" s="737"/>
      <c r="H40" s="737"/>
      <c r="I40" s="737"/>
      <c r="J40" s="737"/>
      <c r="K40" s="737"/>
      <c r="L40" s="737"/>
      <c r="M40" s="737"/>
      <c r="N40" s="737"/>
      <c r="O40" s="745"/>
      <c r="P40" s="728" t="s">
        <v>70</v>
      </c>
      <c r="Q40" s="729"/>
      <c r="R40" s="729"/>
      <c r="S40" s="729"/>
      <c r="T40" s="729"/>
      <c r="U40" s="729"/>
      <c r="V40" s="730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6" t="s">
        <v>108</v>
      </c>
      <c r="B41" s="737"/>
      <c r="C41" s="737"/>
      <c r="D41" s="737"/>
      <c r="E41" s="737"/>
      <c r="F41" s="737"/>
      <c r="G41" s="737"/>
      <c r="H41" s="737"/>
      <c r="I41" s="737"/>
      <c r="J41" s="737"/>
      <c r="K41" s="737"/>
      <c r="L41" s="737"/>
      <c r="M41" s="737"/>
      <c r="N41" s="737"/>
      <c r="O41" s="737"/>
      <c r="P41" s="737"/>
      <c r="Q41" s="737"/>
      <c r="R41" s="737"/>
      <c r="S41" s="737"/>
      <c r="T41" s="737"/>
      <c r="U41" s="737"/>
      <c r="V41" s="737"/>
      <c r="W41" s="737"/>
      <c r="X41" s="737"/>
      <c r="Y41" s="737"/>
      <c r="Z41" s="737"/>
      <c r="AA41" s="715"/>
      <c r="AB41" s="715"/>
      <c r="AC41" s="715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1">
        <v>4607091389111</v>
      </c>
      <c r="E42" s="732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4"/>
      <c r="R42" s="734"/>
      <c r="S42" s="734"/>
      <c r="T42" s="735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4"/>
      <c r="B43" s="737"/>
      <c r="C43" s="737"/>
      <c r="D43" s="737"/>
      <c r="E43" s="737"/>
      <c r="F43" s="737"/>
      <c r="G43" s="737"/>
      <c r="H43" s="737"/>
      <c r="I43" s="737"/>
      <c r="J43" s="737"/>
      <c r="K43" s="737"/>
      <c r="L43" s="737"/>
      <c r="M43" s="737"/>
      <c r="N43" s="737"/>
      <c r="O43" s="745"/>
      <c r="P43" s="728" t="s">
        <v>70</v>
      </c>
      <c r="Q43" s="729"/>
      <c r="R43" s="729"/>
      <c r="S43" s="729"/>
      <c r="T43" s="729"/>
      <c r="U43" s="729"/>
      <c r="V43" s="730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37"/>
      <c r="B44" s="737"/>
      <c r="C44" s="737"/>
      <c r="D44" s="737"/>
      <c r="E44" s="737"/>
      <c r="F44" s="737"/>
      <c r="G44" s="737"/>
      <c r="H44" s="737"/>
      <c r="I44" s="737"/>
      <c r="J44" s="737"/>
      <c r="K44" s="737"/>
      <c r="L44" s="737"/>
      <c r="M44" s="737"/>
      <c r="N44" s="737"/>
      <c r="O44" s="745"/>
      <c r="P44" s="728" t="s">
        <v>70</v>
      </c>
      <c r="Q44" s="729"/>
      <c r="R44" s="729"/>
      <c r="S44" s="729"/>
      <c r="T44" s="729"/>
      <c r="U44" s="729"/>
      <c r="V44" s="730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843" t="s">
        <v>111</v>
      </c>
      <c r="B45" s="844"/>
      <c r="C45" s="844"/>
      <c r="D45" s="844"/>
      <c r="E45" s="844"/>
      <c r="F45" s="844"/>
      <c r="G45" s="844"/>
      <c r="H45" s="844"/>
      <c r="I45" s="844"/>
      <c r="J45" s="844"/>
      <c r="K45" s="844"/>
      <c r="L45" s="844"/>
      <c r="M45" s="844"/>
      <c r="N45" s="844"/>
      <c r="O45" s="844"/>
      <c r="P45" s="844"/>
      <c r="Q45" s="844"/>
      <c r="R45" s="844"/>
      <c r="S45" s="844"/>
      <c r="T45" s="844"/>
      <c r="U45" s="844"/>
      <c r="V45" s="844"/>
      <c r="W45" s="844"/>
      <c r="X45" s="844"/>
      <c r="Y45" s="844"/>
      <c r="Z45" s="844"/>
      <c r="AA45" s="48"/>
      <c r="AB45" s="48"/>
      <c r="AC45" s="48"/>
    </row>
    <row r="46" spans="1:68" ht="16.5" hidden="1" customHeight="1" x14ac:dyDescent="0.25">
      <c r="A46" s="751" t="s">
        <v>112</v>
      </c>
      <c r="B46" s="737"/>
      <c r="C46" s="737"/>
      <c r="D46" s="737"/>
      <c r="E46" s="737"/>
      <c r="F46" s="737"/>
      <c r="G46" s="737"/>
      <c r="H46" s="737"/>
      <c r="I46" s="737"/>
      <c r="J46" s="737"/>
      <c r="K46" s="737"/>
      <c r="L46" s="737"/>
      <c r="M46" s="737"/>
      <c r="N46" s="737"/>
      <c r="O46" s="737"/>
      <c r="P46" s="737"/>
      <c r="Q46" s="737"/>
      <c r="R46" s="737"/>
      <c r="S46" s="737"/>
      <c r="T46" s="737"/>
      <c r="U46" s="737"/>
      <c r="V46" s="737"/>
      <c r="W46" s="737"/>
      <c r="X46" s="737"/>
      <c r="Y46" s="737"/>
      <c r="Z46" s="737"/>
      <c r="AA46" s="714"/>
      <c r="AB46" s="714"/>
      <c r="AC46" s="714"/>
    </row>
    <row r="47" spans="1:68" ht="14.25" hidden="1" customHeight="1" x14ac:dyDescent="0.25">
      <c r="A47" s="736" t="s">
        <v>113</v>
      </c>
      <c r="B47" s="737"/>
      <c r="C47" s="737"/>
      <c r="D47" s="737"/>
      <c r="E47" s="737"/>
      <c r="F47" s="737"/>
      <c r="G47" s="737"/>
      <c r="H47" s="737"/>
      <c r="I47" s="737"/>
      <c r="J47" s="737"/>
      <c r="K47" s="737"/>
      <c r="L47" s="737"/>
      <c r="M47" s="737"/>
      <c r="N47" s="737"/>
      <c r="O47" s="737"/>
      <c r="P47" s="737"/>
      <c r="Q47" s="737"/>
      <c r="R47" s="737"/>
      <c r="S47" s="737"/>
      <c r="T47" s="737"/>
      <c r="U47" s="737"/>
      <c r="V47" s="737"/>
      <c r="W47" s="737"/>
      <c r="X47" s="737"/>
      <c r="Y47" s="737"/>
      <c r="Z47" s="737"/>
      <c r="AA47" s="715"/>
      <c r="AB47" s="715"/>
      <c r="AC47" s="715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1">
        <v>4607091385670</v>
      </c>
      <c r="E48" s="732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4"/>
      <c r="R48" s="734"/>
      <c r="S48" s="734"/>
      <c r="T48" s="735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31">
        <v>4607091385670</v>
      </c>
      <c r="E49" s="732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4"/>
      <c r="R49" s="734"/>
      <c r="S49" s="734"/>
      <c r="T49" s="735"/>
      <c r="U49" s="34"/>
      <c r="V49" s="34"/>
      <c r="W49" s="35" t="s">
        <v>68</v>
      </c>
      <c r="X49" s="719">
        <v>873</v>
      </c>
      <c r="Y49" s="720">
        <f t="shared" si="6"/>
        <v>874.80000000000007</v>
      </c>
      <c r="Z49" s="36">
        <f>IFERROR(IF(Y49=0,"",ROUNDUP(Y49/H49,0)*0.02175),"")</f>
        <v>1.7617499999999999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911.79999999999984</v>
      </c>
      <c r="BN49" s="64">
        <f t="shared" si="8"/>
        <v>913.68</v>
      </c>
      <c r="BO49" s="64">
        <f t="shared" si="9"/>
        <v>1.4434523809523807</v>
      </c>
      <c r="BP49" s="64">
        <f t="shared" si="10"/>
        <v>1.4464285714285714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31">
        <v>4680115883956</v>
      </c>
      <c r="E50" s="732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19">
        <v>255</v>
      </c>
      <c r="Y50" s="720">
        <f t="shared" si="6"/>
        <v>257.59999999999997</v>
      </c>
      <c r="Z50" s="36">
        <f>IFERROR(IF(Y50=0,"",ROUNDUP(Y50/H50,0)*0.02175),"")</f>
        <v>0.50024999999999997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265.92857142857144</v>
      </c>
      <c r="BN50" s="64">
        <f t="shared" si="8"/>
        <v>268.64</v>
      </c>
      <c r="BO50" s="64">
        <f t="shared" si="9"/>
        <v>0.40656887755102045</v>
      </c>
      <c r="BP50" s="64">
        <f t="shared" si="10"/>
        <v>0.4107142857142857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31">
        <v>4680115882539</v>
      </c>
      <c r="E51" s="732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4"/>
      <c r="R51" s="734"/>
      <c r="S51" s="734"/>
      <c r="T51" s="735"/>
      <c r="U51" s="34"/>
      <c r="V51" s="34"/>
      <c r="W51" s="35" t="s">
        <v>68</v>
      </c>
      <c r="X51" s="719">
        <v>167</v>
      </c>
      <c r="Y51" s="720">
        <f t="shared" si="6"/>
        <v>170.20000000000002</v>
      </c>
      <c r="Z51" s="36">
        <f>IFERROR(IF(Y51=0,"",ROUNDUP(Y51/H51,0)*0.00902),"")</f>
        <v>0.41492000000000001</v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176.47837837837838</v>
      </c>
      <c r="BN51" s="64">
        <f t="shared" si="8"/>
        <v>179.86</v>
      </c>
      <c r="BO51" s="64">
        <f t="shared" si="9"/>
        <v>0.3419328419328419</v>
      </c>
      <c r="BP51" s="64">
        <f t="shared" si="10"/>
        <v>0.34848484848484851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1">
        <v>4607091385687</v>
      </c>
      <c r="E52" s="732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7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4"/>
      <c r="R52" s="734"/>
      <c r="S52" s="734"/>
      <c r="T52" s="735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1">
        <v>4680115883949</v>
      </c>
      <c r="E53" s="732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4"/>
      <c r="R53" s="734"/>
      <c r="S53" s="734"/>
      <c r="T53" s="735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4"/>
      <c r="B54" s="737"/>
      <c r="C54" s="737"/>
      <c r="D54" s="737"/>
      <c r="E54" s="737"/>
      <c r="F54" s="737"/>
      <c r="G54" s="737"/>
      <c r="H54" s="737"/>
      <c r="I54" s="737"/>
      <c r="J54" s="737"/>
      <c r="K54" s="737"/>
      <c r="L54" s="737"/>
      <c r="M54" s="737"/>
      <c r="N54" s="737"/>
      <c r="O54" s="745"/>
      <c r="P54" s="728" t="s">
        <v>70</v>
      </c>
      <c r="Q54" s="729"/>
      <c r="R54" s="729"/>
      <c r="S54" s="729"/>
      <c r="T54" s="729"/>
      <c r="U54" s="729"/>
      <c r="V54" s="730"/>
      <c r="W54" s="37" t="s">
        <v>71</v>
      </c>
      <c r="X54" s="721">
        <f>IFERROR(X48/H48,"0")+IFERROR(X49/H49,"0")+IFERROR(X50/H50,"0")+IFERROR(X51/H51,"0")+IFERROR(X52/H52,"0")+IFERROR(X53/H53,"0")</f>
        <v>148.73632561132561</v>
      </c>
      <c r="Y54" s="721">
        <f>IFERROR(Y48/H48,"0")+IFERROR(Y49/H49,"0")+IFERROR(Y50/H50,"0")+IFERROR(Y51/H51,"0")+IFERROR(Y52/H52,"0")+IFERROR(Y53/H53,"0")</f>
        <v>150</v>
      </c>
      <c r="Z54" s="721">
        <f>IFERROR(IF(Z48="",0,Z48),"0")+IFERROR(IF(Z49="",0,Z49),"0")+IFERROR(IF(Z50="",0,Z50),"0")+IFERROR(IF(Z51="",0,Z51),"0")+IFERROR(IF(Z52="",0,Z52),"0")+IFERROR(IF(Z53="",0,Z53),"0")</f>
        <v>2.67692</v>
      </c>
      <c r="AA54" s="722"/>
      <c r="AB54" s="722"/>
      <c r="AC54" s="722"/>
    </row>
    <row r="55" spans="1:68" x14ac:dyDescent="0.2">
      <c r="A55" s="737"/>
      <c r="B55" s="737"/>
      <c r="C55" s="737"/>
      <c r="D55" s="737"/>
      <c r="E55" s="737"/>
      <c r="F55" s="737"/>
      <c r="G55" s="737"/>
      <c r="H55" s="737"/>
      <c r="I55" s="737"/>
      <c r="J55" s="737"/>
      <c r="K55" s="737"/>
      <c r="L55" s="737"/>
      <c r="M55" s="737"/>
      <c r="N55" s="737"/>
      <c r="O55" s="745"/>
      <c r="P55" s="728" t="s">
        <v>70</v>
      </c>
      <c r="Q55" s="729"/>
      <c r="R55" s="729"/>
      <c r="S55" s="729"/>
      <c r="T55" s="729"/>
      <c r="U55" s="729"/>
      <c r="V55" s="730"/>
      <c r="W55" s="37" t="s">
        <v>68</v>
      </c>
      <c r="X55" s="721">
        <f>IFERROR(SUM(X48:X53),"0")</f>
        <v>1295</v>
      </c>
      <c r="Y55" s="721">
        <f>IFERROR(SUM(Y48:Y53),"0")</f>
        <v>1302.6000000000001</v>
      </c>
      <c r="Z55" s="37"/>
      <c r="AA55" s="722"/>
      <c r="AB55" s="722"/>
      <c r="AC55" s="722"/>
    </row>
    <row r="56" spans="1:68" ht="14.25" hidden="1" customHeight="1" x14ac:dyDescent="0.25">
      <c r="A56" s="736" t="s">
        <v>72</v>
      </c>
      <c r="B56" s="737"/>
      <c r="C56" s="737"/>
      <c r="D56" s="737"/>
      <c r="E56" s="737"/>
      <c r="F56" s="737"/>
      <c r="G56" s="737"/>
      <c r="H56" s="737"/>
      <c r="I56" s="737"/>
      <c r="J56" s="737"/>
      <c r="K56" s="737"/>
      <c r="L56" s="737"/>
      <c r="M56" s="737"/>
      <c r="N56" s="737"/>
      <c r="O56" s="737"/>
      <c r="P56" s="737"/>
      <c r="Q56" s="737"/>
      <c r="R56" s="737"/>
      <c r="S56" s="737"/>
      <c r="T56" s="737"/>
      <c r="U56" s="737"/>
      <c r="V56" s="737"/>
      <c r="W56" s="737"/>
      <c r="X56" s="737"/>
      <c r="Y56" s="737"/>
      <c r="Z56" s="737"/>
      <c r="AA56" s="715"/>
      <c r="AB56" s="715"/>
      <c r="AC56" s="715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1">
        <v>4680115885233</v>
      </c>
      <c r="E57" s="732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4"/>
      <c r="R57" s="734"/>
      <c r="S57" s="734"/>
      <c r="T57" s="735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1">
        <v>4680115884915</v>
      </c>
      <c r="E58" s="732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4"/>
      <c r="R58" s="734"/>
      <c r="S58" s="734"/>
      <c r="T58" s="735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4"/>
      <c r="B59" s="737"/>
      <c r="C59" s="737"/>
      <c r="D59" s="737"/>
      <c r="E59" s="737"/>
      <c r="F59" s="737"/>
      <c r="G59" s="737"/>
      <c r="H59" s="737"/>
      <c r="I59" s="737"/>
      <c r="J59" s="737"/>
      <c r="K59" s="737"/>
      <c r="L59" s="737"/>
      <c r="M59" s="737"/>
      <c r="N59" s="737"/>
      <c r="O59" s="745"/>
      <c r="P59" s="728" t="s">
        <v>70</v>
      </c>
      <c r="Q59" s="729"/>
      <c r="R59" s="729"/>
      <c r="S59" s="729"/>
      <c r="T59" s="729"/>
      <c r="U59" s="729"/>
      <c r="V59" s="730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37"/>
      <c r="B60" s="737"/>
      <c r="C60" s="737"/>
      <c r="D60" s="737"/>
      <c r="E60" s="737"/>
      <c r="F60" s="737"/>
      <c r="G60" s="737"/>
      <c r="H60" s="737"/>
      <c r="I60" s="737"/>
      <c r="J60" s="737"/>
      <c r="K60" s="737"/>
      <c r="L60" s="737"/>
      <c r="M60" s="737"/>
      <c r="N60" s="737"/>
      <c r="O60" s="745"/>
      <c r="P60" s="728" t="s">
        <v>70</v>
      </c>
      <c r="Q60" s="729"/>
      <c r="R60" s="729"/>
      <c r="S60" s="729"/>
      <c r="T60" s="729"/>
      <c r="U60" s="729"/>
      <c r="V60" s="730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51" t="s">
        <v>138</v>
      </c>
      <c r="B61" s="737"/>
      <c r="C61" s="737"/>
      <c r="D61" s="737"/>
      <c r="E61" s="737"/>
      <c r="F61" s="737"/>
      <c r="G61" s="737"/>
      <c r="H61" s="737"/>
      <c r="I61" s="737"/>
      <c r="J61" s="737"/>
      <c r="K61" s="737"/>
      <c r="L61" s="737"/>
      <c r="M61" s="737"/>
      <c r="N61" s="737"/>
      <c r="O61" s="737"/>
      <c r="P61" s="737"/>
      <c r="Q61" s="737"/>
      <c r="R61" s="737"/>
      <c r="S61" s="737"/>
      <c r="T61" s="737"/>
      <c r="U61" s="737"/>
      <c r="V61" s="737"/>
      <c r="W61" s="737"/>
      <c r="X61" s="737"/>
      <c r="Y61" s="737"/>
      <c r="Z61" s="737"/>
      <c r="AA61" s="714"/>
      <c r="AB61" s="714"/>
      <c r="AC61" s="714"/>
    </row>
    <row r="62" spans="1:68" ht="14.25" hidden="1" customHeight="1" x14ac:dyDescent="0.25">
      <c r="A62" s="736" t="s">
        <v>113</v>
      </c>
      <c r="B62" s="737"/>
      <c r="C62" s="737"/>
      <c r="D62" s="737"/>
      <c r="E62" s="737"/>
      <c r="F62" s="737"/>
      <c r="G62" s="737"/>
      <c r="H62" s="737"/>
      <c r="I62" s="737"/>
      <c r="J62" s="737"/>
      <c r="K62" s="737"/>
      <c r="L62" s="737"/>
      <c r="M62" s="737"/>
      <c r="N62" s="737"/>
      <c r="O62" s="737"/>
      <c r="P62" s="737"/>
      <c r="Q62" s="737"/>
      <c r="R62" s="737"/>
      <c r="S62" s="737"/>
      <c r="T62" s="737"/>
      <c r="U62" s="737"/>
      <c r="V62" s="737"/>
      <c r="W62" s="737"/>
      <c r="X62" s="737"/>
      <c r="Y62" s="737"/>
      <c r="Z62" s="737"/>
      <c r="AA62" s="715"/>
      <c r="AB62" s="715"/>
      <c r="AC62" s="715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1">
        <v>4680115885882</v>
      </c>
      <c r="E63" s="732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31" t="s">
        <v>141</v>
      </c>
      <c r="Q63" s="734"/>
      <c r="R63" s="734"/>
      <c r="S63" s="734"/>
      <c r="T63" s="735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144</v>
      </c>
      <c r="B64" s="54" t="s">
        <v>145</v>
      </c>
      <c r="C64" s="31">
        <v>4301011452</v>
      </c>
      <c r="D64" s="731">
        <v>4680115881426</v>
      </c>
      <c r="E64" s="732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107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4"/>
      <c r="R64" s="734"/>
      <c r="S64" s="734"/>
      <c r="T64" s="735"/>
      <c r="U64" s="34"/>
      <c r="V64" s="34"/>
      <c r="W64" s="35" t="s">
        <v>68</v>
      </c>
      <c r="X64" s="719">
        <v>129</v>
      </c>
      <c r="Y64" s="720">
        <f t="shared" si="11"/>
        <v>129.60000000000002</v>
      </c>
      <c r="Z64" s="36">
        <f>IFERROR(IF(Y64=0,"",ROUNDUP(Y64/H64,0)*0.02175),"")</f>
        <v>0.26100000000000001</v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134.73333333333332</v>
      </c>
      <c r="BN64" s="64">
        <f t="shared" si="13"/>
        <v>135.36000000000001</v>
      </c>
      <c r="BO64" s="64">
        <f t="shared" si="14"/>
        <v>0.21329365079365076</v>
      </c>
      <c r="BP64" s="64">
        <f t="shared" si="15"/>
        <v>0.2142857142857143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4301011481</v>
      </c>
      <c r="D65" s="731">
        <v>4680115881426</v>
      </c>
      <c r="E65" s="732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4"/>
      <c r="R65" s="734"/>
      <c r="S65" s="734"/>
      <c r="T65" s="735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1">
        <v>4680115880283</v>
      </c>
      <c r="E66" s="732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4"/>
      <c r="R66" s="734"/>
      <c r="S66" s="734"/>
      <c r="T66" s="735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1">
        <v>4680115882720</v>
      </c>
      <c r="E67" s="732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1">
        <v>4680115885899</v>
      </c>
      <c r="E68" s="732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73" t="s">
        <v>159</v>
      </c>
      <c r="Q68" s="734"/>
      <c r="R68" s="734"/>
      <c r="S68" s="734"/>
      <c r="T68" s="735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31">
        <v>4680115881525</v>
      </c>
      <c r="E69" s="732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19">
        <v>43</v>
      </c>
      <c r="Y69" s="720">
        <f t="shared" si="11"/>
        <v>44</v>
      </c>
      <c r="Z69" s="36">
        <f>IFERROR(IF(Y69=0,"",ROUNDUP(Y69/H69,0)*0.00902),"")</f>
        <v>9.9220000000000003E-2</v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45.2575</v>
      </c>
      <c r="BN69" s="64">
        <f t="shared" si="13"/>
        <v>46.31</v>
      </c>
      <c r="BO69" s="64">
        <f t="shared" si="14"/>
        <v>8.1439393939393936E-2</v>
      </c>
      <c r="BP69" s="64">
        <f t="shared" si="15"/>
        <v>8.3333333333333343E-2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4301011437</v>
      </c>
      <c r="D70" s="731">
        <v>4680115881419</v>
      </c>
      <c r="E70" s="732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11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44"/>
      <c r="B71" s="737"/>
      <c r="C71" s="737"/>
      <c r="D71" s="737"/>
      <c r="E71" s="737"/>
      <c r="F71" s="737"/>
      <c r="G71" s="737"/>
      <c r="H71" s="737"/>
      <c r="I71" s="737"/>
      <c r="J71" s="737"/>
      <c r="K71" s="737"/>
      <c r="L71" s="737"/>
      <c r="M71" s="737"/>
      <c r="N71" s="737"/>
      <c r="O71" s="745"/>
      <c r="P71" s="728" t="s">
        <v>70</v>
      </c>
      <c r="Q71" s="729"/>
      <c r="R71" s="729"/>
      <c r="S71" s="729"/>
      <c r="T71" s="729"/>
      <c r="U71" s="729"/>
      <c r="V71" s="730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22.694444444444443</v>
      </c>
      <c r="Y71" s="721">
        <f>IFERROR(Y63/H63,"0")+IFERROR(Y64/H64,"0")+IFERROR(Y65/H65,"0")+IFERROR(Y66/H66,"0")+IFERROR(Y67/H67,"0")+IFERROR(Y68/H68,"0")+IFERROR(Y69/H69,"0")+IFERROR(Y70/H70,"0")</f>
        <v>23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0.36021999999999998</v>
      </c>
      <c r="AA71" s="722"/>
      <c r="AB71" s="722"/>
      <c r="AC71" s="722"/>
    </row>
    <row r="72" spans="1:68" x14ac:dyDescent="0.2">
      <c r="A72" s="737"/>
      <c r="B72" s="737"/>
      <c r="C72" s="737"/>
      <c r="D72" s="737"/>
      <c r="E72" s="737"/>
      <c r="F72" s="737"/>
      <c r="G72" s="737"/>
      <c r="H72" s="737"/>
      <c r="I72" s="737"/>
      <c r="J72" s="737"/>
      <c r="K72" s="737"/>
      <c r="L72" s="737"/>
      <c r="M72" s="737"/>
      <c r="N72" s="737"/>
      <c r="O72" s="745"/>
      <c r="P72" s="728" t="s">
        <v>70</v>
      </c>
      <c r="Q72" s="729"/>
      <c r="R72" s="729"/>
      <c r="S72" s="729"/>
      <c r="T72" s="729"/>
      <c r="U72" s="729"/>
      <c r="V72" s="730"/>
      <c r="W72" s="37" t="s">
        <v>68</v>
      </c>
      <c r="X72" s="721">
        <f>IFERROR(SUM(X63:X70),"0")</f>
        <v>172</v>
      </c>
      <c r="Y72" s="721">
        <f>IFERROR(SUM(Y63:Y70),"0")</f>
        <v>173.60000000000002</v>
      </c>
      <c r="Z72" s="37"/>
      <c r="AA72" s="722"/>
      <c r="AB72" s="722"/>
      <c r="AC72" s="722"/>
    </row>
    <row r="73" spans="1:68" ht="14.25" hidden="1" customHeight="1" x14ac:dyDescent="0.25">
      <c r="A73" s="736" t="s">
        <v>166</v>
      </c>
      <c r="B73" s="737"/>
      <c r="C73" s="737"/>
      <c r="D73" s="737"/>
      <c r="E73" s="737"/>
      <c r="F73" s="737"/>
      <c r="G73" s="737"/>
      <c r="H73" s="737"/>
      <c r="I73" s="737"/>
      <c r="J73" s="737"/>
      <c r="K73" s="737"/>
      <c r="L73" s="737"/>
      <c r="M73" s="737"/>
      <c r="N73" s="737"/>
      <c r="O73" s="737"/>
      <c r="P73" s="737"/>
      <c r="Q73" s="737"/>
      <c r="R73" s="737"/>
      <c r="S73" s="737"/>
      <c r="T73" s="737"/>
      <c r="U73" s="737"/>
      <c r="V73" s="737"/>
      <c r="W73" s="737"/>
      <c r="X73" s="737"/>
      <c r="Y73" s="737"/>
      <c r="Z73" s="737"/>
      <c r="AA73" s="715"/>
      <c r="AB73" s="715"/>
      <c r="AC73" s="71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31">
        <v>4680115881440</v>
      </c>
      <c r="E74" s="732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19">
        <v>487</v>
      </c>
      <c r="Y74" s="720">
        <f>IFERROR(IF(X74="",0,CEILING((X74/$H74),1)*$H74),"")</f>
        <v>496.8</v>
      </c>
      <c r="Z74" s="36">
        <f>IFERROR(IF(Y74=0,"",ROUNDUP(Y74/H74,0)*0.02175),"")</f>
        <v>1.0004999999999999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508.64444444444439</v>
      </c>
      <c r="BN74" s="64">
        <f>IFERROR(Y74*I74/H74,"0")</f>
        <v>518.87999999999988</v>
      </c>
      <c r="BO74" s="64">
        <f>IFERROR(1/J74*(X74/H74),"0")</f>
        <v>0.80522486772486757</v>
      </c>
      <c r="BP74" s="64">
        <f>IFERROR(1/J74*(Y74/H74),"0")</f>
        <v>0.8214285714285714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1">
        <v>4680115882751</v>
      </c>
      <c r="E75" s="732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1">
        <v>4680115885950</v>
      </c>
      <c r="E76" s="732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9" t="s">
        <v>175</v>
      </c>
      <c r="Q76" s="734"/>
      <c r="R76" s="734"/>
      <c r="S76" s="734"/>
      <c r="T76" s="735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31">
        <v>4680115881433</v>
      </c>
      <c r="E77" s="732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4"/>
      <c r="B78" s="737"/>
      <c r="C78" s="737"/>
      <c r="D78" s="737"/>
      <c r="E78" s="737"/>
      <c r="F78" s="737"/>
      <c r="G78" s="737"/>
      <c r="H78" s="737"/>
      <c r="I78" s="737"/>
      <c r="J78" s="737"/>
      <c r="K78" s="737"/>
      <c r="L78" s="737"/>
      <c r="M78" s="737"/>
      <c r="N78" s="737"/>
      <c r="O78" s="745"/>
      <c r="P78" s="728" t="s">
        <v>70</v>
      </c>
      <c r="Q78" s="729"/>
      <c r="R78" s="729"/>
      <c r="S78" s="729"/>
      <c r="T78" s="729"/>
      <c r="U78" s="729"/>
      <c r="V78" s="730"/>
      <c r="W78" s="37" t="s">
        <v>71</v>
      </c>
      <c r="X78" s="721">
        <f>IFERROR(X74/H74,"0")+IFERROR(X75/H75,"0")+IFERROR(X76/H76,"0")+IFERROR(X77/H77,"0")</f>
        <v>45.092592592592588</v>
      </c>
      <c r="Y78" s="721">
        <f>IFERROR(Y74/H74,"0")+IFERROR(Y75/H75,"0")+IFERROR(Y76/H76,"0")+IFERROR(Y77/H77,"0")</f>
        <v>46</v>
      </c>
      <c r="Z78" s="721">
        <f>IFERROR(IF(Z74="",0,Z74),"0")+IFERROR(IF(Z75="",0,Z75),"0")+IFERROR(IF(Z76="",0,Z76),"0")+IFERROR(IF(Z77="",0,Z77),"0")</f>
        <v>1.0004999999999999</v>
      </c>
      <c r="AA78" s="722"/>
      <c r="AB78" s="722"/>
      <c r="AC78" s="722"/>
    </row>
    <row r="79" spans="1:68" x14ac:dyDescent="0.2">
      <c r="A79" s="737"/>
      <c r="B79" s="737"/>
      <c r="C79" s="737"/>
      <c r="D79" s="737"/>
      <c r="E79" s="737"/>
      <c r="F79" s="737"/>
      <c r="G79" s="737"/>
      <c r="H79" s="737"/>
      <c r="I79" s="737"/>
      <c r="J79" s="737"/>
      <c r="K79" s="737"/>
      <c r="L79" s="737"/>
      <c r="M79" s="737"/>
      <c r="N79" s="737"/>
      <c r="O79" s="745"/>
      <c r="P79" s="728" t="s">
        <v>70</v>
      </c>
      <c r="Q79" s="729"/>
      <c r="R79" s="729"/>
      <c r="S79" s="729"/>
      <c r="T79" s="729"/>
      <c r="U79" s="729"/>
      <c r="V79" s="730"/>
      <c r="W79" s="37" t="s">
        <v>68</v>
      </c>
      <c r="X79" s="721">
        <f>IFERROR(SUM(X74:X77),"0")</f>
        <v>487</v>
      </c>
      <c r="Y79" s="721">
        <f>IFERROR(SUM(Y74:Y77),"0")</f>
        <v>496.8</v>
      </c>
      <c r="Z79" s="37"/>
      <c r="AA79" s="722"/>
      <c r="AB79" s="722"/>
      <c r="AC79" s="722"/>
    </row>
    <row r="80" spans="1:68" ht="14.25" hidden="1" customHeight="1" x14ac:dyDescent="0.25">
      <c r="A80" s="736" t="s">
        <v>63</v>
      </c>
      <c r="B80" s="737"/>
      <c r="C80" s="737"/>
      <c r="D80" s="737"/>
      <c r="E80" s="737"/>
      <c r="F80" s="737"/>
      <c r="G80" s="737"/>
      <c r="H80" s="737"/>
      <c r="I80" s="737"/>
      <c r="J80" s="737"/>
      <c r="K80" s="737"/>
      <c r="L80" s="737"/>
      <c r="M80" s="737"/>
      <c r="N80" s="737"/>
      <c r="O80" s="737"/>
      <c r="P80" s="737"/>
      <c r="Q80" s="737"/>
      <c r="R80" s="737"/>
      <c r="S80" s="737"/>
      <c r="T80" s="737"/>
      <c r="U80" s="737"/>
      <c r="V80" s="737"/>
      <c r="W80" s="737"/>
      <c r="X80" s="737"/>
      <c r="Y80" s="737"/>
      <c r="Z80" s="737"/>
      <c r="AA80" s="715"/>
      <c r="AB80" s="715"/>
      <c r="AC80" s="715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1">
        <v>4680115885066</v>
      </c>
      <c r="E81" s="732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8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4"/>
      <c r="R81" s="734"/>
      <c r="S81" s="734"/>
      <c r="T81" s="735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1">
        <v>4680115885042</v>
      </c>
      <c r="E82" s="732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4"/>
      <c r="R82" s="734"/>
      <c r="S82" s="734"/>
      <c r="T82" s="735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1">
        <v>4680115885080</v>
      </c>
      <c r="E83" s="732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1">
        <v>4680115885073</v>
      </c>
      <c r="E84" s="732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31">
        <v>4680115885059</v>
      </c>
      <c r="E85" s="732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19">
        <v>7</v>
      </c>
      <c r="Y85" s="720">
        <f t="shared" si="16"/>
        <v>7.2</v>
      </c>
      <c r="Z85" s="36">
        <f>IFERROR(IF(Y85=0,"",ROUNDUP(Y85/H85,0)*0.00502),"")</f>
        <v>2.0080000000000001E-2</v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7.3888888888888884</v>
      </c>
      <c r="BN85" s="64">
        <f t="shared" si="18"/>
        <v>7.6</v>
      </c>
      <c r="BO85" s="64">
        <f t="shared" si="19"/>
        <v>1.6619183285849954E-2</v>
      </c>
      <c r="BP85" s="64">
        <f t="shared" si="20"/>
        <v>1.7094017094017096E-2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31">
        <v>4680115885097</v>
      </c>
      <c r="E86" s="732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4"/>
      <c r="R86" s="734"/>
      <c r="S86" s="734"/>
      <c r="T86" s="735"/>
      <c r="U86" s="34"/>
      <c r="V86" s="34"/>
      <c r="W86" s="35" t="s">
        <v>68</v>
      </c>
      <c r="X86" s="719">
        <v>8</v>
      </c>
      <c r="Y86" s="720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8.4444444444444446</v>
      </c>
      <c r="BN86" s="64">
        <f t="shared" si="18"/>
        <v>9.4999999999999982</v>
      </c>
      <c r="BO86" s="64">
        <f t="shared" si="19"/>
        <v>1.8993352326685663E-2</v>
      </c>
      <c r="BP86" s="64">
        <f t="shared" si="20"/>
        <v>2.1367521367521368E-2</v>
      </c>
    </row>
    <row r="87" spans="1:68" x14ac:dyDescent="0.2">
      <c r="A87" s="744"/>
      <c r="B87" s="737"/>
      <c r="C87" s="737"/>
      <c r="D87" s="737"/>
      <c r="E87" s="737"/>
      <c r="F87" s="737"/>
      <c r="G87" s="737"/>
      <c r="H87" s="737"/>
      <c r="I87" s="737"/>
      <c r="J87" s="737"/>
      <c r="K87" s="737"/>
      <c r="L87" s="737"/>
      <c r="M87" s="737"/>
      <c r="N87" s="737"/>
      <c r="O87" s="745"/>
      <c r="P87" s="728" t="s">
        <v>70</v>
      </c>
      <c r="Q87" s="729"/>
      <c r="R87" s="729"/>
      <c r="S87" s="729"/>
      <c r="T87" s="729"/>
      <c r="U87" s="729"/>
      <c r="V87" s="730"/>
      <c r="W87" s="37" t="s">
        <v>71</v>
      </c>
      <c r="X87" s="721">
        <f>IFERROR(X81/H81,"0")+IFERROR(X82/H82,"0")+IFERROR(X83/H83,"0")+IFERROR(X84/H84,"0")+IFERROR(X85/H85,"0")+IFERROR(X86/H86,"0")</f>
        <v>8.3333333333333339</v>
      </c>
      <c r="Y87" s="721">
        <f>IFERROR(Y81/H81,"0")+IFERROR(Y82/H82,"0")+IFERROR(Y83/H83,"0")+IFERROR(Y84/H84,"0")+IFERROR(Y85/H85,"0")+IFERROR(Y86/H86,"0")</f>
        <v>9</v>
      </c>
      <c r="Z87" s="721">
        <f>IFERROR(IF(Z81="",0,Z81),"0")+IFERROR(IF(Z82="",0,Z82),"0")+IFERROR(IF(Z83="",0,Z83),"0")+IFERROR(IF(Z84="",0,Z84),"0")+IFERROR(IF(Z85="",0,Z85),"0")+IFERROR(IF(Z86="",0,Z86),"0")</f>
        <v>4.5179999999999998E-2</v>
      </c>
      <c r="AA87" s="722"/>
      <c r="AB87" s="722"/>
      <c r="AC87" s="722"/>
    </row>
    <row r="88" spans="1:68" x14ac:dyDescent="0.2">
      <c r="A88" s="737"/>
      <c r="B88" s="737"/>
      <c r="C88" s="737"/>
      <c r="D88" s="737"/>
      <c r="E88" s="737"/>
      <c r="F88" s="737"/>
      <c r="G88" s="737"/>
      <c r="H88" s="737"/>
      <c r="I88" s="737"/>
      <c r="J88" s="737"/>
      <c r="K88" s="737"/>
      <c r="L88" s="737"/>
      <c r="M88" s="737"/>
      <c r="N88" s="737"/>
      <c r="O88" s="745"/>
      <c r="P88" s="728" t="s">
        <v>70</v>
      </c>
      <c r="Q88" s="729"/>
      <c r="R88" s="729"/>
      <c r="S88" s="729"/>
      <c r="T88" s="729"/>
      <c r="U88" s="729"/>
      <c r="V88" s="730"/>
      <c r="W88" s="37" t="s">
        <v>68</v>
      </c>
      <c r="X88" s="721">
        <f>IFERROR(SUM(X81:X86),"0")</f>
        <v>15</v>
      </c>
      <c r="Y88" s="721">
        <f>IFERROR(SUM(Y81:Y86),"0")</f>
        <v>16.2</v>
      </c>
      <c r="Z88" s="37"/>
      <c r="AA88" s="722"/>
      <c r="AB88" s="722"/>
      <c r="AC88" s="722"/>
    </row>
    <row r="89" spans="1:68" ht="14.25" hidden="1" customHeight="1" x14ac:dyDescent="0.25">
      <c r="A89" s="736" t="s">
        <v>72</v>
      </c>
      <c r="B89" s="737"/>
      <c r="C89" s="737"/>
      <c r="D89" s="737"/>
      <c r="E89" s="737"/>
      <c r="F89" s="737"/>
      <c r="G89" s="737"/>
      <c r="H89" s="737"/>
      <c r="I89" s="737"/>
      <c r="J89" s="737"/>
      <c r="K89" s="737"/>
      <c r="L89" s="737"/>
      <c r="M89" s="737"/>
      <c r="N89" s="737"/>
      <c r="O89" s="737"/>
      <c r="P89" s="737"/>
      <c r="Q89" s="737"/>
      <c r="R89" s="737"/>
      <c r="S89" s="737"/>
      <c r="T89" s="737"/>
      <c r="U89" s="737"/>
      <c r="V89" s="737"/>
      <c r="W89" s="737"/>
      <c r="X89" s="737"/>
      <c r="Y89" s="737"/>
      <c r="Z89" s="737"/>
      <c r="AA89" s="715"/>
      <c r="AB89" s="715"/>
      <c r="AC89" s="715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1">
        <v>4680115885929</v>
      </c>
      <c r="E90" s="732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1067" t="s">
        <v>195</v>
      </c>
      <c r="Q90" s="734"/>
      <c r="R90" s="734"/>
      <c r="S90" s="734"/>
      <c r="T90" s="735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1">
        <v>4680115881891</v>
      </c>
      <c r="E91" s="732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71" t="s">
        <v>200</v>
      </c>
      <c r="Q91" s="734"/>
      <c r="R91" s="734"/>
      <c r="S91" s="734"/>
      <c r="T91" s="735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31">
        <v>4680115885769</v>
      </c>
      <c r="E92" s="732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39" t="s">
        <v>204</v>
      </c>
      <c r="Q92" s="734"/>
      <c r="R92" s="734"/>
      <c r="S92" s="734"/>
      <c r="T92" s="735"/>
      <c r="U92" s="34"/>
      <c r="V92" s="34"/>
      <c r="W92" s="35" t="s">
        <v>68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1">
        <v>4680115884410</v>
      </c>
      <c r="E93" s="732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01" t="s">
        <v>207</v>
      </c>
      <c r="Q93" s="734"/>
      <c r="R93" s="734"/>
      <c r="S93" s="734"/>
      <c r="T93" s="735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1">
        <v>4680115884403</v>
      </c>
      <c r="E94" s="732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4"/>
      <c r="R94" s="734"/>
      <c r="S94" s="734"/>
      <c r="T94" s="735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1">
        <v>4680115884311</v>
      </c>
      <c r="E95" s="732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4"/>
      <c r="R95" s="734"/>
      <c r="S95" s="734"/>
      <c r="T95" s="735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4"/>
      <c r="B96" s="737"/>
      <c r="C96" s="737"/>
      <c r="D96" s="737"/>
      <c r="E96" s="737"/>
      <c r="F96" s="737"/>
      <c r="G96" s="737"/>
      <c r="H96" s="737"/>
      <c r="I96" s="737"/>
      <c r="J96" s="737"/>
      <c r="K96" s="737"/>
      <c r="L96" s="737"/>
      <c r="M96" s="737"/>
      <c r="N96" s="737"/>
      <c r="O96" s="745"/>
      <c r="P96" s="728" t="s">
        <v>70</v>
      </c>
      <c r="Q96" s="729"/>
      <c r="R96" s="729"/>
      <c r="S96" s="729"/>
      <c r="T96" s="729"/>
      <c r="U96" s="729"/>
      <c r="V96" s="730"/>
      <c r="W96" s="37" t="s">
        <v>71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hidden="1" x14ac:dyDescent="0.2">
      <c r="A97" s="737"/>
      <c r="B97" s="737"/>
      <c r="C97" s="737"/>
      <c r="D97" s="737"/>
      <c r="E97" s="737"/>
      <c r="F97" s="737"/>
      <c r="G97" s="737"/>
      <c r="H97" s="737"/>
      <c r="I97" s="737"/>
      <c r="J97" s="737"/>
      <c r="K97" s="737"/>
      <c r="L97" s="737"/>
      <c r="M97" s="737"/>
      <c r="N97" s="737"/>
      <c r="O97" s="745"/>
      <c r="P97" s="728" t="s">
        <v>70</v>
      </c>
      <c r="Q97" s="729"/>
      <c r="R97" s="729"/>
      <c r="S97" s="729"/>
      <c r="T97" s="729"/>
      <c r="U97" s="729"/>
      <c r="V97" s="730"/>
      <c r="W97" s="37" t="s">
        <v>68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hidden="1" customHeight="1" x14ac:dyDescent="0.25">
      <c r="A98" s="736" t="s">
        <v>213</v>
      </c>
      <c r="B98" s="737"/>
      <c r="C98" s="737"/>
      <c r="D98" s="737"/>
      <c r="E98" s="737"/>
      <c r="F98" s="737"/>
      <c r="G98" s="737"/>
      <c r="H98" s="737"/>
      <c r="I98" s="737"/>
      <c r="J98" s="737"/>
      <c r="K98" s="737"/>
      <c r="L98" s="737"/>
      <c r="M98" s="737"/>
      <c r="N98" s="737"/>
      <c r="O98" s="737"/>
      <c r="P98" s="737"/>
      <c r="Q98" s="737"/>
      <c r="R98" s="737"/>
      <c r="S98" s="737"/>
      <c r="T98" s="737"/>
      <c r="U98" s="737"/>
      <c r="V98" s="737"/>
      <c r="W98" s="737"/>
      <c r="X98" s="737"/>
      <c r="Y98" s="737"/>
      <c r="Z98" s="737"/>
      <c r="AA98" s="715"/>
      <c r="AB98" s="715"/>
      <c r="AC98" s="715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1">
        <v>4680115881532</v>
      </c>
      <c r="E99" s="732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4"/>
      <c r="R99" s="734"/>
      <c r="S99" s="734"/>
      <c r="T99" s="735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31">
        <v>4680115881532</v>
      </c>
      <c r="E100" s="732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19">
        <v>29</v>
      </c>
      <c r="Y100" s="720">
        <f>IFERROR(IF(X100="",0,CEILING((X100/$H100),1)*$H100),"")</f>
        <v>33.6</v>
      </c>
      <c r="Z100" s="36">
        <f>IFERROR(IF(Y100=0,"",ROUNDUP(Y100/H100,0)*0.02175),"")</f>
        <v>8.6999999999999994E-2</v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30.947142857142858</v>
      </c>
      <c r="BN100" s="64">
        <f>IFERROR(Y100*I100/H100,"0")</f>
        <v>35.856000000000002</v>
      </c>
      <c r="BO100" s="64">
        <f>IFERROR(1/J100*(X100/H100),"0")</f>
        <v>6.164965986394557E-2</v>
      </c>
      <c r="BP100" s="64">
        <f>IFERROR(1/J100*(Y100/H100),"0")</f>
        <v>7.1428571428571425E-2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31">
        <v>4680115881464</v>
      </c>
      <c r="E101" s="732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4"/>
      <c r="R101" s="734"/>
      <c r="S101" s="734"/>
      <c r="T101" s="735"/>
      <c r="U101" s="34"/>
      <c r="V101" s="34"/>
      <c r="W101" s="35" t="s">
        <v>68</v>
      </c>
      <c r="X101" s="719">
        <v>4</v>
      </c>
      <c r="Y101" s="720">
        <f>IFERROR(IF(X101="",0,CEILING((X101/$H101),1)*$H101),"")</f>
        <v>4.8</v>
      </c>
      <c r="Z101" s="36">
        <f>IFERROR(IF(Y101=0,"",ROUNDUP(Y101/H101,0)*0.00902),"")</f>
        <v>1.804E-2</v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4.3499999999999996</v>
      </c>
      <c r="BN101" s="64">
        <f>IFERROR(Y101*I101/H101,"0")</f>
        <v>5.22</v>
      </c>
      <c r="BO101" s="64">
        <f>IFERROR(1/J101*(X101/H101),"0")</f>
        <v>1.2626262626262628E-2</v>
      </c>
      <c r="BP101" s="64">
        <f>IFERROR(1/J101*(Y101/H101),"0")</f>
        <v>1.5151515151515152E-2</v>
      </c>
    </row>
    <row r="102" spans="1:68" x14ac:dyDescent="0.2">
      <c r="A102" s="744"/>
      <c r="B102" s="737"/>
      <c r="C102" s="737"/>
      <c r="D102" s="737"/>
      <c r="E102" s="737"/>
      <c r="F102" s="737"/>
      <c r="G102" s="737"/>
      <c r="H102" s="737"/>
      <c r="I102" s="737"/>
      <c r="J102" s="737"/>
      <c r="K102" s="737"/>
      <c r="L102" s="737"/>
      <c r="M102" s="737"/>
      <c r="N102" s="737"/>
      <c r="O102" s="745"/>
      <c r="P102" s="728" t="s">
        <v>70</v>
      </c>
      <c r="Q102" s="729"/>
      <c r="R102" s="729"/>
      <c r="S102" s="729"/>
      <c r="T102" s="729"/>
      <c r="U102" s="729"/>
      <c r="V102" s="730"/>
      <c r="W102" s="37" t="s">
        <v>71</v>
      </c>
      <c r="X102" s="721">
        <f>IFERROR(X99/H99,"0")+IFERROR(X100/H100,"0")+IFERROR(X101/H101,"0")</f>
        <v>5.1190476190476186</v>
      </c>
      <c r="Y102" s="721">
        <f>IFERROR(Y99/H99,"0")+IFERROR(Y100/H100,"0")+IFERROR(Y101/H101,"0")</f>
        <v>6</v>
      </c>
      <c r="Z102" s="721">
        <f>IFERROR(IF(Z99="",0,Z99),"0")+IFERROR(IF(Z100="",0,Z100),"0")+IFERROR(IF(Z101="",0,Z101),"0")</f>
        <v>0.10503999999999999</v>
      </c>
      <c r="AA102" s="722"/>
      <c r="AB102" s="722"/>
      <c r="AC102" s="722"/>
    </row>
    <row r="103" spans="1:68" x14ac:dyDescent="0.2">
      <c r="A103" s="737"/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45"/>
      <c r="P103" s="728" t="s">
        <v>70</v>
      </c>
      <c r="Q103" s="729"/>
      <c r="R103" s="729"/>
      <c r="S103" s="729"/>
      <c r="T103" s="729"/>
      <c r="U103" s="729"/>
      <c r="V103" s="730"/>
      <c r="W103" s="37" t="s">
        <v>68</v>
      </c>
      <c r="X103" s="721">
        <f>IFERROR(SUM(X99:X101),"0")</f>
        <v>33</v>
      </c>
      <c r="Y103" s="721">
        <f>IFERROR(SUM(Y99:Y101),"0")</f>
        <v>38.4</v>
      </c>
      <c r="Z103" s="37"/>
      <c r="AA103" s="722"/>
      <c r="AB103" s="722"/>
      <c r="AC103" s="722"/>
    </row>
    <row r="104" spans="1:68" ht="16.5" hidden="1" customHeight="1" x14ac:dyDescent="0.25">
      <c r="A104" s="751" t="s">
        <v>221</v>
      </c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737"/>
      <c r="AA104" s="714"/>
      <c r="AB104" s="714"/>
      <c r="AC104" s="714"/>
    </row>
    <row r="105" spans="1:68" ht="14.25" hidden="1" customHeight="1" x14ac:dyDescent="0.25">
      <c r="A105" s="736" t="s">
        <v>113</v>
      </c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737"/>
      <c r="AA105" s="715"/>
      <c r="AB105" s="715"/>
      <c r="AC105" s="715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31">
        <v>4680115881327</v>
      </c>
      <c r="E106" s="732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9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4"/>
      <c r="R106" s="734"/>
      <c r="S106" s="734"/>
      <c r="T106" s="735"/>
      <c r="U106" s="34"/>
      <c r="V106" s="34"/>
      <c r="W106" s="35" t="s">
        <v>68</v>
      </c>
      <c r="X106" s="719">
        <v>550</v>
      </c>
      <c r="Y106" s="720">
        <f>IFERROR(IF(X106="",0,CEILING((X106/$H106),1)*$H106),"")</f>
        <v>550.80000000000007</v>
      </c>
      <c r="Z106" s="36">
        <f>IFERROR(IF(Y106=0,"",ROUNDUP(Y106/H106,0)*0.02175),"")</f>
        <v>1.1092499999999998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574.44444444444446</v>
      </c>
      <c r="BN106" s="64">
        <f>IFERROR(Y106*I106/H106,"0")</f>
        <v>575.28</v>
      </c>
      <c r="BO106" s="64">
        <f>IFERROR(1/J106*(X106/H106),"0")</f>
        <v>0.90939153439153431</v>
      </c>
      <c r="BP106" s="64">
        <f>IFERROR(1/J106*(Y106/H106),"0")</f>
        <v>0.9107142857142857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1">
        <v>4680115881518</v>
      </c>
      <c r="E107" s="732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4"/>
      <c r="R107" s="734"/>
      <c r="S107" s="734"/>
      <c r="T107" s="735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1">
        <v>4680115881303</v>
      </c>
      <c r="E108" s="732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8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4"/>
      <c r="R108" s="734"/>
      <c r="S108" s="734"/>
      <c r="T108" s="735"/>
      <c r="U108" s="34"/>
      <c r="V108" s="34"/>
      <c r="W108" s="35" t="s">
        <v>68</v>
      </c>
      <c r="X108" s="719">
        <v>183</v>
      </c>
      <c r="Y108" s="720">
        <f>IFERROR(IF(X108="",0,CEILING((X108/$H108),1)*$H108),"")</f>
        <v>184.5</v>
      </c>
      <c r="Z108" s="36">
        <f>IFERROR(IF(Y108=0,"",ROUNDUP(Y108/H108,0)*0.00902),"")</f>
        <v>0.36982000000000004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191.54</v>
      </c>
      <c r="BN108" s="64">
        <f>IFERROR(Y108*I108/H108,"0")</f>
        <v>193.11</v>
      </c>
      <c r="BO108" s="64">
        <f>IFERROR(1/J108*(X108/H108),"0")</f>
        <v>0.30808080808080807</v>
      </c>
      <c r="BP108" s="64">
        <f>IFERROR(1/J108*(Y108/H108),"0")</f>
        <v>0.31060606060606061</v>
      </c>
    </row>
    <row r="109" spans="1:68" x14ac:dyDescent="0.2">
      <c r="A109" s="744"/>
      <c r="B109" s="737"/>
      <c r="C109" s="737"/>
      <c r="D109" s="737"/>
      <c r="E109" s="737"/>
      <c r="F109" s="737"/>
      <c r="G109" s="737"/>
      <c r="H109" s="737"/>
      <c r="I109" s="737"/>
      <c r="J109" s="737"/>
      <c r="K109" s="737"/>
      <c r="L109" s="737"/>
      <c r="M109" s="737"/>
      <c r="N109" s="737"/>
      <c r="O109" s="745"/>
      <c r="P109" s="728" t="s">
        <v>70</v>
      </c>
      <c r="Q109" s="729"/>
      <c r="R109" s="729"/>
      <c r="S109" s="729"/>
      <c r="T109" s="729"/>
      <c r="U109" s="729"/>
      <c r="V109" s="730"/>
      <c r="W109" s="37" t="s">
        <v>71</v>
      </c>
      <c r="X109" s="721">
        <f>IFERROR(X106/H106,"0")+IFERROR(X107/H107,"0")+IFERROR(X108/H108,"0")</f>
        <v>91.592592592592581</v>
      </c>
      <c r="Y109" s="721">
        <f>IFERROR(Y106/H106,"0")+IFERROR(Y107/H107,"0")+IFERROR(Y108/H108,"0")</f>
        <v>92</v>
      </c>
      <c r="Z109" s="721">
        <f>IFERROR(IF(Z106="",0,Z106),"0")+IFERROR(IF(Z107="",0,Z107),"0")+IFERROR(IF(Z108="",0,Z108),"0")</f>
        <v>1.4790699999999999</v>
      </c>
      <c r="AA109" s="722"/>
      <c r="AB109" s="722"/>
      <c r="AC109" s="722"/>
    </row>
    <row r="110" spans="1:68" x14ac:dyDescent="0.2">
      <c r="A110" s="737"/>
      <c r="B110" s="737"/>
      <c r="C110" s="737"/>
      <c r="D110" s="737"/>
      <c r="E110" s="737"/>
      <c r="F110" s="737"/>
      <c r="G110" s="737"/>
      <c r="H110" s="737"/>
      <c r="I110" s="737"/>
      <c r="J110" s="737"/>
      <c r="K110" s="737"/>
      <c r="L110" s="737"/>
      <c r="M110" s="737"/>
      <c r="N110" s="737"/>
      <c r="O110" s="745"/>
      <c r="P110" s="728" t="s">
        <v>70</v>
      </c>
      <c r="Q110" s="729"/>
      <c r="R110" s="729"/>
      <c r="S110" s="729"/>
      <c r="T110" s="729"/>
      <c r="U110" s="729"/>
      <c r="V110" s="730"/>
      <c r="W110" s="37" t="s">
        <v>68</v>
      </c>
      <c r="X110" s="721">
        <f>IFERROR(SUM(X106:X108),"0")</f>
        <v>733</v>
      </c>
      <c r="Y110" s="721">
        <f>IFERROR(SUM(Y106:Y108),"0")</f>
        <v>735.30000000000007</v>
      </c>
      <c r="Z110" s="37"/>
      <c r="AA110" s="722"/>
      <c r="AB110" s="722"/>
      <c r="AC110" s="722"/>
    </row>
    <row r="111" spans="1:68" ht="14.25" hidden="1" customHeight="1" x14ac:dyDescent="0.25">
      <c r="A111" s="736" t="s">
        <v>72</v>
      </c>
      <c r="B111" s="737"/>
      <c r="C111" s="737"/>
      <c r="D111" s="737"/>
      <c r="E111" s="737"/>
      <c r="F111" s="737"/>
      <c r="G111" s="737"/>
      <c r="H111" s="737"/>
      <c r="I111" s="737"/>
      <c r="J111" s="737"/>
      <c r="K111" s="737"/>
      <c r="L111" s="737"/>
      <c r="M111" s="737"/>
      <c r="N111" s="737"/>
      <c r="O111" s="737"/>
      <c r="P111" s="737"/>
      <c r="Q111" s="737"/>
      <c r="R111" s="737"/>
      <c r="S111" s="737"/>
      <c r="T111" s="737"/>
      <c r="U111" s="737"/>
      <c r="V111" s="737"/>
      <c r="W111" s="737"/>
      <c r="X111" s="737"/>
      <c r="Y111" s="737"/>
      <c r="Z111" s="737"/>
      <c r="AA111" s="715"/>
      <c r="AB111" s="715"/>
      <c r="AC111" s="715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1">
        <v>4607091386967</v>
      </c>
      <c r="E112" s="732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4301051543</v>
      </c>
      <c r="D113" s="731">
        <v>4607091386967</v>
      </c>
      <c r="E113" s="732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8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4"/>
      <c r="R113" s="734"/>
      <c r="S113" s="734"/>
      <c r="T113" s="735"/>
      <c r="U113" s="34"/>
      <c r="V113" s="34"/>
      <c r="W113" s="35" t="s">
        <v>68</v>
      </c>
      <c r="X113" s="719">
        <v>70</v>
      </c>
      <c r="Y113" s="720">
        <f>IFERROR(IF(X113="",0,CEILING((X113/$H113),1)*$H113),"")</f>
        <v>75.600000000000009</v>
      </c>
      <c r="Z113" s="36">
        <f>IFERROR(IF(Y113=0,"",ROUNDUP(Y113/H113,0)*0.02175),"")</f>
        <v>0.19574999999999998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74.7</v>
      </c>
      <c r="BN113" s="64">
        <f>IFERROR(Y113*I113/H113,"0")</f>
        <v>80.676000000000016</v>
      </c>
      <c r="BO113" s="64">
        <f>IFERROR(1/J113*(X113/H113),"0")</f>
        <v>0.14880952380952378</v>
      </c>
      <c r="BP113" s="64">
        <f>IFERROR(1/J113*(Y113/H113),"0")</f>
        <v>0.1607142857142857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1">
        <v>4607091385731</v>
      </c>
      <c r="E114" s="732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19">
        <v>63</v>
      </c>
      <c r="Y114" s="720">
        <f>IFERROR(IF(X114="",0,CEILING((X114/$H114),1)*$H114),"")</f>
        <v>64.800000000000011</v>
      </c>
      <c r="Z114" s="36">
        <f>IFERROR(IF(Y114=0,"",ROUNDUP(Y114/H114,0)*0.00753),"")</f>
        <v>0.18071999999999999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69.346666666666664</v>
      </c>
      <c r="BN114" s="64">
        <f>IFERROR(Y114*I114/H114,"0")</f>
        <v>71.328000000000003</v>
      </c>
      <c r="BO114" s="64">
        <f>IFERROR(1/J114*(X114/H114),"0")</f>
        <v>0.14957264957264957</v>
      </c>
      <c r="BP114" s="64">
        <f>IFERROR(1/J114*(Y114/H114),"0")</f>
        <v>0.15384615384615385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1">
        <v>4680115880894</v>
      </c>
      <c r="E115" s="732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4"/>
      <c r="R115" s="734"/>
      <c r="S115" s="734"/>
      <c r="T115" s="735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31">
        <v>4680115880214</v>
      </c>
      <c r="E116" s="732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4"/>
      <c r="R116" s="734"/>
      <c r="S116" s="734"/>
      <c r="T116" s="735"/>
      <c r="U116" s="34"/>
      <c r="V116" s="34"/>
      <c r="W116" s="35" t="s">
        <v>68</v>
      </c>
      <c r="X116" s="719">
        <v>191</v>
      </c>
      <c r="Y116" s="720">
        <f>IFERROR(IF(X116="",0,CEILING((X116/$H116),1)*$H116),"")</f>
        <v>191.70000000000002</v>
      </c>
      <c r="Z116" s="36">
        <f>IFERROR(IF(Y116=0,"",ROUNDUP(Y116/H116,0)*0.00902),"")</f>
        <v>0.64041999999999999</v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211.37333333333331</v>
      </c>
      <c r="BN116" s="64">
        <f>IFERROR(Y116*I116/H116,"0")</f>
        <v>212.148</v>
      </c>
      <c r="BO116" s="64">
        <f>IFERROR(1/J116*(X116/H116),"0")</f>
        <v>0.5359147025813692</v>
      </c>
      <c r="BP116" s="64">
        <f>IFERROR(1/J116*(Y116/H116),"0")</f>
        <v>0.53787878787878785</v>
      </c>
    </row>
    <row r="117" spans="1:68" x14ac:dyDescent="0.2">
      <c r="A117" s="744"/>
      <c r="B117" s="737"/>
      <c r="C117" s="737"/>
      <c r="D117" s="737"/>
      <c r="E117" s="737"/>
      <c r="F117" s="737"/>
      <c r="G117" s="737"/>
      <c r="H117" s="737"/>
      <c r="I117" s="737"/>
      <c r="J117" s="737"/>
      <c r="K117" s="737"/>
      <c r="L117" s="737"/>
      <c r="M117" s="737"/>
      <c r="N117" s="737"/>
      <c r="O117" s="745"/>
      <c r="P117" s="728" t="s">
        <v>70</v>
      </c>
      <c r="Q117" s="729"/>
      <c r="R117" s="729"/>
      <c r="S117" s="729"/>
      <c r="T117" s="729"/>
      <c r="U117" s="729"/>
      <c r="V117" s="730"/>
      <c r="W117" s="37" t="s">
        <v>71</v>
      </c>
      <c r="X117" s="721">
        <f>IFERROR(X112/H112,"0")+IFERROR(X113/H113,"0")+IFERROR(X114/H114,"0")+IFERROR(X115/H115,"0")+IFERROR(X116/H116,"0")</f>
        <v>102.40740740740739</v>
      </c>
      <c r="Y117" s="721">
        <f>IFERROR(Y112/H112,"0")+IFERROR(Y113/H113,"0")+IFERROR(Y114/H114,"0")+IFERROR(Y115/H115,"0")+IFERROR(Y116/H116,"0")</f>
        <v>104</v>
      </c>
      <c r="Z117" s="721">
        <f>IFERROR(IF(Z112="",0,Z112),"0")+IFERROR(IF(Z113="",0,Z113),"0")+IFERROR(IF(Z114="",0,Z114),"0")+IFERROR(IF(Z115="",0,Z115),"0")+IFERROR(IF(Z116="",0,Z116),"0")</f>
        <v>1.0168900000000001</v>
      </c>
      <c r="AA117" s="722"/>
      <c r="AB117" s="722"/>
      <c r="AC117" s="722"/>
    </row>
    <row r="118" spans="1:68" x14ac:dyDescent="0.2">
      <c r="A118" s="737"/>
      <c r="B118" s="737"/>
      <c r="C118" s="737"/>
      <c r="D118" s="737"/>
      <c r="E118" s="737"/>
      <c r="F118" s="737"/>
      <c r="G118" s="737"/>
      <c r="H118" s="737"/>
      <c r="I118" s="737"/>
      <c r="J118" s="737"/>
      <c r="K118" s="737"/>
      <c r="L118" s="737"/>
      <c r="M118" s="737"/>
      <c r="N118" s="737"/>
      <c r="O118" s="745"/>
      <c r="P118" s="728" t="s">
        <v>70</v>
      </c>
      <c r="Q118" s="729"/>
      <c r="R118" s="729"/>
      <c r="S118" s="729"/>
      <c r="T118" s="729"/>
      <c r="U118" s="729"/>
      <c r="V118" s="730"/>
      <c r="W118" s="37" t="s">
        <v>68</v>
      </c>
      <c r="X118" s="721">
        <f>IFERROR(SUM(X112:X116),"0")</f>
        <v>324</v>
      </c>
      <c r="Y118" s="721">
        <f>IFERROR(SUM(Y112:Y116),"0")</f>
        <v>332.1</v>
      </c>
      <c r="Z118" s="37"/>
      <c r="AA118" s="722"/>
      <c r="AB118" s="722"/>
      <c r="AC118" s="722"/>
    </row>
    <row r="119" spans="1:68" ht="16.5" hidden="1" customHeight="1" x14ac:dyDescent="0.25">
      <c r="A119" s="751" t="s">
        <v>242</v>
      </c>
      <c r="B119" s="737"/>
      <c r="C119" s="737"/>
      <c r="D119" s="737"/>
      <c r="E119" s="737"/>
      <c r="F119" s="737"/>
      <c r="G119" s="737"/>
      <c r="H119" s="737"/>
      <c r="I119" s="737"/>
      <c r="J119" s="737"/>
      <c r="K119" s="737"/>
      <c r="L119" s="737"/>
      <c r="M119" s="737"/>
      <c r="N119" s="737"/>
      <c r="O119" s="737"/>
      <c r="P119" s="737"/>
      <c r="Q119" s="737"/>
      <c r="R119" s="737"/>
      <c r="S119" s="737"/>
      <c r="T119" s="737"/>
      <c r="U119" s="737"/>
      <c r="V119" s="737"/>
      <c r="W119" s="737"/>
      <c r="X119" s="737"/>
      <c r="Y119" s="737"/>
      <c r="Z119" s="737"/>
      <c r="AA119" s="714"/>
      <c r="AB119" s="714"/>
      <c r="AC119" s="714"/>
    </row>
    <row r="120" spans="1:68" ht="14.25" hidden="1" customHeight="1" x14ac:dyDescent="0.25">
      <c r="A120" s="736" t="s">
        <v>113</v>
      </c>
      <c r="B120" s="737"/>
      <c r="C120" s="737"/>
      <c r="D120" s="737"/>
      <c r="E120" s="737"/>
      <c r="F120" s="737"/>
      <c r="G120" s="737"/>
      <c r="H120" s="737"/>
      <c r="I120" s="737"/>
      <c r="J120" s="737"/>
      <c r="K120" s="737"/>
      <c r="L120" s="737"/>
      <c r="M120" s="737"/>
      <c r="N120" s="737"/>
      <c r="O120" s="737"/>
      <c r="P120" s="737"/>
      <c r="Q120" s="737"/>
      <c r="R120" s="737"/>
      <c r="S120" s="737"/>
      <c r="T120" s="737"/>
      <c r="U120" s="737"/>
      <c r="V120" s="737"/>
      <c r="W120" s="737"/>
      <c r="X120" s="737"/>
      <c r="Y120" s="737"/>
      <c r="Z120" s="737"/>
      <c r="AA120" s="715"/>
      <c r="AB120" s="715"/>
      <c r="AC120" s="715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1">
        <v>4680115882133</v>
      </c>
      <c r="E121" s="732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4"/>
      <c r="R121" s="734"/>
      <c r="S121" s="734"/>
      <c r="T121" s="735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1">
        <v>4680115882133</v>
      </c>
      <c r="E122" s="732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8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4"/>
      <c r="R122" s="734"/>
      <c r="S122" s="734"/>
      <c r="T122" s="735"/>
      <c r="U122" s="34"/>
      <c r="V122" s="34"/>
      <c r="W122" s="35" t="s">
        <v>68</v>
      </c>
      <c r="X122" s="719">
        <v>550</v>
      </c>
      <c r="Y122" s="720">
        <f>IFERROR(IF(X122="",0,CEILING((X122/$H122),1)*$H122),"")</f>
        <v>560</v>
      </c>
      <c r="Z122" s="36">
        <f>IFERROR(IF(Y122=0,"",ROUNDUP(Y122/H122,0)*0.02175),"")</f>
        <v>1.0874999999999999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573.57142857142856</v>
      </c>
      <c r="BN122" s="64">
        <f>IFERROR(Y122*I122/H122,"0")</f>
        <v>584</v>
      </c>
      <c r="BO122" s="64">
        <f>IFERROR(1/J122*(X122/H122),"0")</f>
        <v>0.87691326530612246</v>
      </c>
      <c r="BP122" s="64">
        <f>IFERROR(1/J122*(Y122/H122),"0")</f>
        <v>0.89285714285714279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1">
        <v>4680115880269</v>
      </c>
      <c r="E123" s="732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0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4"/>
      <c r="R123" s="734"/>
      <c r="S123" s="734"/>
      <c r="T123" s="735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1">
        <v>4680115880429</v>
      </c>
      <c r="E124" s="732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19">
        <v>181</v>
      </c>
      <c r="Y124" s="720">
        <f>IFERROR(IF(X124="",0,CEILING((X124/$H124),1)*$H124),"")</f>
        <v>184.5</v>
      </c>
      <c r="Z124" s="36">
        <f>IFERROR(IF(Y124=0,"",ROUNDUP(Y124/H124,0)*0.00902),"")</f>
        <v>0.36982000000000004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189.44666666666666</v>
      </c>
      <c r="BN124" s="64">
        <f>IFERROR(Y124*I124/H124,"0")</f>
        <v>193.11</v>
      </c>
      <c r="BO124" s="64">
        <f>IFERROR(1/J124*(X124/H124),"0")</f>
        <v>0.30471380471380471</v>
      </c>
      <c r="BP124" s="64">
        <f>IFERROR(1/J124*(Y124/H124),"0")</f>
        <v>0.31060606060606061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1">
        <v>4680115881457</v>
      </c>
      <c r="E125" s="732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4"/>
      <c r="R125" s="734"/>
      <c r="S125" s="734"/>
      <c r="T125" s="735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4"/>
      <c r="B126" s="737"/>
      <c r="C126" s="737"/>
      <c r="D126" s="737"/>
      <c r="E126" s="737"/>
      <c r="F126" s="737"/>
      <c r="G126" s="737"/>
      <c r="H126" s="737"/>
      <c r="I126" s="737"/>
      <c r="J126" s="737"/>
      <c r="K126" s="737"/>
      <c r="L126" s="737"/>
      <c r="M126" s="737"/>
      <c r="N126" s="737"/>
      <c r="O126" s="745"/>
      <c r="P126" s="728" t="s">
        <v>70</v>
      </c>
      <c r="Q126" s="729"/>
      <c r="R126" s="729"/>
      <c r="S126" s="729"/>
      <c r="T126" s="729"/>
      <c r="U126" s="729"/>
      <c r="V126" s="730"/>
      <c r="W126" s="37" t="s">
        <v>71</v>
      </c>
      <c r="X126" s="721">
        <f>IFERROR(X121/H121,"0")+IFERROR(X122/H122,"0")+IFERROR(X123/H123,"0")+IFERROR(X124/H124,"0")+IFERROR(X125/H125,"0")</f>
        <v>89.32936507936509</v>
      </c>
      <c r="Y126" s="721">
        <f>IFERROR(Y121/H121,"0")+IFERROR(Y122/H122,"0")+IFERROR(Y123/H123,"0")+IFERROR(Y124/H124,"0")+IFERROR(Y125/H125,"0")</f>
        <v>91</v>
      </c>
      <c r="Z126" s="721">
        <f>IFERROR(IF(Z121="",0,Z121),"0")+IFERROR(IF(Z122="",0,Z122),"0")+IFERROR(IF(Z123="",0,Z123),"0")+IFERROR(IF(Z124="",0,Z124),"0")+IFERROR(IF(Z125="",0,Z125),"0")</f>
        <v>1.4573199999999999</v>
      </c>
      <c r="AA126" s="722"/>
      <c r="AB126" s="722"/>
      <c r="AC126" s="722"/>
    </row>
    <row r="127" spans="1:68" x14ac:dyDescent="0.2">
      <c r="A127" s="737"/>
      <c r="B127" s="737"/>
      <c r="C127" s="737"/>
      <c r="D127" s="737"/>
      <c r="E127" s="737"/>
      <c r="F127" s="737"/>
      <c r="G127" s="737"/>
      <c r="H127" s="737"/>
      <c r="I127" s="737"/>
      <c r="J127" s="737"/>
      <c r="K127" s="737"/>
      <c r="L127" s="737"/>
      <c r="M127" s="737"/>
      <c r="N127" s="737"/>
      <c r="O127" s="745"/>
      <c r="P127" s="728" t="s">
        <v>70</v>
      </c>
      <c r="Q127" s="729"/>
      <c r="R127" s="729"/>
      <c r="S127" s="729"/>
      <c r="T127" s="729"/>
      <c r="U127" s="729"/>
      <c r="V127" s="730"/>
      <c r="W127" s="37" t="s">
        <v>68</v>
      </c>
      <c r="X127" s="721">
        <f>IFERROR(SUM(X121:X125),"0")</f>
        <v>731</v>
      </c>
      <c r="Y127" s="721">
        <f>IFERROR(SUM(Y121:Y125),"0")</f>
        <v>744.5</v>
      </c>
      <c r="Z127" s="37"/>
      <c r="AA127" s="722"/>
      <c r="AB127" s="722"/>
      <c r="AC127" s="722"/>
    </row>
    <row r="128" spans="1:68" ht="14.25" hidden="1" customHeight="1" x14ac:dyDescent="0.25">
      <c r="A128" s="736" t="s">
        <v>166</v>
      </c>
      <c r="B128" s="737"/>
      <c r="C128" s="737"/>
      <c r="D128" s="737"/>
      <c r="E128" s="737"/>
      <c r="F128" s="737"/>
      <c r="G128" s="737"/>
      <c r="H128" s="737"/>
      <c r="I128" s="737"/>
      <c r="J128" s="737"/>
      <c r="K128" s="737"/>
      <c r="L128" s="737"/>
      <c r="M128" s="737"/>
      <c r="N128" s="737"/>
      <c r="O128" s="737"/>
      <c r="P128" s="737"/>
      <c r="Q128" s="737"/>
      <c r="R128" s="737"/>
      <c r="S128" s="737"/>
      <c r="T128" s="737"/>
      <c r="U128" s="737"/>
      <c r="V128" s="737"/>
      <c r="W128" s="737"/>
      <c r="X128" s="737"/>
      <c r="Y128" s="737"/>
      <c r="Z128" s="737"/>
      <c r="AA128" s="715"/>
      <c r="AB128" s="715"/>
      <c r="AC128" s="715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31">
        <v>4680115881488</v>
      </c>
      <c r="E129" s="732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19">
        <v>261</v>
      </c>
      <c r="Y129" s="720">
        <f>IFERROR(IF(X129="",0,CEILING((X129/$H129),1)*$H129),"")</f>
        <v>270</v>
      </c>
      <c r="Z129" s="36">
        <f>IFERROR(IF(Y129=0,"",ROUNDUP(Y129/H129,0)*0.02175),"")</f>
        <v>0.54374999999999996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272.59999999999997</v>
      </c>
      <c r="BN129" s="64">
        <f>IFERROR(Y129*I129/H129,"0")</f>
        <v>282</v>
      </c>
      <c r="BO129" s="64">
        <f>IFERROR(1/J129*(X129/H129),"0")</f>
        <v>0.43154761904761896</v>
      </c>
      <c r="BP129" s="64">
        <f>IFERROR(1/J129*(Y129/H129),"0")</f>
        <v>0.4464285714285714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1">
        <v>4680115881488</v>
      </c>
      <c r="E130" s="732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61" t="s">
        <v>258</v>
      </c>
      <c r="Q130" s="734"/>
      <c r="R130" s="734"/>
      <c r="S130" s="734"/>
      <c r="T130" s="735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1">
        <v>4680115882775</v>
      </c>
      <c r="E131" s="732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19" t="s">
        <v>262</v>
      </c>
      <c r="Q131" s="734"/>
      <c r="R131" s="734"/>
      <c r="S131" s="734"/>
      <c r="T131" s="735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1">
        <v>4680115882775</v>
      </c>
      <c r="E132" s="732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8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1">
        <v>4680115880658</v>
      </c>
      <c r="E133" s="732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22" t="s">
        <v>266</v>
      </c>
      <c r="Q133" s="734"/>
      <c r="R133" s="734"/>
      <c r="S133" s="734"/>
      <c r="T133" s="735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44"/>
      <c r="B134" s="737"/>
      <c r="C134" s="737"/>
      <c r="D134" s="737"/>
      <c r="E134" s="737"/>
      <c r="F134" s="737"/>
      <c r="G134" s="737"/>
      <c r="H134" s="737"/>
      <c r="I134" s="737"/>
      <c r="J134" s="737"/>
      <c r="K134" s="737"/>
      <c r="L134" s="737"/>
      <c r="M134" s="737"/>
      <c r="N134" s="737"/>
      <c r="O134" s="745"/>
      <c r="P134" s="728" t="s">
        <v>70</v>
      </c>
      <c r="Q134" s="729"/>
      <c r="R134" s="729"/>
      <c r="S134" s="729"/>
      <c r="T134" s="729"/>
      <c r="U134" s="729"/>
      <c r="V134" s="730"/>
      <c r="W134" s="37" t="s">
        <v>71</v>
      </c>
      <c r="X134" s="721">
        <f>IFERROR(X129/H129,"0")+IFERROR(X130/H130,"0")+IFERROR(X131/H131,"0")+IFERROR(X132/H132,"0")+IFERROR(X133/H133,"0")</f>
        <v>24.166666666666664</v>
      </c>
      <c r="Y134" s="721">
        <f>IFERROR(Y129/H129,"0")+IFERROR(Y130/H130,"0")+IFERROR(Y131/H131,"0")+IFERROR(Y132/H132,"0")+IFERROR(Y133/H133,"0")</f>
        <v>25</v>
      </c>
      <c r="Z134" s="721">
        <f>IFERROR(IF(Z129="",0,Z129),"0")+IFERROR(IF(Z130="",0,Z130),"0")+IFERROR(IF(Z131="",0,Z131),"0")+IFERROR(IF(Z132="",0,Z132),"0")+IFERROR(IF(Z133="",0,Z133),"0")</f>
        <v>0.54374999999999996</v>
      </c>
      <c r="AA134" s="722"/>
      <c r="AB134" s="722"/>
      <c r="AC134" s="722"/>
    </row>
    <row r="135" spans="1:68" x14ac:dyDescent="0.2">
      <c r="A135" s="737"/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45"/>
      <c r="P135" s="728" t="s">
        <v>70</v>
      </c>
      <c r="Q135" s="729"/>
      <c r="R135" s="729"/>
      <c r="S135" s="729"/>
      <c r="T135" s="729"/>
      <c r="U135" s="729"/>
      <c r="V135" s="730"/>
      <c r="W135" s="37" t="s">
        <v>68</v>
      </c>
      <c r="X135" s="721">
        <f>IFERROR(SUM(X129:X133),"0")</f>
        <v>261</v>
      </c>
      <c r="Y135" s="721">
        <f>IFERROR(SUM(Y129:Y133),"0")</f>
        <v>270</v>
      </c>
      <c r="Z135" s="37"/>
      <c r="AA135" s="722"/>
      <c r="AB135" s="722"/>
      <c r="AC135" s="722"/>
    </row>
    <row r="136" spans="1:68" ht="14.25" hidden="1" customHeight="1" x14ac:dyDescent="0.25">
      <c r="A136" s="736" t="s">
        <v>72</v>
      </c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737"/>
      <c r="Z136" s="737"/>
      <c r="AA136" s="715"/>
      <c r="AB136" s="715"/>
      <c r="AC136" s="715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31">
        <v>4607091385168</v>
      </c>
      <c r="E137" s="732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19">
        <v>82</v>
      </c>
      <c r="Y137" s="720">
        <f t="shared" ref="Y137:Y143" si="26">IFERROR(IF(X137="",0,CEILING((X137/$H137),1)*$H137),"")</f>
        <v>84</v>
      </c>
      <c r="Z137" s="36">
        <f>IFERROR(IF(Y137=0,"",ROUNDUP(Y137/H137,0)*0.02175),"")</f>
        <v>0.21749999999999997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87.447142857142865</v>
      </c>
      <c r="BN137" s="64">
        <f t="shared" ref="BN137:BN143" si="28">IFERROR(Y137*I137/H137,"0")</f>
        <v>89.58</v>
      </c>
      <c r="BO137" s="64">
        <f t="shared" ref="BO137:BO143" si="29">IFERROR(1/J137*(X137/H137),"0")</f>
        <v>0.17431972789115643</v>
      </c>
      <c r="BP137" s="64">
        <f t="shared" ref="BP137:BP143" si="30">IFERROR(1/J137*(Y137/H137),"0")</f>
        <v>0.17857142857142855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1">
        <v>4607091385168</v>
      </c>
      <c r="E138" s="732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4"/>
      <c r="R138" s="734"/>
      <c r="S138" s="734"/>
      <c r="T138" s="735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hidden="1" customHeight="1" x14ac:dyDescent="0.25">
      <c r="A139" s="54" t="s">
        <v>272</v>
      </c>
      <c r="B139" s="54" t="s">
        <v>273</v>
      </c>
      <c r="C139" s="31">
        <v>4301051742</v>
      </c>
      <c r="D139" s="731">
        <v>4680115884540</v>
      </c>
      <c r="E139" s="732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37" t="s">
        <v>274</v>
      </c>
      <c r="Q139" s="734"/>
      <c r="R139" s="734"/>
      <c r="S139" s="734"/>
      <c r="T139" s="735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1">
        <v>4607091383256</v>
      </c>
      <c r="E140" s="732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4"/>
      <c r="R140" s="734"/>
      <c r="S140" s="734"/>
      <c r="T140" s="735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1">
        <v>4607091385748</v>
      </c>
      <c r="E141" s="732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10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4"/>
      <c r="R141" s="734"/>
      <c r="S141" s="734"/>
      <c r="T141" s="735"/>
      <c r="U141" s="34"/>
      <c r="V141" s="34"/>
      <c r="W141" s="35" t="s">
        <v>68</v>
      </c>
      <c r="X141" s="719">
        <v>274</v>
      </c>
      <c r="Y141" s="720">
        <f t="shared" si="26"/>
        <v>275.40000000000003</v>
      </c>
      <c r="Z141" s="36">
        <f>IFERROR(IF(Y141=0,"",ROUNDUP(Y141/H141,0)*0.00753),"")</f>
        <v>0.76806000000000008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301.60296296296292</v>
      </c>
      <c r="BN141" s="64">
        <f t="shared" si="28"/>
        <v>303.14400000000001</v>
      </c>
      <c r="BO141" s="64">
        <f t="shared" si="29"/>
        <v>0.65052231718898379</v>
      </c>
      <c r="BP141" s="64">
        <f t="shared" si="30"/>
        <v>0.65384615384615385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4301051738</v>
      </c>
      <c r="D142" s="731">
        <v>4680115884533</v>
      </c>
      <c r="E142" s="732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9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4"/>
      <c r="R142" s="734"/>
      <c r="S142" s="734"/>
      <c r="T142" s="735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282</v>
      </c>
      <c r="B143" s="54" t="s">
        <v>283</v>
      </c>
      <c r="C143" s="31">
        <v>4301051480</v>
      </c>
      <c r="D143" s="731">
        <v>4680115882645</v>
      </c>
      <c r="E143" s="732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4"/>
      <c r="R143" s="734"/>
      <c r="S143" s="734"/>
      <c r="T143" s="735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4"/>
      <c r="B144" s="737"/>
      <c r="C144" s="737"/>
      <c r="D144" s="737"/>
      <c r="E144" s="737"/>
      <c r="F144" s="737"/>
      <c r="G144" s="737"/>
      <c r="H144" s="737"/>
      <c r="I144" s="737"/>
      <c r="J144" s="737"/>
      <c r="K144" s="737"/>
      <c r="L144" s="737"/>
      <c r="M144" s="737"/>
      <c r="N144" s="737"/>
      <c r="O144" s="745"/>
      <c r="P144" s="728" t="s">
        <v>70</v>
      </c>
      <c r="Q144" s="729"/>
      <c r="R144" s="729"/>
      <c r="S144" s="729"/>
      <c r="T144" s="729"/>
      <c r="U144" s="729"/>
      <c r="V144" s="730"/>
      <c r="W144" s="37" t="s">
        <v>71</v>
      </c>
      <c r="X144" s="721">
        <f>IFERROR(X137/H137,"0")+IFERROR(X138/H138,"0")+IFERROR(X139/H139,"0")+IFERROR(X140/H140,"0")+IFERROR(X141/H141,"0")+IFERROR(X142/H142,"0")+IFERROR(X143/H143,"0")</f>
        <v>111.24338624338624</v>
      </c>
      <c r="Y144" s="721">
        <f>IFERROR(Y137/H137,"0")+IFERROR(Y138/H138,"0")+IFERROR(Y139/H139,"0")+IFERROR(Y140/H140,"0")+IFERROR(Y141/H141,"0")+IFERROR(Y142/H142,"0")+IFERROR(Y143/H143,"0")</f>
        <v>112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0.98555999999999999</v>
      </c>
      <c r="AA144" s="722"/>
      <c r="AB144" s="722"/>
      <c r="AC144" s="722"/>
    </row>
    <row r="145" spans="1:68" x14ac:dyDescent="0.2">
      <c r="A145" s="737"/>
      <c r="B145" s="737"/>
      <c r="C145" s="737"/>
      <c r="D145" s="737"/>
      <c r="E145" s="737"/>
      <c r="F145" s="737"/>
      <c r="G145" s="737"/>
      <c r="H145" s="737"/>
      <c r="I145" s="737"/>
      <c r="J145" s="737"/>
      <c r="K145" s="737"/>
      <c r="L145" s="737"/>
      <c r="M145" s="737"/>
      <c r="N145" s="737"/>
      <c r="O145" s="745"/>
      <c r="P145" s="728" t="s">
        <v>70</v>
      </c>
      <c r="Q145" s="729"/>
      <c r="R145" s="729"/>
      <c r="S145" s="729"/>
      <c r="T145" s="729"/>
      <c r="U145" s="729"/>
      <c r="V145" s="730"/>
      <c r="W145" s="37" t="s">
        <v>68</v>
      </c>
      <c r="X145" s="721">
        <f>IFERROR(SUM(X137:X143),"0")</f>
        <v>356</v>
      </c>
      <c r="Y145" s="721">
        <f>IFERROR(SUM(Y137:Y143),"0")</f>
        <v>359.40000000000003</v>
      </c>
      <c r="Z145" s="37"/>
      <c r="AA145" s="722"/>
      <c r="AB145" s="722"/>
      <c r="AC145" s="722"/>
    </row>
    <row r="146" spans="1:68" ht="14.25" hidden="1" customHeight="1" x14ac:dyDescent="0.25">
      <c r="A146" s="736" t="s">
        <v>213</v>
      </c>
      <c r="B146" s="737"/>
      <c r="C146" s="737"/>
      <c r="D146" s="737"/>
      <c r="E146" s="737"/>
      <c r="F146" s="737"/>
      <c r="G146" s="737"/>
      <c r="H146" s="737"/>
      <c r="I146" s="737"/>
      <c r="J146" s="737"/>
      <c r="K146" s="737"/>
      <c r="L146" s="737"/>
      <c r="M146" s="737"/>
      <c r="N146" s="737"/>
      <c r="O146" s="737"/>
      <c r="P146" s="737"/>
      <c r="Q146" s="737"/>
      <c r="R146" s="737"/>
      <c r="S146" s="737"/>
      <c r="T146" s="737"/>
      <c r="U146" s="737"/>
      <c r="V146" s="737"/>
      <c r="W146" s="737"/>
      <c r="X146" s="737"/>
      <c r="Y146" s="737"/>
      <c r="Z146" s="737"/>
      <c r="AA146" s="715"/>
      <c r="AB146" s="715"/>
      <c r="AC146" s="715"/>
    </row>
    <row r="147" spans="1:68" ht="37.5" hidden="1" customHeight="1" x14ac:dyDescent="0.25">
      <c r="A147" s="54" t="s">
        <v>285</v>
      </c>
      <c r="B147" s="54" t="s">
        <v>286</v>
      </c>
      <c r="C147" s="31">
        <v>4301060356</v>
      </c>
      <c r="D147" s="731">
        <v>4680115882652</v>
      </c>
      <c r="E147" s="732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288</v>
      </c>
      <c r="B148" s="54" t="s">
        <v>289</v>
      </c>
      <c r="C148" s="31">
        <v>4301060309</v>
      </c>
      <c r="D148" s="731">
        <v>4680115880238</v>
      </c>
      <c r="E148" s="732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4"/>
      <c r="R148" s="734"/>
      <c r="S148" s="734"/>
      <c r="T148" s="735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4"/>
      <c r="B149" s="737"/>
      <c r="C149" s="737"/>
      <c r="D149" s="737"/>
      <c r="E149" s="737"/>
      <c r="F149" s="737"/>
      <c r="G149" s="737"/>
      <c r="H149" s="737"/>
      <c r="I149" s="737"/>
      <c r="J149" s="737"/>
      <c r="K149" s="737"/>
      <c r="L149" s="737"/>
      <c r="M149" s="737"/>
      <c r="N149" s="737"/>
      <c r="O149" s="745"/>
      <c r="P149" s="728" t="s">
        <v>70</v>
      </c>
      <c r="Q149" s="729"/>
      <c r="R149" s="729"/>
      <c r="S149" s="729"/>
      <c r="T149" s="729"/>
      <c r="U149" s="729"/>
      <c r="V149" s="730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37"/>
      <c r="B150" s="737"/>
      <c r="C150" s="737"/>
      <c r="D150" s="737"/>
      <c r="E150" s="737"/>
      <c r="F150" s="737"/>
      <c r="G150" s="737"/>
      <c r="H150" s="737"/>
      <c r="I150" s="737"/>
      <c r="J150" s="737"/>
      <c r="K150" s="737"/>
      <c r="L150" s="737"/>
      <c r="M150" s="737"/>
      <c r="N150" s="737"/>
      <c r="O150" s="745"/>
      <c r="P150" s="728" t="s">
        <v>70</v>
      </c>
      <c r="Q150" s="729"/>
      <c r="R150" s="729"/>
      <c r="S150" s="729"/>
      <c r="T150" s="729"/>
      <c r="U150" s="729"/>
      <c r="V150" s="730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51" t="s">
        <v>291</v>
      </c>
      <c r="B151" s="737"/>
      <c r="C151" s="737"/>
      <c r="D151" s="737"/>
      <c r="E151" s="737"/>
      <c r="F151" s="737"/>
      <c r="G151" s="737"/>
      <c r="H151" s="737"/>
      <c r="I151" s="737"/>
      <c r="J151" s="737"/>
      <c r="K151" s="737"/>
      <c r="L151" s="737"/>
      <c r="M151" s="737"/>
      <c r="N151" s="737"/>
      <c r="O151" s="737"/>
      <c r="P151" s="737"/>
      <c r="Q151" s="737"/>
      <c r="R151" s="737"/>
      <c r="S151" s="737"/>
      <c r="T151" s="737"/>
      <c r="U151" s="737"/>
      <c r="V151" s="737"/>
      <c r="W151" s="737"/>
      <c r="X151" s="737"/>
      <c r="Y151" s="737"/>
      <c r="Z151" s="737"/>
      <c r="AA151" s="714"/>
      <c r="AB151" s="714"/>
      <c r="AC151" s="714"/>
    </row>
    <row r="152" spans="1:68" ht="14.25" hidden="1" customHeight="1" x14ac:dyDescent="0.25">
      <c r="A152" s="736" t="s">
        <v>113</v>
      </c>
      <c r="B152" s="737"/>
      <c r="C152" s="737"/>
      <c r="D152" s="737"/>
      <c r="E152" s="737"/>
      <c r="F152" s="737"/>
      <c r="G152" s="737"/>
      <c r="H152" s="737"/>
      <c r="I152" s="737"/>
      <c r="J152" s="737"/>
      <c r="K152" s="737"/>
      <c r="L152" s="737"/>
      <c r="M152" s="737"/>
      <c r="N152" s="737"/>
      <c r="O152" s="737"/>
      <c r="P152" s="737"/>
      <c r="Q152" s="737"/>
      <c r="R152" s="737"/>
      <c r="S152" s="737"/>
      <c r="T152" s="737"/>
      <c r="U152" s="737"/>
      <c r="V152" s="737"/>
      <c r="W152" s="737"/>
      <c r="X152" s="737"/>
      <c r="Y152" s="737"/>
      <c r="Z152" s="737"/>
      <c r="AA152" s="715"/>
      <c r="AB152" s="715"/>
      <c r="AC152" s="715"/>
    </row>
    <row r="153" spans="1:68" ht="27" hidden="1" customHeight="1" x14ac:dyDescent="0.25">
      <c r="A153" s="54" t="s">
        <v>292</v>
      </c>
      <c r="B153" s="54" t="s">
        <v>293</v>
      </c>
      <c r="C153" s="31">
        <v>4301011562</v>
      </c>
      <c r="D153" s="731">
        <v>4680115882577</v>
      </c>
      <c r="E153" s="732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292</v>
      </c>
      <c r="B154" s="54" t="s">
        <v>295</v>
      </c>
      <c r="C154" s="31">
        <v>4301011564</v>
      </c>
      <c r="D154" s="731">
        <v>4680115882577</v>
      </c>
      <c r="E154" s="732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6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4"/>
      <c r="R154" s="734"/>
      <c r="S154" s="734"/>
      <c r="T154" s="735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4"/>
      <c r="B155" s="737"/>
      <c r="C155" s="737"/>
      <c r="D155" s="737"/>
      <c r="E155" s="737"/>
      <c r="F155" s="737"/>
      <c r="G155" s="737"/>
      <c r="H155" s="737"/>
      <c r="I155" s="737"/>
      <c r="J155" s="737"/>
      <c r="K155" s="737"/>
      <c r="L155" s="737"/>
      <c r="M155" s="737"/>
      <c r="N155" s="737"/>
      <c r="O155" s="745"/>
      <c r="P155" s="728" t="s">
        <v>70</v>
      </c>
      <c r="Q155" s="729"/>
      <c r="R155" s="729"/>
      <c r="S155" s="729"/>
      <c r="T155" s="729"/>
      <c r="U155" s="729"/>
      <c r="V155" s="730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hidden="1" x14ac:dyDescent="0.2">
      <c r="A156" s="737"/>
      <c r="B156" s="737"/>
      <c r="C156" s="737"/>
      <c r="D156" s="737"/>
      <c r="E156" s="737"/>
      <c r="F156" s="737"/>
      <c r="G156" s="737"/>
      <c r="H156" s="737"/>
      <c r="I156" s="737"/>
      <c r="J156" s="737"/>
      <c r="K156" s="737"/>
      <c r="L156" s="737"/>
      <c r="M156" s="737"/>
      <c r="N156" s="737"/>
      <c r="O156" s="745"/>
      <c r="P156" s="728" t="s">
        <v>70</v>
      </c>
      <c r="Q156" s="729"/>
      <c r="R156" s="729"/>
      <c r="S156" s="729"/>
      <c r="T156" s="729"/>
      <c r="U156" s="729"/>
      <c r="V156" s="730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hidden="1" customHeight="1" x14ac:dyDescent="0.25">
      <c r="A157" s="736" t="s">
        <v>63</v>
      </c>
      <c r="B157" s="737"/>
      <c r="C157" s="737"/>
      <c r="D157" s="737"/>
      <c r="E157" s="737"/>
      <c r="F157" s="737"/>
      <c r="G157" s="737"/>
      <c r="H157" s="737"/>
      <c r="I157" s="737"/>
      <c r="J157" s="737"/>
      <c r="K157" s="737"/>
      <c r="L157" s="737"/>
      <c r="M157" s="737"/>
      <c r="N157" s="737"/>
      <c r="O157" s="737"/>
      <c r="P157" s="737"/>
      <c r="Q157" s="737"/>
      <c r="R157" s="737"/>
      <c r="S157" s="737"/>
      <c r="T157" s="737"/>
      <c r="U157" s="737"/>
      <c r="V157" s="737"/>
      <c r="W157" s="737"/>
      <c r="X157" s="737"/>
      <c r="Y157" s="737"/>
      <c r="Z157" s="737"/>
      <c r="AA157" s="715"/>
      <c r="AB157" s="715"/>
      <c r="AC157" s="715"/>
    </row>
    <row r="158" spans="1:68" ht="27" hidden="1" customHeight="1" x14ac:dyDescent="0.25">
      <c r="A158" s="54" t="s">
        <v>296</v>
      </c>
      <c r="B158" s="54" t="s">
        <v>297</v>
      </c>
      <c r="C158" s="31">
        <v>4301031234</v>
      </c>
      <c r="D158" s="731">
        <v>4680115883444</v>
      </c>
      <c r="E158" s="732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296</v>
      </c>
      <c r="B159" s="54" t="s">
        <v>299</v>
      </c>
      <c r="C159" s="31">
        <v>4301031235</v>
      </c>
      <c r="D159" s="731">
        <v>4680115883444</v>
      </c>
      <c r="E159" s="732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4"/>
      <c r="R159" s="734"/>
      <c r="S159" s="734"/>
      <c r="T159" s="735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4"/>
      <c r="B160" s="737"/>
      <c r="C160" s="737"/>
      <c r="D160" s="737"/>
      <c r="E160" s="737"/>
      <c r="F160" s="737"/>
      <c r="G160" s="737"/>
      <c r="H160" s="737"/>
      <c r="I160" s="737"/>
      <c r="J160" s="737"/>
      <c r="K160" s="737"/>
      <c r="L160" s="737"/>
      <c r="M160" s="737"/>
      <c r="N160" s="737"/>
      <c r="O160" s="745"/>
      <c r="P160" s="728" t="s">
        <v>70</v>
      </c>
      <c r="Q160" s="729"/>
      <c r="R160" s="729"/>
      <c r="S160" s="729"/>
      <c r="T160" s="729"/>
      <c r="U160" s="729"/>
      <c r="V160" s="730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hidden="1" x14ac:dyDescent="0.2">
      <c r="A161" s="737"/>
      <c r="B161" s="737"/>
      <c r="C161" s="737"/>
      <c r="D161" s="737"/>
      <c r="E161" s="737"/>
      <c r="F161" s="737"/>
      <c r="G161" s="737"/>
      <c r="H161" s="737"/>
      <c r="I161" s="737"/>
      <c r="J161" s="737"/>
      <c r="K161" s="737"/>
      <c r="L161" s="737"/>
      <c r="M161" s="737"/>
      <c r="N161" s="737"/>
      <c r="O161" s="745"/>
      <c r="P161" s="728" t="s">
        <v>70</v>
      </c>
      <c r="Q161" s="729"/>
      <c r="R161" s="729"/>
      <c r="S161" s="729"/>
      <c r="T161" s="729"/>
      <c r="U161" s="729"/>
      <c r="V161" s="730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hidden="1" customHeight="1" x14ac:dyDescent="0.25">
      <c r="A162" s="736" t="s">
        <v>72</v>
      </c>
      <c r="B162" s="737"/>
      <c r="C162" s="737"/>
      <c r="D162" s="737"/>
      <c r="E162" s="737"/>
      <c r="F162" s="737"/>
      <c r="G162" s="737"/>
      <c r="H162" s="737"/>
      <c r="I162" s="737"/>
      <c r="J162" s="737"/>
      <c r="K162" s="737"/>
      <c r="L162" s="737"/>
      <c r="M162" s="737"/>
      <c r="N162" s="737"/>
      <c r="O162" s="737"/>
      <c r="P162" s="737"/>
      <c r="Q162" s="737"/>
      <c r="R162" s="737"/>
      <c r="S162" s="737"/>
      <c r="T162" s="737"/>
      <c r="U162" s="737"/>
      <c r="V162" s="737"/>
      <c r="W162" s="737"/>
      <c r="X162" s="737"/>
      <c r="Y162" s="737"/>
      <c r="Z162" s="737"/>
      <c r="AA162" s="715"/>
      <c r="AB162" s="715"/>
      <c r="AC162" s="715"/>
    </row>
    <row r="163" spans="1:68" ht="16.5" hidden="1" customHeight="1" x14ac:dyDescent="0.25">
      <c r="A163" s="54" t="s">
        <v>300</v>
      </c>
      <c r="B163" s="54" t="s">
        <v>301</v>
      </c>
      <c r="C163" s="31">
        <v>4301051476</v>
      </c>
      <c r="D163" s="731">
        <v>4680115882584</v>
      </c>
      <c r="E163" s="732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4"/>
      <c r="R163" s="734"/>
      <c r="S163" s="734"/>
      <c r="T163" s="735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300</v>
      </c>
      <c r="B164" s="54" t="s">
        <v>302</v>
      </c>
      <c r="C164" s="31">
        <v>4301051477</v>
      </c>
      <c r="D164" s="731">
        <v>4680115882584</v>
      </c>
      <c r="E164" s="732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4"/>
      <c r="R164" s="734"/>
      <c r="S164" s="734"/>
      <c r="T164" s="735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4"/>
      <c r="B165" s="737"/>
      <c r="C165" s="737"/>
      <c r="D165" s="737"/>
      <c r="E165" s="737"/>
      <c r="F165" s="737"/>
      <c r="G165" s="737"/>
      <c r="H165" s="737"/>
      <c r="I165" s="737"/>
      <c r="J165" s="737"/>
      <c r="K165" s="737"/>
      <c r="L165" s="737"/>
      <c r="M165" s="737"/>
      <c r="N165" s="737"/>
      <c r="O165" s="745"/>
      <c r="P165" s="728" t="s">
        <v>70</v>
      </c>
      <c r="Q165" s="729"/>
      <c r="R165" s="729"/>
      <c r="S165" s="729"/>
      <c r="T165" s="729"/>
      <c r="U165" s="729"/>
      <c r="V165" s="730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hidden="1" x14ac:dyDescent="0.2">
      <c r="A166" s="737"/>
      <c r="B166" s="737"/>
      <c r="C166" s="737"/>
      <c r="D166" s="737"/>
      <c r="E166" s="737"/>
      <c r="F166" s="737"/>
      <c r="G166" s="737"/>
      <c r="H166" s="737"/>
      <c r="I166" s="737"/>
      <c r="J166" s="737"/>
      <c r="K166" s="737"/>
      <c r="L166" s="737"/>
      <c r="M166" s="737"/>
      <c r="N166" s="737"/>
      <c r="O166" s="745"/>
      <c r="P166" s="728" t="s">
        <v>70</v>
      </c>
      <c r="Q166" s="729"/>
      <c r="R166" s="729"/>
      <c r="S166" s="729"/>
      <c r="T166" s="729"/>
      <c r="U166" s="729"/>
      <c r="V166" s="730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hidden="1" customHeight="1" x14ac:dyDescent="0.25">
      <c r="A167" s="751" t="s">
        <v>111</v>
      </c>
      <c r="B167" s="737"/>
      <c r="C167" s="737"/>
      <c r="D167" s="737"/>
      <c r="E167" s="737"/>
      <c r="F167" s="737"/>
      <c r="G167" s="737"/>
      <c r="H167" s="737"/>
      <c r="I167" s="737"/>
      <c r="J167" s="737"/>
      <c r="K167" s="737"/>
      <c r="L167" s="737"/>
      <c r="M167" s="737"/>
      <c r="N167" s="737"/>
      <c r="O167" s="737"/>
      <c r="P167" s="737"/>
      <c r="Q167" s="737"/>
      <c r="R167" s="737"/>
      <c r="S167" s="737"/>
      <c r="T167" s="737"/>
      <c r="U167" s="737"/>
      <c r="V167" s="737"/>
      <c r="W167" s="737"/>
      <c r="X167" s="737"/>
      <c r="Y167" s="737"/>
      <c r="Z167" s="737"/>
      <c r="AA167" s="714"/>
      <c r="AB167" s="714"/>
      <c r="AC167" s="714"/>
    </row>
    <row r="168" spans="1:68" ht="14.25" hidden="1" customHeight="1" x14ac:dyDescent="0.25">
      <c r="A168" s="736" t="s">
        <v>113</v>
      </c>
      <c r="B168" s="737"/>
      <c r="C168" s="737"/>
      <c r="D168" s="737"/>
      <c r="E168" s="737"/>
      <c r="F168" s="737"/>
      <c r="G168" s="737"/>
      <c r="H168" s="737"/>
      <c r="I168" s="737"/>
      <c r="J168" s="737"/>
      <c r="K168" s="737"/>
      <c r="L168" s="737"/>
      <c r="M168" s="737"/>
      <c r="N168" s="737"/>
      <c r="O168" s="737"/>
      <c r="P168" s="737"/>
      <c r="Q168" s="737"/>
      <c r="R168" s="737"/>
      <c r="S168" s="737"/>
      <c r="T168" s="737"/>
      <c r="U168" s="737"/>
      <c r="V168" s="737"/>
      <c r="W168" s="737"/>
      <c r="X168" s="737"/>
      <c r="Y168" s="737"/>
      <c r="Z168" s="737"/>
      <c r="AA168" s="715"/>
      <c r="AB168" s="715"/>
      <c r="AC168" s="715"/>
    </row>
    <row r="169" spans="1:68" ht="27" hidden="1" customHeight="1" x14ac:dyDescent="0.25">
      <c r="A169" s="54" t="s">
        <v>303</v>
      </c>
      <c r="B169" s="54" t="s">
        <v>304</v>
      </c>
      <c r="C169" s="31">
        <v>4301011192</v>
      </c>
      <c r="D169" s="731">
        <v>4607091382952</v>
      </c>
      <c r="E169" s="732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4"/>
      <c r="R169" s="734"/>
      <c r="S169" s="734"/>
      <c r="T169" s="735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306</v>
      </c>
      <c r="B170" s="54" t="s">
        <v>307</v>
      </c>
      <c r="C170" s="31">
        <v>4301011705</v>
      </c>
      <c r="D170" s="731">
        <v>4607091384604</v>
      </c>
      <c r="E170" s="732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4"/>
      <c r="B171" s="737"/>
      <c r="C171" s="737"/>
      <c r="D171" s="737"/>
      <c r="E171" s="737"/>
      <c r="F171" s="737"/>
      <c r="G171" s="737"/>
      <c r="H171" s="737"/>
      <c r="I171" s="737"/>
      <c r="J171" s="737"/>
      <c r="K171" s="737"/>
      <c r="L171" s="737"/>
      <c r="M171" s="737"/>
      <c r="N171" s="737"/>
      <c r="O171" s="745"/>
      <c r="P171" s="728" t="s">
        <v>70</v>
      </c>
      <c r="Q171" s="729"/>
      <c r="R171" s="729"/>
      <c r="S171" s="729"/>
      <c r="T171" s="729"/>
      <c r="U171" s="729"/>
      <c r="V171" s="730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37"/>
      <c r="B172" s="737"/>
      <c r="C172" s="737"/>
      <c r="D172" s="737"/>
      <c r="E172" s="737"/>
      <c r="F172" s="737"/>
      <c r="G172" s="737"/>
      <c r="H172" s="737"/>
      <c r="I172" s="737"/>
      <c r="J172" s="737"/>
      <c r="K172" s="737"/>
      <c r="L172" s="737"/>
      <c r="M172" s="737"/>
      <c r="N172" s="737"/>
      <c r="O172" s="745"/>
      <c r="P172" s="728" t="s">
        <v>70</v>
      </c>
      <c r="Q172" s="729"/>
      <c r="R172" s="729"/>
      <c r="S172" s="729"/>
      <c r="T172" s="729"/>
      <c r="U172" s="729"/>
      <c r="V172" s="730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6" t="s">
        <v>63</v>
      </c>
      <c r="B173" s="737"/>
      <c r="C173" s="737"/>
      <c r="D173" s="737"/>
      <c r="E173" s="737"/>
      <c r="F173" s="737"/>
      <c r="G173" s="737"/>
      <c r="H173" s="737"/>
      <c r="I173" s="737"/>
      <c r="J173" s="737"/>
      <c r="K173" s="737"/>
      <c r="L173" s="737"/>
      <c r="M173" s="737"/>
      <c r="N173" s="737"/>
      <c r="O173" s="737"/>
      <c r="P173" s="737"/>
      <c r="Q173" s="737"/>
      <c r="R173" s="737"/>
      <c r="S173" s="737"/>
      <c r="T173" s="737"/>
      <c r="U173" s="737"/>
      <c r="V173" s="737"/>
      <c r="W173" s="737"/>
      <c r="X173" s="737"/>
      <c r="Y173" s="737"/>
      <c r="Z173" s="737"/>
      <c r="AA173" s="715"/>
      <c r="AB173" s="715"/>
      <c r="AC173" s="715"/>
    </row>
    <row r="174" spans="1:68" ht="16.5" hidden="1" customHeight="1" x14ac:dyDescent="0.25">
      <c r="A174" s="54" t="s">
        <v>309</v>
      </c>
      <c r="B174" s="54" t="s">
        <v>310</v>
      </c>
      <c r="C174" s="31">
        <v>4301030895</v>
      </c>
      <c r="D174" s="731">
        <v>4607091387667</v>
      </c>
      <c r="E174" s="732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4"/>
      <c r="R174" s="734"/>
      <c r="S174" s="734"/>
      <c r="T174" s="735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312</v>
      </c>
      <c r="B175" s="54" t="s">
        <v>313</v>
      </c>
      <c r="C175" s="31">
        <v>4301030961</v>
      </c>
      <c r="D175" s="731">
        <v>4607091387636</v>
      </c>
      <c r="E175" s="732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4"/>
      <c r="R175" s="734"/>
      <c r="S175" s="734"/>
      <c r="T175" s="735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315</v>
      </c>
      <c r="B176" s="54" t="s">
        <v>316</v>
      </c>
      <c r="C176" s="31">
        <v>4301030963</v>
      </c>
      <c r="D176" s="731">
        <v>4607091382426</v>
      </c>
      <c r="E176" s="732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4"/>
      <c r="R176" s="734"/>
      <c r="S176" s="734"/>
      <c r="T176" s="735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318</v>
      </c>
      <c r="B177" s="54" t="s">
        <v>319</v>
      </c>
      <c r="C177" s="31">
        <v>4301030962</v>
      </c>
      <c r="D177" s="731">
        <v>4607091386547</v>
      </c>
      <c r="E177" s="732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4"/>
      <c r="R177" s="734"/>
      <c r="S177" s="734"/>
      <c r="T177" s="735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4301030964</v>
      </c>
      <c r="D178" s="731">
        <v>4607091382464</v>
      </c>
      <c r="E178" s="732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4"/>
      <c r="R178" s="734"/>
      <c r="S178" s="734"/>
      <c r="T178" s="735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4"/>
      <c r="B179" s="737"/>
      <c r="C179" s="737"/>
      <c r="D179" s="737"/>
      <c r="E179" s="737"/>
      <c r="F179" s="737"/>
      <c r="G179" s="737"/>
      <c r="H179" s="737"/>
      <c r="I179" s="737"/>
      <c r="J179" s="737"/>
      <c r="K179" s="737"/>
      <c r="L179" s="737"/>
      <c r="M179" s="737"/>
      <c r="N179" s="737"/>
      <c r="O179" s="745"/>
      <c r="P179" s="728" t="s">
        <v>70</v>
      </c>
      <c r="Q179" s="729"/>
      <c r="R179" s="729"/>
      <c r="S179" s="729"/>
      <c r="T179" s="729"/>
      <c r="U179" s="729"/>
      <c r="V179" s="730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37"/>
      <c r="B180" s="737"/>
      <c r="C180" s="737"/>
      <c r="D180" s="737"/>
      <c r="E180" s="737"/>
      <c r="F180" s="737"/>
      <c r="G180" s="737"/>
      <c r="H180" s="737"/>
      <c r="I180" s="737"/>
      <c r="J180" s="737"/>
      <c r="K180" s="737"/>
      <c r="L180" s="737"/>
      <c r="M180" s="737"/>
      <c r="N180" s="737"/>
      <c r="O180" s="745"/>
      <c r="P180" s="728" t="s">
        <v>70</v>
      </c>
      <c r="Q180" s="729"/>
      <c r="R180" s="729"/>
      <c r="S180" s="729"/>
      <c r="T180" s="729"/>
      <c r="U180" s="729"/>
      <c r="V180" s="730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6" t="s">
        <v>72</v>
      </c>
      <c r="B181" s="737"/>
      <c r="C181" s="737"/>
      <c r="D181" s="737"/>
      <c r="E181" s="737"/>
      <c r="F181" s="737"/>
      <c r="G181" s="737"/>
      <c r="H181" s="737"/>
      <c r="I181" s="737"/>
      <c r="J181" s="737"/>
      <c r="K181" s="737"/>
      <c r="L181" s="737"/>
      <c r="M181" s="737"/>
      <c r="N181" s="737"/>
      <c r="O181" s="737"/>
      <c r="P181" s="737"/>
      <c r="Q181" s="737"/>
      <c r="R181" s="737"/>
      <c r="S181" s="737"/>
      <c r="T181" s="737"/>
      <c r="U181" s="737"/>
      <c r="V181" s="737"/>
      <c r="W181" s="737"/>
      <c r="X181" s="737"/>
      <c r="Y181" s="737"/>
      <c r="Z181" s="737"/>
      <c r="AA181" s="715"/>
      <c r="AB181" s="715"/>
      <c r="AC181" s="715"/>
    </row>
    <row r="182" spans="1:68" ht="16.5" hidden="1" customHeight="1" x14ac:dyDescent="0.25">
      <c r="A182" s="54" t="s">
        <v>322</v>
      </c>
      <c r="B182" s="54" t="s">
        <v>323</v>
      </c>
      <c r="C182" s="31">
        <v>4301051611</v>
      </c>
      <c r="D182" s="731">
        <v>4607091385304</v>
      </c>
      <c r="E182" s="732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6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4"/>
      <c r="R182" s="734"/>
      <c r="S182" s="734"/>
      <c r="T182" s="735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325</v>
      </c>
      <c r="B183" s="54" t="s">
        <v>326</v>
      </c>
      <c r="C183" s="31">
        <v>4301051648</v>
      </c>
      <c r="D183" s="731">
        <v>4607091386264</v>
      </c>
      <c r="E183" s="732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4"/>
      <c r="R183" s="734"/>
      <c r="S183" s="734"/>
      <c r="T183" s="735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4301051313</v>
      </c>
      <c r="D184" s="731">
        <v>4607091385427</v>
      </c>
      <c r="E184" s="732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7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4"/>
      <c r="R184" s="734"/>
      <c r="S184" s="734"/>
      <c r="T184" s="735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4"/>
      <c r="B185" s="737"/>
      <c r="C185" s="737"/>
      <c r="D185" s="737"/>
      <c r="E185" s="737"/>
      <c r="F185" s="737"/>
      <c r="G185" s="737"/>
      <c r="H185" s="737"/>
      <c r="I185" s="737"/>
      <c r="J185" s="737"/>
      <c r="K185" s="737"/>
      <c r="L185" s="737"/>
      <c r="M185" s="737"/>
      <c r="N185" s="737"/>
      <c r="O185" s="745"/>
      <c r="P185" s="728" t="s">
        <v>70</v>
      </c>
      <c r="Q185" s="729"/>
      <c r="R185" s="729"/>
      <c r="S185" s="729"/>
      <c r="T185" s="729"/>
      <c r="U185" s="729"/>
      <c r="V185" s="730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hidden="1" x14ac:dyDescent="0.2">
      <c r="A186" s="737"/>
      <c r="B186" s="737"/>
      <c r="C186" s="737"/>
      <c r="D186" s="737"/>
      <c r="E186" s="737"/>
      <c r="F186" s="737"/>
      <c r="G186" s="737"/>
      <c r="H186" s="737"/>
      <c r="I186" s="737"/>
      <c r="J186" s="737"/>
      <c r="K186" s="737"/>
      <c r="L186" s="737"/>
      <c r="M186" s="737"/>
      <c r="N186" s="737"/>
      <c r="O186" s="745"/>
      <c r="P186" s="728" t="s">
        <v>70</v>
      </c>
      <c r="Q186" s="729"/>
      <c r="R186" s="729"/>
      <c r="S186" s="729"/>
      <c r="T186" s="729"/>
      <c r="U186" s="729"/>
      <c r="V186" s="730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hidden="1" customHeight="1" x14ac:dyDescent="0.2">
      <c r="A187" s="843" t="s">
        <v>330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751" t="s">
        <v>331</v>
      </c>
      <c r="B188" s="737"/>
      <c r="C188" s="737"/>
      <c r="D188" s="737"/>
      <c r="E188" s="737"/>
      <c r="F188" s="737"/>
      <c r="G188" s="737"/>
      <c r="H188" s="737"/>
      <c r="I188" s="737"/>
      <c r="J188" s="737"/>
      <c r="K188" s="737"/>
      <c r="L188" s="737"/>
      <c r="M188" s="737"/>
      <c r="N188" s="737"/>
      <c r="O188" s="737"/>
      <c r="P188" s="737"/>
      <c r="Q188" s="737"/>
      <c r="R188" s="737"/>
      <c r="S188" s="737"/>
      <c r="T188" s="737"/>
      <c r="U188" s="737"/>
      <c r="V188" s="737"/>
      <c r="W188" s="737"/>
      <c r="X188" s="737"/>
      <c r="Y188" s="737"/>
      <c r="Z188" s="737"/>
      <c r="AA188" s="714"/>
      <c r="AB188" s="714"/>
      <c r="AC188" s="714"/>
    </row>
    <row r="189" spans="1:68" ht="14.25" hidden="1" customHeight="1" x14ac:dyDescent="0.25">
      <c r="A189" s="736" t="s">
        <v>166</v>
      </c>
      <c r="B189" s="737"/>
      <c r="C189" s="737"/>
      <c r="D189" s="737"/>
      <c r="E189" s="737"/>
      <c r="F189" s="737"/>
      <c r="G189" s="737"/>
      <c r="H189" s="737"/>
      <c r="I189" s="737"/>
      <c r="J189" s="737"/>
      <c r="K189" s="737"/>
      <c r="L189" s="737"/>
      <c r="M189" s="737"/>
      <c r="N189" s="737"/>
      <c r="O189" s="737"/>
      <c r="P189" s="737"/>
      <c r="Q189" s="737"/>
      <c r="R189" s="737"/>
      <c r="S189" s="737"/>
      <c r="T189" s="737"/>
      <c r="U189" s="737"/>
      <c r="V189" s="737"/>
      <c r="W189" s="737"/>
      <c r="X189" s="737"/>
      <c r="Y189" s="737"/>
      <c r="Z189" s="737"/>
      <c r="AA189" s="715"/>
      <c r="AB189" s="715"/>
      <c r="AC189" s="715"/>
    </row>
    <row r="190" spans="1:68" ht="27" hidden="1" customHeight="1" x14ac:dyDescent="0.25">
      <c r="A190" s="54" t="s">
        <v>332</v>
      </c>
      <c r="B190" s="54" t="s">
        <v>333</v>
      </c>
      <c r="C190" s="31">
        <v>4301020323</v>
      </c>
      <c r="D190" s="731">
        <v>4680115886223</v>
      </c>
      <c r="E190" s="732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62" t="s">
        <v>334</v>
      </c>
      <c r="Q190" s="734"/>
      <c r="R190" s="734"/>
      <c r="S190" s="734"/>
      <c r="T190" s="735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4"/>
      <c r="B191" s="737"/>
      <c r="C191" s="737"/>
      <c r="D191" s="737"/>
      <c r="E191" s="737"/>
      <c r="F191" s="737"/>
      <c r="G191" s="737"/>
      <c r="H191" s="737"/>
      <c r="I191" s="737"/>
      <c r="J191" s="737"/>
      <c r="K191" s="737"/>
      <c r="L191" s="737"/>
      <c r="M191" s="737"/>
      <c r="N191" s="737"/>
      <c r="O191" s="745"/>
      <c r="P191" s="728" t="s">
        <v>70</v>
      </c>
      <c r="Q191" s="729"/>
      <c r="R191" s="729"/>
      <c r="S191" s="729"/>
      <c r="T191" s="729"/>
      <c r="U191" s="729"/>
      <c r="V191" s="730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37"/>
      <c r="B192" s="737"/>
      <c r="C192" s="737"/>
      <c r="D192" s="737"/>
      <c r="E192" s="737"/>
      <c r="F192" s="737"/>
      <c r="G192" s="737"/>
      <c r="H192" s="737"/>
      <c r="I192" s="737"/>
      <c r="J192" s="737"/>
      <c r="K192" s="737"/>
      <c r="L192" s="737"/>
      <c r="M192" s="737"/>
      <c r="N192" s="737"/>
      <c r="O192" s="745"/>
      <c r="P192" s="728" t="s">
        <v>70</v>
      </c>
      <c r="Q192" s="729"/>
      <c r="R192" s="729"/>
      <c r="S192" s="729"/>
      <c r="T192" s="729"/>
      <c r="U192" s="729"/>
      <c r="V192" s="730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6" t="s">
        <v>63</v>
      </c>
      <c r="B193" s="737"/>
      <c r="C193" s="737"/>
      <c r="D193" s="737"/>
      <c r="E193" s="737"/>
      <c r="F193" s="737"/>
      <c r="G193" s="737"/>
      <c r="H193" s="737"/>
      <c r="I193" s="737"/>
      <c r="J193" s="737"/>
      <c r="K193" s="737"/>
      <c r="L193" s="737"/>
      <c r="M193" s="737"/>
      <c r="N193" s="737"/>
      <c r="O193" s="737"/>
      <c r="P193" s="737"/>
      <c r="Q193" s="737"/>
      <c r="R193" s="737"/>
      <c r="S193" s="737"/>
      <c r="T193" s="737"/>
      <c r="U193" s="737"/>
      <c r="V193" s="737"/>
      <c r="W193" s="737"/>
      <c r="X193" s="737"/>
      <c r="Y193" s="737"/>
      <c r="Z193" s="737"/>
      <c r="AA193" s="715"/>
      <c r="AB193" s="715"/>
      <c r="AC193" s="715"/>
    </row>
    <row r="194" spans="1:68" ht="27" hidden="1" customHeight="1" x14ac:dyDescent="0.25">
      <c r="A194" s="54" t="s">
        <v>336</v>
      </c>
      <c r="B194" s="54" t="s">
        <v>337</v>
      </c>
      <c r="C194" s="31">
        <v>4301031191</v>
      </c>
      <c r="D194" s="731">
        <v>4680115880993</v>
      </c>
      <c r="E194" s="732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4"/>
      <c r="R194" s="734"/>
      <c r="S194" s="734"/>
      <c r="T194" s="735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339</v>
      </c>
      <c r="B195" s="54" t="s">
        <v>340</v>
      </c>
      <c r="C195" s="31">
        <v>4301031204</v>
      </c>
      <c r="D195" s="731">
        <v>4680115881761</v>
      </c>
      <c r="E195" s="732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4"/>
      <c r="R195" s="734"/>
      <c r="S195" s="734"/>
      <c r="T195" s="735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4301031201</v>
      </c>
      <c r="D196" s="731">
        <v>4680115881563</v>
      </c>
      <c r="E196" s="732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4"/>
      <c r="R196" s="734"/>
      <c r="S196" s="734"/>
      <c r="T196" s="735"/>
      <c r="U196" s="34"/>
      <c r="V196" s="34"/>
      <c r="W196" s="35" t="s">
        <v>68</v>
      </c>
      <c r="X196" s="719">
        <v>21</v>
      </c>
      <c r="Y196" s="720">
        <f t="shared" si="31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22</v>
      </c>
      <c r="BN196" s="64">
        <f t="shared" si="33"/>
        <v>22</v>
      </c>
      <c r="BO196" s="64">
        <f t="shared" si="34"/>
        <v>3.2051282051282048E-2</v>
      </c>
      <c r="BP196" s="64">
        <f t="shared" si="35"/>
        <v>3.2051282051282048E-2</v>
      </c>
    </row>
    <row r="197" spans="1:68" ht="27" customHeight="1" x14ac:dyDescent="0.25">
      <c r="A197" s="54" t="s">
        <v>345</v>
      </c>
      <c r="B197" s="54" t="s">
        <v>346</v>
      </c>
      <c r="C197" s="31">
        <v>4301031199</v>
      </c>
      <c r="D197" s="731">
        <v>4680115880986</v>
      </c>
      <c r="E197" s="732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4"/>
      <c r="R197" s="734"/>
      <c r="S197" s="734"/>
      <c r="T197" s="735"/>
      <c r="U197" s="34"/>
      <c r="V197" s="34"/>
      <c r="W197" s="35" t="s">
        <v>68</v>
      </c>
      <c r="X197" s="719">
        <v>81</v>
      </c>
      <c r="Y197" s="720">
        <f t="shared" si="31"/>
        <v>81.900000000000006</v>
      </c>
      <c r="Z197" s="36">
        <f>IFERROR(IF(Y197=0,"",ROUNDUP(Y197/H197,0)*0.00502),"")</f>
        <v>0.19578000000000001</v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86.014285714285705</v>
      </c>
      <c r="BN197" s="64">
        <f t="shared" si="33"/>
        <v>86.97</v>
      </c>
      <c r="BO197" s="64">
        <f t="shared" si="34"/>
        <v>0.16483516483516483</v>
      </c>
      <c r="BP197" s="64">
        <f t="shared" si="35"/>
        <v>0.16666666666666669</v>
      </c>
    </row>
    <row r="198" spans="1:68" ht="27" hidden="1" customHeight="1" x14ac:dyDescent="0.25">
      <c r="A198" s="54" t="s">
        <v>347</v>
      </c>
      <c r="B198" s="54" t="s">
        <v>348</v>
      </c>
      <c r="C198" s="31">
        <v>4301031205</v>
      </c>
      <c r="D198" s="731">
        <v>4680115881785</v>
      </c>
      <c r="E198" s="732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4"/>
      <c r="R198" s="734"/>
      <c r="S198" s="734"/>
      <c r="T198" s="735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349</v>
      </c>
      <c r="B199" s="54" t="s">
        <v>350</v>
      </c>
      <c r="C199" s="31">
        <v>4301031202</v>
      </c>
      <c r="D199" s="731">
        <v>4680115881679</v>
      </c>
      <c r="E199" s="732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4"/>
      <c r="R199" s="734"/>
      <c r="S199" s="734"/>
      <c r="T199" s="735"/>
      <c r="U199" s="34"/>
      <c r="V199" s="34"/>
      <c r="W199" s="35" t="s">
        <v>68</v>
      </c>
      <c r="X199" s="719">
        <v>92</v>
      </c>
      <c r="Y199" s="720">
        <f t="shared" si="31"/>
        <v>92.4</v>
      </c>
      <c r="Z199" s="36">
        <f>IFERROR(IF(Y199=0,"",ROUNDUP(Y199/H199,0)*0.00502),"")</f>
        <v>0.22088000000000002</v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96.38095238095238</v>
      </c>
      <c r="BN199" s="64">
        <f t="shared" si="33"/>
        <v>96.800000000000011</v>
      </c>
      <c r="BO199" s="64">
        <f t="shared" si="34"/>
        <v>0.18722018722018724</v>
      </c>
      <c r="BP199" s="64">
        <f t="shared" si="35"/>
        <v>0.18803418803418806</v>
      </c>
    </row>
    <row r="200" spans="1:68" ht="27" hidden="1" customHeight="1" x14ac:dyDescent="0.25">
      <c r="A200" s="54" t="s">
        <v>351</v>
      </c>
      <c r="B200" s="54" t="s">
        <v>352</v>
      </c>
      <c r="C200" s="31">
        <v>4301031158</v>
      </c>
      <c r="D200" s="731">
        <v>4680115880191</v>
      </c>
      <c r="E200" s="732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4"/>
      <c r="R200" s="734"/>
      <c r="S200" s="734"/>
      <c r="T200" s="735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4301031245</v>
      </c>
      <c r="D201" s="731">
        <v>4680115883963</v>
      </c>
      <c r="E201" s="732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4"/>
      <c r="R201" s="734"/>
      <c r="S201" s="734"/>
      <c r="T201" s="735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4"/>
      <c r="B202" s="737"/>
      <c r="C202" s="737"/>
      <c r="D202" s="737"/>
      <c r="E202" s="737"/>
      <c r="F202" s="737"/>
      <c r="G202" s="737"/>
      <c r="H202" s="737"/>
      <c r="I202" s="737"/>
      <c r="J202" s="737"/>
      <c r="K202" s="737"/>
      <c r="L202" s="737"/>
      <c r="M202" s="737"/>
      <c r="N202" s="737"/>
      <c r="O202" s="745"/>
      <c r="P202" s="728" t="s">
        <v>70</v>
      </c>
      <c r="Q202" s="729"/>
      <c r="R202" s="729"/>
      <c r="S202" s="729"/>
      <c r="T202" s="729"/>
      <c r="U202" s="729"/>
      <c r="V202" s="730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87.38095238095238</v>
      </c>
      <c r="Y202" s="721">
        <f>IFERROR(Y194/H194,"0")+IFERROR(Y195/H195,"0")+IFERROR(Y196/H196,"0")+IFERROR(Y197/H197,"0")+IFERROR(Y198/H198,"0")+IFERROR(Y199/H199,"0")+IFERROR(Y200/H200,"0")+IFERROR(Y201/H201,"0")</f>
        <v>88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0.45431000000000005</v>
      </c>
      <c r="AA202" s="722"/>
      <c r="AB202" s="722"/>
      <c r="AC202" s="722"/>
    </row>
    <row r="203" spans="1:68" x14ac:dyDescent="0.2">
      <c r="A203" s="737"/>
      <c r="B203" s="737"/>
      <c r="C203" s="737"/>
      <c r="D203" s="737"/>
      <c r="E203" s="737"/>
      <c r="F203" s="737"/>
      <c r="G203" s="737"/>
      <c r="H203" s="737"/>
      <c r="I203" s="737"/>
      <c r="J203" s="737"/>
      <c r="K203" s="737"/>
      <c r="L203" s="737"/>
      <c r="M203" s="737"/>
      <c r="N203" s="737"/>
      <c r="O203" s="745"/>
      <c r="P203" s="728" t="s">
        <v>70</v>
      </c>
      <c r="Q203" s="729"/>
      <c r="R203" s="729"/>
      <c r="S203" s="729"/>
      <c r="T203" s="729"/>
      <c r="U203" s="729"/>
      <c r="V203" s="730"/>
      <c r="W203" s="37" t="s">
        <v>68</v>
      </c>
      <c r="X203" s="721">
        <f>IFERROR(SUM(X194:X201),"0")</f>
        <v>194</v>
      </c>
      <c r="Y203" s="721">
        <f>IFERROR(SUM(Y194:Y201),"0")</f>
        <v>195.3</v>
      </c>
      <c r="Z203" s="37"/>
      <c r="AA203" s="722"/>
      <c r="AB203" s="722"/>
      <c r="AC203" s="722"/>
    </row>
    <row r="204" spans="1:68" ht="16.5" hidden="1" customHeight="1" x14ac:dyDescent="0.25">
      <c r="A204" s="751" t="s">
        <v>356</v>
      </c>
      <c r="B204" s="737"/>
      <c r="C204" s="737"/>
      <c r="D204" s="737"/>
      <c r="E204" s="737"/>
      <c r="F204" s="737"/>
      <c r="G204" s="737"/>
      <c r="H204" s="737"/>
      <c r="I204" s="737"/>
      <c r="J204" s="737"/>
      <c r="K204" s="737"/>
      <c r="L204" s="737"/>
      <c r="M204" s="737"/>
      <c r="N204" s="737"/>
      <c r="O204" s="737"/>
      <c r="P204" s="737"/>
      <c r="Q204" s="737"/>
      <c r="R204" s="737"/>
      <c r="S204" s="737"/>
      <c r="T204" s="737"/>
      <c r="U204" s="737"/>
      <c r="V204" s="737"/>
      <c r="W204" s="737"/>
      <c r="X204" s="737"/>
      <c r="Y204" s="737"/>
      <c r="Z204" s="737"/>
      <c r="AA204" s="714"/>
      <c r="AB204" s="714"/>
      <c r="AC204" s="714"/>
    </row>
    <row r="205" spans="1:68" ht="14.25" hidden="1" customHeight="1" x14ac:dyDescent="0.25">
      <c r="A205" s="736" t="s">
        <v>113</v>
      </c>
      <c r="B205" s="737"/>
      <c r="C205" s="737"/>
      <c r="D205" s="737"/>
      <c r="E205" s="737"/>
      <c r="F205" s="737"/>
      <c r="G205" s="737"/>
      <c r="H205" s="737"/>
      <c r="I205" s="737"/>
      <c r="J205" s="737"/>
      <c r="K205" s="737"/>
      <c r="L205" s="737"/>
      <c r="M205" s="737"/>
      <c r="N205" s="737"/>
      <c r="O205" s="737"/>
      <c r="P205" s="737"/>
      <c r="Q205" s="737"/>
      <c r="R205" s="737"/>
      <c r="S205" s="737"/>
      <c r="T205" s="737"/>
      <c r="U205" s="737"/>
      <c r="V205" s="737"/>
      <c r="W205" s="737"/>
      <c r="X205" s="737"/>
      <c r="Y205" s="737"/>
      <c r="Z205" s="737"/>
      <c r="AA205" s="715"/>
      <c r="AB205" s="715"/>
      <c r="AC205" s="715"/>
    </row>
    <row r="206" spans="1:68" ht="27" hidden="1" customHeight="1" x14ac:dyDescent="0.25">
      <c r="A206" s="54" t="s">
        <v>357</v>
      </c>
      <c r="B206" s="54" t="s">
        <v>358</v>
      </c>
      <c r="C206" s="31">
        <v>4301011450</v>
      </c>
      <c r="D206" s="731">
        <v>4680115881402</v>
      </c>
      <c r="E206" s="732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10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360</v>
      </c>
      <c r="B207" s="54" t="s">
        <v>361</v>
      </c>
      <c r="C207" s="31">
        <v>4301011767</v>
      </c>
      <c r="D207" s="731">
        <v>4680115881396</v>
      </c>
      <c r="E207" s="732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4"/>
      <c r="R207" s="734"/>
      <c r="S207" s="734"/>
      <c r="T207" s="735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4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45"/>
      <c r="P208" s="728" t="s">
        <v>70</v>
      </c>
      <c r="Q208" s="729"/>
      <c r="R208" s="729"/>
      <c r="S208" s="729"/>
      <c r="T208" s="729"/>
      <c r="U208" s="729"/>
      <c r="V208" s="730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37"/>
      <c r="B209" s="737"/>
      <c r="C209" s="737"/>
      <c r="D209" s="737"/>
      <c r="E209" s="737"/>
      <c r="F209" s="737"/>
      <c r="G209" s="737"/>
      <c r="H209" s="737"/>
      <c r="I209" s="737"/>
      <c r="J209" s="737"/>
      <c r="K209" s="737"/>
      <c r="L209" s="737"/>
      <c r="M209" s="737"/>
      <c r="N209" s="737"/>
      <c r="O209" s="745"/>
      <c r="P209" s="728" t="s">
        <v>70</v>
      </c>
      <c r="Q209" s="729"/>
      <c r="R209" s="729"/>
      <c r="S209" s="729"/>
      <c r="T209" s="729"/>
      <c r="U209" s="729"/>
      <c r="V209" s="730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6" t="s">
        <v>166</v>
      </c>
      <c r="B210" s="737"/>
      <c r="C210" s="737"/>
      <c r="D210" s="737"/>
      <c r="E210" s="737"/>
      <c r="F210" s="737"/>
      <c r="G210" s="737"/>
      <c r="H210" s="737"/>
      <c r="I210" s="737"/>
      <c r="J210" s="737"/>
      <c r="K210" s="737"/>
      <c r="L210" s="737"/>
      <c r="M210" s="737"/>
      <c r="N210" s="737"/>
      <c r="O210" s="737"/>
      <c r="P210" s="737"/>
      <c r="Q210" s="737"/>
      <c r="R210" s="737"/>
      <c r="S210" s="737"/>
      <c r="T210" s="737"/>
      <c r="U210" s="737"/>
      <c r="V210" s="737"/>
      <c r="W210" s="737"/>
      <c r="X210" s="737"/>
      <c r="Y210" s="737"/>
      <c r="Z210" s="737"/>
      <c r="AA210" s="715"/>
      <c r="AB210" s="715"/>
      <c r="AC210" s="715"/>
    </row>
    <row r="211" spans="1:68" ht="16.5" hidden="1" customHeight="1" x14ac:dyDescent="0.25">
      <c r="A211" s="54" t="s">
        <v>362</v>
      </c>
      <c r="B211" s="54" t="s">
        <v>363</v>
      </c>
      <c r="C211" s="31">
        <v>4301020262</v>
      </c>
      <c r="D211" s="731">
        <v>4680115882935</v>
      </c>
      <c r="E211" s="732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365</v>
      </c>
      <c r="B212" s="54" t="s">
        <v>366</v>
      </c>
      <c r="C212" s="31">
        <v>4301020220</v>
      </c>
      <c r="D212" s="731">
        <v>4680115880764</v>
      </c>
      <c r="E212" s="732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4"/>
      <c r="R212" s="734"/>
      <c r="S212" s="734"/>
      <c r="T212" s="735"/>
      <c r="U212" s="34"/>
      <c r="V212" s="34"/>
      <c r="W212" s="35" t="s">
        <v>68</v>
      </c>
      <c r="X212" s="719">
        <v>107</v>
      </c>
      <c r="Y212" s="720">
        <f>IFERROR(IF(X212="",0,CEILING((X212/$H212),1)*$H212),"")</f>
        <v>107.10000000000001</v>
      </c>
      <c r="Z212" s="36">
        <f>IFERROR(IF(Y212=0,"",ROUNDUP(Y212/H212,0)*0.00753),"")</f>
        <v>0.38403000000000004</v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117.19047619047619</v>
      </c>
      <c r="BN212" s="64">
        <f>IFERROR(Y212*I212/H212,"0")</f>
        <v>117.3</v>
      </c>
      <c r="BO212" s="64">
        <f>IFERROR(1/J212*(X212/H212),"0")</f>
        <v>0.32661782661782657</v>
      </c>
      <c r="BP212" s="64">
        <f>IFERROR(1/J212*(Y212/H212),"0")</f>
        <v>0.32692307692307693</v>
      </c>
    </row>
    <row r="213" spans="1:68" x14ac:dyDescent="0.2">
      <c r="A213" s="744"/>
      <c r="B213" s="737"/>
      <c r="C213" s="737"/>
      <c r="D213" s="737"/>
      <c r="E213" s="737"/>
      <c r="F213" s="737"/>
      <c r="G213" s="737"/>
      <c r="H213" s="737"/>
      <c r="I213" s="737"/>
      <c r="J213" s="737"/>
      <c r="K213" s="737"/>
      <c r="L213" s="737"/>
      <c r="M213" s="737"/>
      <c r="N213" s="737"/>
      <c r="O213" s="745"/>
      <c r="P213" s="728" t="s">
        <v>70</v>
      </c>
      <c r="Q213" s="729"/>
      <c r="R213" s="729"/>
      <c r="S213" s="729"/>
      <c r="T213" s="729"/>
      <c r="U213" s="729"/>
      <c r="V213" s="730"/>
      <c r="W213" s="37" t="s">
        <v>71</v>
      </c>
      <c r="X213" s="721">
        <f>IFERROR(X211/H211,"0")+IFERROR(X212/H212,"0")</f>
        <v>50.952380952380949</v>
      </c>
      <c r="Y213" s="721">
        <f>IFERROR(Y211/H211,"0")+IFERROR(Y212/H212,"0")</f>
        <v>51</v>
      </c>
      <c r="Z213" s="721">
        <f>IFERROR(IF(Z211="",0,Z211),"0")+IFERROR(IF(Z212="",0,Z212),"0")</f>
        <v>0.38403000000000004</v>
      </c>
      <c r="AA213" s="722"/>
      <c r="AB213" s="722"/>
      <c r="AC213" s="722"/>
    </row>
    <row r="214" spans="1:68" x14ac:dyDescent="0.2">
      <c r="A214" s="737"/>
      <c r="B214" s="737"/>
      <c r="C214" s="737"/>
      <c r="D214" s="737"/>
      <c r="E214" s="737"/>
      <c r="F214" s="737"/>
      <c r="G214" s="737"/>
      <c r="H214" s="737"/>
      <c r="I214" s="737"/>
      <c r="J214" s="737"/>
      <c r="K214" s="737"/>
      <c r="L214" s="737"/>
      <c r="M214" s="737"/>
      <c r="N214" s="737"/>
      <c r="O214" s="745"/>
      <c r="P214" s="728" t="s">
        <v>70</v>
      </c>
      <c r="Q214" s="729"/>
      <c r="R214" s="729"/>
      <c r="S214" s="729"/>
      <c r="T214" s="729"/>
      <c r="U214" s="729"/>
      <c r="V214" s="730"/>
      <c r="W214" s="37" t="s">
        <v>68</v>
      </c>
      <c r="X214" s="721">
        <f>IFERROR(SUM(X211:X212),"0")</f>
        <v>107</v>
      </c>
      <c r="Y214" s="721">
        <f>IFERROR(SUM(Y211:Y212),"0")</f>
        <v>107.10000000000001</v>
      </c>
      <c r="Z214" s="37"/>
      <c r="AA214" s="722"/>
      <c r="AB214" s="722"/>
      <c r="AC214" s="722"/>
    </row>
    <row r="215" spans="1:68" ht="14.25" hidden="1" customHeight="1" x14ac:dyDescent="0.25">
      <c r="A215" s="736" t="s">
        <v>63</v>
      </c>
      <c r="B215" s="737"/>
      <c r="C215" s="737"/>
      <c r="D215" s="737"/>
      <c r="E215" s="737"/>
      <c r="F215" s="737"/>
      <c r="G215" s="737"/>
      <c r="H215" s="737"/>
      <c r="I215" s="737"/>
      <c r="J215" s="737"/>
      <c r="K215" s="737"/>
      <c r="L215" s="737"/>
      <c r="M215" s="737"/>
      <c r="N215" s="737"/>
      <c r="O215" s="737"/>
      <c r="P215" s="737"/>
      <c r="Q215" s="737"/>
      <c r="R215" s="737"/>
      <c r="S215" s="737"/>
      <c r="T215" s="737"/>
      <c r="U215" s="737"/>
      <c r="V215" s="737"/>
      <c r="W215" s="737"/>
      <c r="X215" s="737"/>
      <c r="Y215" s="737"/>
      <c r="Z215" s="737"/>
      <c r="AA215" s="715"/>
      <c r="AB215" s="715"/>
      <c r="AC215" s="715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31">
        <v>4680115882683</v>
      </c>
      <c r="E216" s="732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4"/>
      <c r="R216" s="734"/>
      <c r="S216" s="734"/>
      <c r="T216" s="735"/>
      <c r="U216" s="34"/>
      <c r="V216" s="34"/>
      <c r="W216" s="35" t="s">
        <v>68</v>
      </c>
      <c r="X216" s="719">
        <v>100</v>
      </c>
      <c r="Y216" s="720">
        <f t="shared" ref="Y216:Y223" si="36">IFERROR(IF(X216="",0,CEILING((X216/$H216),1)*$H216),"")</f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103.88888888888889</v>
      </c>
      <c r="BN216" s="64">
        <f t="shared" ref="BN216:BN223" si="38">IFERROR(Y216*I216/H216,"0")</f>
        <v>106.59000000000002</v>
      </c>
      <c r="BO216" s="64">
        <f t="shared" ref="BO216:BO223" si="39">IFERROR(1/J216*(X216/H216),"0")</f>
        <v>0.14029180695847362</v>
      </c>
      <c r="BP216" s="64">
        <f t="shared" ref="BP216:BP223" si="40">IFERROR(1/J216*(Y216/H216),"0")</f>
        <v>0.14393939393939395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31">
        <v>4680115882690</v>
      </c>
      <c r="E217" s="732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4"/>
      <c r="R217" s="734"/>
      <c r="S217" s="734"/>
      <c r="T217" s="735"/>
      <c r="U217" s="34"/>
      <c r="V217" s="34"/>
      <c r="W217" s="35" t="s">
        <v>68</v>
      </c>
      <c r="X217" s="719">
        <v>143</v>
      </c>
      <c r="Y217" s="720">
        <f t="shared" si="36"/>
        <v>145.80000000000001</v>
      </c>
      <c r="Z217" s="36">
        <f>IFERROR(IF(Y217=0,"",ROUNDUP(Y217/H217,0)*0.00902),"")</f>
        <v>0.24354000000000001</v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148.5611111111111</v>
      </c>
      <c r="BN217" s="64">
        <f t="shared" si="38"/>
        <v>151.47</v>
      </c>
      <c r="BO217" s="64">
        <f t="shared" si="39"/>
        <v>0.20061728395061729</v>
      </c>
      <c r="BP217" s="64">
        <f t="shared" si="40"/>
        <v>0.20454545454545456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4301031220</v>
      </c>
      <c r="D218" s="731">
        <v>4680115882669</v>
      </c>
      <c r="E218" s="732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4301031221</v>
      </c>
      <c r="D219" s="731">
        <v>4680115882676</v>
      </c>
      <c r="E219" s="732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19">
        <v>139</v>
      </c>
      <c r="Y219" s="720">
        <f t="shared" si="36"/>
        <v>140.4</v>
      </c>
      <c r="Z219" s="36">
        <f>IFERROR(IF(Y219=0,"",ROUNDUP(Y219/H219,0)*0.00902),"")</f>
        <v>0.23452000000000001</v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144.40555555555557</v>
      </c>
      <c r="BN219" s="64">
        <f t="shared" si="38"/>
        <v>145.86000000000001</v>
      </c>
      <c r="BO219" s="64">
        <f t="shared" si="39"/>
        <v>0.19500561167227834</v>
      </c>
      <c r="BP219" s="64">
        <f t="shared" si="40"/>
        <v>0.19696969696969696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4301031223</v>
      </c>
      <c r="D220" s="731">
        <v>4680115884014</v>
      </c>
      <c r="E220" s="732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381</v>
      </c>
      <c r="B221" s="54" t="s">
        <v>382</v>
      </c>
      <c r="C221" s="31">
        <v>4301031222</v>
      </c>
      <c r="D221" s="731">
        <v>4680115884007</v>
      </c>
      <c r="E221" s="732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383</v>
      </c>
      <c r="B222" s="54" t="s">
        <v>384</v>
      </c>
      <c r="C222" s="31">
        <v>4301031229</v>
      </c>
      <c r="D222" s="731">
        <v>4680115884038</v>
      </c>
      <c r="E222" s="732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4301031225</v>
      </c>
      <c r="D223" s="731">
        <v>4680115884021</v>
      </c>
      <c r="E223" s="732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7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4"/>
      <c r="B224" s="737"/>
      <c r="C224" s="737"/>
      <c r="D224" s="737"/>
      <c r="E224" s="737"/>
      <c r="F224" s="737"/>
      <c r="G224" s="737"/>
      <c r="H224" s="737"/>
      <c r="I224" s="737"/>
      <c r="J224" s="737"/>
      <c r="K224" s="737"/>
      <c r="L224" s="737"/>
      <c r="M224" s="737"/>
      <c r="N224" s="737"/>
      <c r="O224" s="745"/>
      <c r="P224" s="728" t="s">
        <v>70</v>
      </c>
      <c r="Q224" s="729"/>
      <c r="R224" s="729"/>
      <c r="S224" s="729"/>
      <c r="T224" s="729"/>
      <c r="U224" s="729"/>
      <c r="V224" s="730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70.740740740740733</v>
      </c>
      <c r="Y224" s="721">
        <f>IFERROR(Y216/H216,"0")+IFERROR(Y217/H217,"0")+IFERROR(Y218/H218,"0")+IFERROR(Y219/H219,"0")+IFERROR(Y220/H220,"0")+IFERROR(Y221/H221,"0")+IFERROR(Y222/H222,"0")+IFERROR(Y223/H223,"0")</f>
        <v>72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0.64944000000000002</v>
      </c>
      <c r="AA224" s="722"/>
      <c r="AB224" s="722"/>
      <c r="AC224" s="722"/>
    </row>
    <row r="225" spans="1:68" x14ac:dyDescent="0.2">
      <c r="A225" s="737"/>
      <c r="B225" s="737"/>
      <c r="C225" s="737"/>
      <c r="D225" s="737"/>
      <c r="E225" s="737"/>
      <c r="F225" s="737"/>
      <c r="G225" s="737"/>
      <c r="H225" s="737"/>
      <c r="I225" s="737"/>
      <c r="J225" s="737"/>
      <c r="K225" s="737"/>
      <c r="L225" s="737"/>
      <c r="M225" s="737"/>
      <c r="N225" s="737"/>
      <c r="O225" s="745"/>
      <c r="P225" s="728" t="s">
        <v>70</v>
      </c>
      <c r="Q225" s="729"/>
      <c r="R225" s="729"/>
      <c r="S225" s="729"/>
      <c r="T225" s="729"/>
      <c r="U225" s="729"/>
      <c r="V225" s="730"/>
      <c r="W225" s="37" t="s">
        <v>68</v>
      </c>
      <c r="X225" s="721">
        <f>IFERROR(SUM(X216:X223),"0")</f>
        <v>382</v>
      </c>
      <c r="Y225" s="721">
        <f>IFERROR(SUM(Y216:Y223),"0")</f>
        <v>388.80000000000007</v>
      </c>
      <c r="Z225" s="37"/>
      <c r="AA225" s="722"/>
      <c r="AB225" s="722"/>
      <c r="AC225" s="722"/>
    </row>
    <row r="226" spans="1:68" ht="14.25" hidden="1" customHeight="1" x14ac:dyDescent="0.25">
      <c r="A226" s="736" t="s">
        <v>72</v>
      </c>
      <c r="B226" s="737"/>
      <c r="C226" s="737"/>
      <c r="D226" s="737"/>
      <c r="E226" s="737"/>
      <c r="F226" s="737"/>
      <c r="G226" s="737"/>
      <c r="H226" s="737"/>
      <c r="I226" s="737"/>
      <c r="J226" s="737"/>
      <c r="K226" s="737"/>
      <c r="L226" s="737"/>
      <c r="M226" s="737"/>
      <c r="N226" s="737"/>
      <c r="O226" s="737"/>
      <c r="P226" s="737"/>
      <c r="Q226" s="737"/>
      <c r="R226" s="737"/>
      <c r="S226" s="737"/>
      <c r="T226" s="737"/>
      <c r="U226" s="737"/>
      <c r="V226" s="737"/>
      <c r="W226" s="737"/>
      <c r="X226" s="737"/>
      <c r="Y226" s="737"/>
      <c r="Z226" s="737"/>
      <c r="AA226" s="715"/>
      <c r="AB226" s="715"/>
      <c r="AC226" s="715"/>
    </row>
    <row r="227" spans="1:68" ht="27" hidden="1" customHeight="1" x14ac:dyDescent="0.25">
      <c r="A227" s="54" t="s">
        <v>387</v>
      </c>
      <c r="B227" s="54" t="s">
        <v>388</v>
      </c>
      <c r="C227" s="31">
        <v>4301051408</v>
      </c>
      <c r="D227" s="731">
        <v>4680115881594</v>
      </c>
      <c r="E227" s="732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4"/>
      <c r="R227" s="734"/>
      <c r="S227" s="734"/>
      <c r="T227" s="735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390</v>
      </c>
      <c r="B228" s="54" t="s">
        <v>391</v>
      </c>
      <c r="C228" s="31">
        <v>4301051754</v>
      </c>
      <c r="D228" s="731">
        <v>4680115880962</v>
      </c>
      <c r="E228" s="732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4"/>
      <c r="R228" s="734"/>
      <c r="S228" s="734"/>
      <c r="T228" s="735"/>
      <c r="U228" s="34"/>
      <c r="V228" s="34"/>
      <c r="W228" s="35" t="s">
        <v>68</v>
      </c>
      <c r="X228" s="719">
        <v>30</v>
      </c>
      <c r="Y228" s="720">
        <f t="shared" si="41"/>
        <v>31.2</v>
      </c>
      <c r="Z228" s="36">
        <f>IFERROR(IF(Y228=0,"",ROUNDUP(Y228/H228,0)*0.02175),"")</f>
        <v>8.6999999999999994E-2</v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32.169230769230772</v>
      </c>
      <c r="BN228" s="64">
        <f t="shared" si="43"/>
        <v>33.456000000000003</v>
      </c>
      <c r="BO228" s="64">
        <f t="shared" si="44"/>
        <v>6.8681318681318673E-2</v>
      </c>
      <c r="BP228" s="64">
        <f t="shared" si="45"/>
        <v>7.1428571428571425E-2</v>
      </c>
    </row>
    <row r="229" spans="1:68" ht="27" hidden="1" customHeight="1" x14ac:dyDescent="0.25">
      <c r="A229" s="54" t="s">
        <v>393</v>
      </c>
      <c r="B229" s="54" t="s">
        <v>394</v>
      </c>
      <c r="C229" s="31">
        <v>4301051411</v>
      </c>
      <c r="D229" s="731">
        <v>4680115881617</v>
      </c>
      <c r="E229" s="732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4"/>
      <c r="R229" s="734"/>
      <c r="S229" s="734"/>
      <c r="T229" s="735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31">
        <v>4680115880573</v>
      </c>
      <c r="E230" s="732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4"/>
      <c r="R230" s="734"/>
      <c r="S230" s="734"/>
      <c r="T230" s="735"/>
      <c r="U230" s="34"/>
      <c r="V230" s="34"/>
      <c r="W230" s="35" t="s">
        <v>68</v>
      </c>
      <c r="X230" s="719">
        <v>266</v>
      </c>
      <c r="Y230" s="720">
        <f t="shared" si="41"/>
        <v>269.7</v>
      </c>
      <c r="Z230" s="36">
        <f>IFERROR(IF(Y230=0,"",ROUNDUP(Y230/H230,0)*0.02175),"")</f>
        <v>0.6742499999999999</v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283.24413793103446</v>
      </c>
      <c r="BN230" s="64">
        <f t="shared" si="43"/>
        <v>287.18400000000003</v>
      </c>
      <c r="BO230" s="64">
        <f t="shared" si="44"/>
        <v>0.54597701149425293</v>
      </c>
      <c r="BP230" s="64">
        <f t="shared" si="45"/>
        <v>0.55357142857142849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31">
        <v>4680115882195</v>
      </c>
      <c r="E231" s="732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19">
        <v>117</v>
      </c>
      <c r="Y231" s="720">
        <f t="shared" si="41"/>
        <v>117.6</v>
      </c>
      <c r="Z231" s="36">
        <f t="shared" ref="Z231:Z237" si="46">IFERROR(IF(Y231=0,"",ROUNDUP(Y231/H231,0)*0.00753),"")</f>
        <v>0.36897000000000002</v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131.13750000000002</v>
      </c>
      <c r="BN231" s="64">
        <f t="shared" si="43"/>
        <v>131.81</v>
      </c>
      <c r="BO231" s="64">
        <f t="shared" si="44"/>
        <v>0.3125</v>
      </c>
      <c r="BP231" s="64">
        <f t="shared" si="45"/>
        <v>0.3141025641025641</v>
      </c>
    </row>
    <row r="232" spans="1:68" ht="37.5" hidden="1" customHeight="1" x14ac:dyDescent="0.25">
      <c r="A232" s="54" t="s">
        <v>401</v>
      </c>
      <c r="B232" s="54" t="s">
        <v>402</v>
      </c>
      <c r="C232" s="31">
        <v>4301051752</v>
      </c>
      <c r="D232" s="731">
        <v>4680115882607</v>
      </c>
      <c r="E232" s="732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31">
        <v>4680115880092</v>
      </c>
      <c r="E233" s="732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10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19">
        <v>398</v>
      </c>
      <c r="Y233" s="720">
        <f t="shared" si="41"/>
        <v>398.4</v>
      </c>
      <c r="Z233" s="36">
        <f t="shared" si="46"/>
        <v>1.2499800000000001</v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443.10666666666674</v>
      </c>
      <c r="BN233" s="64">
        <f t="shared" si="43"/>
        <v>443.55199999999996</v>
      </c>
      <c r="BO233" s="64">
        <f t="shared" si="44"/>
        <v>1.063034188034188</v>
      </c>
      <c r="BP233" s="64">
        <f t="shared" si="45"/>
        <v>1.0641025641025641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31">
        <v>4680115880221</v>
      </c>
      <c r="E234" s="732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4"/>
      <c r="R234" s="734"/>
      <c r="S234" s="734"/>
      <c r="T234" s="735"/>
      <c r="U234" s="34"/>
      <c r="V234" s="34"/>
      <c r="W234" s="35" t="s">
        <v>68</v>
      </c>
      <c r="X234" s="719">
        <v>326</v>
      </c>
      <c r="Y234" s="720">
        <f t="shared" si="41"/>
        <v>326.39999999999998</v>
      </c>
      <c r="Z234" s="36">
        <f t="shared" si="46"/>
        <v>1.0240800000000001</v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362.94666666666666</v>
      </c>
      <c r="BN234" s="64">
        <f t="shared" si="43"/>
        <v>363.392</v>
      </c>
      <c r="BO234" s="64">
        <f t="shared" si="44"/>
        <v>0.87072649572649574</v>
      </c>
      <c r="BP234" s="64">
        <f t="shared" si="45"/>
        <v>0.87179487179487181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4301051749</v>
      </c>
      <c r="D235" s="731">
        <v>4680115882942</v>
      </c>
      <c r="E235" s="732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4"/>
      <c r="R235" s="734"/>
      <c r="S235" s="734"/>
      <c r="T235" s="735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31">
        <v>4680115880504</v>
      </c>
      <c r="E236" s="732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4"/>
      <c r="R236" s="734"/>
      <c r="S236" s="734"/>
      <c r="T236" s="735"/>
      <c r="U236" s="34"/>
      <c r="V236" s="34"/>
      <c r="W236" s="35" t="s">
        <v>68</v>
      </c>
      <c r="X236" s="719">
        <v>71</v>
      </c>
      <c r="Y236" s="720">
        <f t="shared" si="41"/>
        <v>72</v>
      </c>
      <c r="Z236" s="36">
        <f t="shared" si="46"/>
        <v>0.22590000000000002</v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79.046666666666681</v>
      </c>
      <c r="BN236" s="64">
        <f t="shared" si="43"/>
        <v>80.160000000000011</v>
      </c>
      <c r="BO236" s="64">
        <f t="shared" si="44"/>
        <v>0.18963675213675216</v>
      </c>
      <c r="BP236" s="64">
        <f t="shared" si="45"/>
        <v>0.19230769230769229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31">
        <v>4680115882164</v>
      </c>
      <c r="E237" s="732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7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4"/>
      <c r="R237" s="734"/>
      <c r="S237" s="734"/>
      <c r="T237" s="735"/>
      <c r="U237" s="34"/>
      <c r="V237" s="34"/>
      <c r="W237" s="35" t="s">
        <v>68</v>
      </c>
      <c r="X237" s="719">
        <v>77</v>
      </c>
      <c r="Y237" s="720">
        <f t="shared" si="41"/>
        <v>79.2</v>
      </c>
      <c r="Z237" s="36">
        <f t="shared" si="46"/>
        <v>0.24849000000000002</v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85.919166666666669</v>
      </c>
      <c r="BN237" s="64">
        <f t="shared" si="43"/>
        <v>88.374000000000009</v>
      </c>
      <c r="BO237" s="64">
        <f t="shared" si="44"/>
        <v>0.20566239316239318</v>
      </c>
      <c r="BP237" s="64">
        <f t="shared" si="45"/>
        <v>0.21153846153846154</v>
      </c>
    </row>
    <row r="238" spans="1:68" x14ac:dyDescent="0.2">
      <c r="A238" s="744"/>
      <c r="B238" s="737"/>
      <c r="C238" s="737"/>
      <c r="D238" s="737"/>
      <c r="E238" s="737"/>
      <c r="F238" s="737"/>
      <c r="G238" s="737"/>
      <c r="H238" s="737"/>
      <c r="I238" s="737"/>
      <c r="J238" s="737"/>
      <c r="K238" s="737"/>
      <c r="L238" s="737"/>
      <c r="M238" s="737"/>
      <c r="N238" s="737"/>
      <c r="O238" s="745"/>
      <c r="P238" s="728" t="s">
        <v>70</v>
      </c>
      <c r="Q238" s="729"/>
      <c r="R238" s="729"/>
      <c r="S238" s="729"/>
      <c r="T238" s="729"/>
      <c r="U238" s="729"/>
      <c r="V238" s="730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446.50419982316532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449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3.8786700000000005</v>
      </c>
      <c r="AA238" s="722"/>
      <c r="AB238" s="722"/>
      <c r="AC238" s="722"/>
    </row>
    <row r="239" spans="1:68" x14ac:dyDescent="0.2">
      <c r="A239" s="737"/>
      <c r="B239" s="737"/>
      <c r="C239" s="737"/>
      <c r="D239" s="737"/>
      <c r="E239" s="737"/>
      <c r="F239" s="737"/>
      <c r="G239" s="737"/>
      <c r="H239" s="737"/>
      <c r="I239" s="737"/>
      <c r="J239" s="737"/>
      <c r="K239" s="737"/>
      <c r="L239" s="737"/>
      <c r="M239" s="737"/>
      <c r="N239" s="737"/>
      <c r="O239" s="745"/>
      <c r="P239" s="728" t="s">
        <v>70</v>
      </c>
      <c r="Q239" s="729"/>
      <c r="R239" s="729"/>
      <c r="S239" s="729"/>
      <c r="T239" s="729"/>
      <c r="U239" s="729"/>
      <c r="V239" s="730"/>
      <c r="W239" s="37" t="s">
        <v>68</v>
      </c>
      <c r="X239" s="721">
        <f>IFERROR(SUM(X227:X237),"0")</f>
        <v>1285</v>
      </c>
      <c r="Y239" s="721">
        <f>IFERROR(SUM(Y227:Y237),"0")</f>
        <v>1294.5</v>
      </c>
      <c r="Z239" s="37"/>
      <c r="AA239" s="722"/>
      <c r="AB239" s="722"/>
      <c r="AC239" s="722"/>
    </row>
    <row r="240" spans="1:68" ht="14.25" hidden="1" customHeight="1" x14ac:dyDescent="0.25">
      <c r="A240" s="736" t="s">
        <v>213</v>
      </c>
      <c r="B240" s="737"/>
      <c r="C240" s="737"/>
      <c r="D240" s="737"/>
      <c r="E240" s="737"/>
      <c r="F240" s="737"/>
      <c r="G240" s="737"/>
      <c r="H240" s="737"/>
      <c r="I240" s="737"/>
      <c r="J240" s="737"/>
      <c r="K240" s="737"/>
      <c r="L240" s="737"/>
      <c r="M240" s="737"/>
      <c r="N240" s="737"/>
      <c r="O240" s="737"/>
      <c r="P240" s="737"/>
      <c r="Q240" s="737"/>
      <c r="R240" s="737"/>
      <c r="S240" s="737"/>
      <c r="T240" s="737"/>
      <c r="U240" s="737"/>
      <c r="V240" s="737"/>
      <c r="W240" s="737"/>
      <c r="X240" s="737"/>
      <c r="Y240" s="737"/>
      <c r="Z240" s="737"/>
      <c r="AA240" s="715"/>
      <c r="AB240" s="715"/>
      <c r="AC240" s="715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31">
        <v>4680115882874</v>
      </c>
      <c r="E241" s="732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418</v>
      </c>
      <c r="B242" s="54" t="s">
        <v>419</v>
      </c>
      <c r="C242" s="31">
        <v>4301060359</v>
      </c>
      <c r="D242" s="731">
        <v>4680115884434</v>
      </c>
      <c r="E242" s="732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7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4"/>
      <c r="R242" s="734"/>
      <c r="S242" s="734"/>
      <c r="T242" s="735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31">
        <v>4680115880818</v>
      </c>
      <c r="E243" s="732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4"/>
      <c r="R243" s="734"/>
      <c r="S243" s="734"/>
      <c r="T243" s="735"/>
      <c r="U243" s="34"/>
      <c r="V243" s="34"/>
      <c r="W243" s="35" t="s">
        <v>68</v>
      </c>
      <c r="X243" s="719">
        <v>10</v>
      </c>
      <c r="Y243" s="720">
        <f>IFERROR(IF(X243="",0,CEILING((X243/$H243),1)*$H243),"")</f>
        <v>12</v>
      </c>
      <c r="Z243" s="36">
        <f>IFERROR(IF(Y243=0,"",ROUNDUP(Y243/H243,0)*0.00753),"")</f>
        <v>3.7650000000000003E-2</v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11.133333333333335</v>
      </c>
      <c r="BN243" s="64">
        <f>IFERROR(Y243*I243/H243,"0")</f>
        <v>13.360000000000001</v>
      </c>
      <c r="BO243" s="64">
        <f>IFERROR(1/J243*(X243/H243),"0")</f>
        <v>2.6709401709401712E-2</v>
      </c>
      <c r="BP243" s="64">
        <f>IFERROR(1/J243*(Y243/H243),"0")</f>
        <v>3.2051282051282048E-2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4301060389</v>
      </c>
      <c r="D244" s="731">
        <v>4680115880801</v>
      </c>
      <c r="E244" s="732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4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4"/>
      <c r="R244" s="734"/>
      <c r="S244" s="734"/>
      <c r="T244" s="735"/>
      <c r="U244" s="34"/>
      <c r="V244" s="34"/>
      <c r="W244" s="35" t="s">
        <v>68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44"/>
      <c r="B245" s="737"/>
      <c r="C245" s="737"/>
      <c r="D245" s="737"/>
      <c r="E245" s="737"/>
      <c r="F245" s="737"/>
      <c r="G245" s="737"/>
      <c r="H245" s="737"/>
      <c r="I245" s="737"/>
      <c r="J245" s="737"/>
      <c r="K245" s="737"/>
      <c r="L245" s="737"/>
      <c r="M245" s="737"/>
      <c r="N245" s="737"/>
      <c r="O245" s="745"/>
      <c r="P245" s="728" t="s">
        <v>70</v>
      </c>
      <c r="Q245" s="729"/>
      <c r="R245" s="729"/>
      <c r="S245" s="729"/>
      <c r="T245" s="729"/>
      <c r="U245" s="729"/>
      <c r="V245" s="730"/>
      <c r="W245" s="37" t="s">
        <v>71</v>
      </c>
      <c r="X245" s="721">
        <f>IFERROR(X241/H241,"0")+IFERROR(X242/H242,"0")+IFERROR(X243/H243,"0")+IFERROR(X244/H244,"0")</f>
        <v>4.166666666666667</v>
      </c>
      <c r="Y245" s="721">
        <f>IFERROR(Y241/H241,"0")+IFERROR(Y242/H242,"0")+IFERROR(Y243/H243,"0")+IFERROR(Y244/H244,"0")</f>
        <v>5</v>
      </c>
      <c r="Z245" s="721">
        <f>IFERROR(IF(Z241="",0,Z241),"0")+IFERROR(IF(Z242="",0,Z242),"0")+IFERROR(IF(Z243="",0,Z243),"0")+IFERROR(IF(Z244="",0,Z244),"0")</f>
        <v>3.7650000000000003E-2</v>
      </c>
      <c r="AA245" s="722"/>
      <c r="AB245" s="722"/>
      <c r="AC245" s="722"/>
    </row>
    <row r="246" spans="1:68" x14ac:dyDescent="0.2">
      <c r="A246" s="737"/>
      <c r="B246" s="737"/>
      <c r="C246" s="737"/>
      <c r="D246" s="737"/>
      <c r="E246" s="737"/>
      <c r="F246" s="737"/>
      <c r="G246" s="737"/>
      <c r="H246" s="737"/>
      <c r="I246" s="737"/>
      <c r="J246" s="737"/>
      <c r="K246" s="737"/>
      <c r="L246" s="737"/>
      <c r="M246" s="737"/>
      <c r="N246" s="737"/>
      <c r="O246" s="745"/>
      <c r="P246" s="728" t="s">
        <v>70</v>
      </c>
      <c r="Q246" s="729"/>
      <c r="R246" s="729"/>
      <c r="S246" s="729"/>
      <c r="T246" s="729"/>
      <c r="U246" s="729"/>
      <c r="V246" s="730"/>
      <c r="W246" s="37" t="s">
        <v>68</v>
      </c>
      <c r="X246" s="721">
        <f>IFERROR(SUM(X241:X244),"0")</f>
        <v>10</v>
      </c>
      <c r="Y246" s="721">
        <f>IFERROR(SUM(Y241:Y244),"0")</f>
        <v>12</v>
      </c>
      <c r="Z246" s="37"/>
      <c r="AA246" s="722"/>
      <c r="AB246" s="722"/>
      <c r="AC246" s="722"/>
    </row>
    <row r="247" spans="1:68" ht="16.5" hidden="1" customHeight="1" x14ac:dyDescent="0.25">
      <c r="A247" s="751" t="s">
        <v>427</v>
      </c>
      <c r="B247" s="737"/>
      <c r="C247" s="737"/>
      <c r="D247" s="737"/>
      <c r="E247" s="737"/>
      <c r="F247" s="737"/>
      <c r="G247" s="737"/>
      <c r="H247" s="737"/>
      <c r="I247" s="737"/>
      <c r="J247" s="737"/>
      <c r="K247" s="737"/>
      <c r="L247" s="737"/>
      <c r="M247" s="737"/>
      <c r="N247" s="737"/>
      <c r="O247" s="737"/>
      <c r="P247" s="737"/>
      <c r="Q247" s="737"/>
      <c r="R247" s="737"/>
      <c r="S247" s="737"/>
      <c r="T247" s="737"/>
      <c r="U247" s="737"/>
      <c r="V247" s="737"/>
      <c r="W247" s="737"/>
      <c r="X247" s="737"/>
      <c r="Y247" s="737"/>
      <c r="Z247" s="737"/>
      <c r="AA247" s="714"/>
      <c r="AB247" s="714"/>
      <c r="AC247" s="714"/>
    </row>
    <row r="248" spans="1:68" ht="14.25" hidden="1" customHeight="1" x14ac:dyDescent="0.25">
      <c r="A248" s="736" t="s">
        <v>113</v>
      </c>
      <c r="B248" s="737"/>
      <c r="C248" s="737"/>
      <c r="D248" s="737"/>
      <c r="E248" s="737"/>
      <c r="F248" s="737"/>
      <c r="G248" s="737"/>
      <c r="H248" s="737"/>
      <c r="I248" s="737"/>
      <c r="J248" s="737"/>
      <c r="K248" s="737"/>
      <c r="L248" s="737"/>
      <c r="M248" s="737"/>
      <c r="N248" s="737"/>
      <c r="O248" s="737"/>
      <c r="P248" s="737"/>
      <c r="Q248" s="737"/>
      <c r="R248" s="737"/>
      <c r="S248" s="737"/>
      <c r="T248" s="737"/>
      <c r="U248" s="737"/>
      <c r="V248" s="737"/>
      <c r="W248" s="737"/>
      <c r="X248" s="737"/>
      <c r="Y248" s="737"/>
      <c r="Z248" s="737"/>
      <c r="AA248" s="715"/>
      <c r="AB248" s="715"/>
      <c r="AC248" s="715"/>
    </row>
    <row r="249" spans="1:68" ht="27" hidden="1" customHeight="1" x14ac:dyDescent="0.25">
      <c r="A249" s="54" t="s">
        <v>428</v>
      </c>
      <c r="B249" s="54" t="s">
        <v>429</v>
      </c>
      <c r="C249" s="31">
        <v>4301011717</v>
      </c>
      <c r="D249" s="731">
        <v>4680115884274</v>
      </c>
      <c r="E249" s="732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4301011945</v>
      </c>
      <c r="D250" s="731">
        <v>4680115884274</v>
      </c>
      <c r="E250" s="732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433</v>
      </c>
      <c r="B251" s="54" t="s">
        <v>434</v>
      </c>
      <c r="C251" s="31">
        <v>4301011719</v>
      </c>
      <c r="D251" s="731">
        <v>4680115884298</v>
      </c>
      <c r="E251" s="732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436</v>
      </c>
      <c r="B252" s="54" t="s">
        <v>437</v>
      </c>
      <c r="C252" s="31">
        <v>4301011733</v>
      </c>
      <c r="D252" s="731">
        <v>4680115884250</v>
      </c>
      <c r="E252" s="732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4301011944</v>
      </c>
      <c r="D253" s="731">
        <v>4680115884250</v>
      </c>
      <c r="E253" s="732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4301011718</v>
      </c>
      <c r="D254" s="731">
        <v>4680115884281</v>
      </c>
      <c r="E254" s="732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4301011720</v>
      </c>
      <c r="D255" s="731">
        <v>4680115884199</v>
      </c>
      <c r="E255" s="732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4"/>
      <c r="R255" s="734"/>
      <c r="S255" s="734"/>
      <c r="T255" s="735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4301011716</v>
      </c>
      <c r="D256" s="731">
        <v>4680115884267</v>
      </c>
      <c r="E256" s="732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4"/>
      <c r="R256" s="734"/>
      <c r="S256" s="734"/>
      <c r="T256" s="735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4"/>
      <c r="B257" s="737"/>
      <c r="C257" s="737"/>
      <c r="D257" s="737"/>
      <c r="E257" s="737"/>
      <c r="F257" s="737"/>
      <c r="G257" s="737"/>
      <c r="H257" s="737"/>
      <c r="I257" s="737"/>
      <c r="J257" s="737"/>
      <c r="K257" s="737"/>
      <c r="L257" s="737"/>
      <c r="M257" s="737"/>
      <c r="N257" s="737"/>
      <c r="O257" s="745"/>
      <c r="P257" s="728" t="s">
        <v>70</v>
      </c>
      <c r="Q257" s="729"/>
      <c r="R257" s="729"/>
      <c r="S257" s="729"/>
      <c r="T257" s="729"/>
      <c r="U257" s="729"/>
      <c r="V257" s="730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hidden="1" x14ac:dyDescent="0.2">
      <c r="A258" s="737"/>
      <c r="B258" s="737"/>
      <c r="C258" s="737"/>
      <c r="D258" s="737"/>
      <c r="E258" s="737"/>
      <c r="F258" s="737"/>
      <c r="G258" s="737"/>
      <c r="H258" s="737"/>
      <c r="I258" s="737"/>
      <c r="J258" s="737"/>
      <c r="K258" s="737"/>
      <c r="L258" s="737"/>
      <c r="M258" s="737"/>
      <c r="N258" s="737"/>
      <c r="O258" s="745"/>
      <c r="P258" s="728" t="s">
        <v>70</v>
      </c>
      <c r="Q258" s="729"/>
      <c r="R258" s="729"/>
      <c r="S258" s="729"/>
      <c r="T258" s="729"/>
      <c r="U258" s="729"/>
      <c r="V258" s="730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hidden="1" customHeight="1" x14ac:dyDescent="0.25">
      <c r="A259" s="751" t="s">
        <v>447</v>
      </c>
      <c r="B259" s="737"/>
      <c r="C259" s="737"/>
      <c r="D259" s="737"/>
      <c r="E259" s="737"/>
      <c r="F259" s="737"/>
      <c r="G259" s="737"/>
      <c r="H259" s="737"/>
      <c r="I259" s="737"/>
      <c r="J259" s="737"/>
      <c r="K259" s="737"/>
      <c r="L259" s="737"/>
      <c r="M259" s="737"/>
      <c r="N259" s="737"/>
      <c r="O259" s="737"/>
      <c r="P259" s="737"/>
      <c r="Q259" s="737"/>
      <c r="R259" s="737"/>
      <c r="S259" s="737"/>
      <c r="T259" s="737"/>
      <c r="U259" s="737"/>
      <c r="V259" s="737"/>
      <c r="W259" s="737"/>
      <c r="X259" s="737"/>
      <c r="Y259" s="737"/>
      <c r="Z259" s="737"/>
      <c r="AA259" s="714"/>
      <c r="AB259" s="714"/>
      <c r="AC259" s="714"/>
    </row>
    <row r="260" spans="1:68" ht="14.25" hidden="1" customHeight="1" x14ac:dyDescent="0.25">
      <c r="A260" s="736" t="s">
        <v>113</v>
      </c>
      <c r="B260" s="737"/>
      <c r="C260" s="737"/>
      <c r="D260" s="737"/>
      <c r="E260" s="737"/>
      <c r="F260" s="737"/>
      <c r="G260" s="737"/>
      <c r="H260" s="737"/>
      <c r="I260" s="737"/>
      <c r="J260" s="737"/>
      <c r="K260" s="737"/>
      <c r="L260" s="737"/>
      <c r="M260" s="737"/>
      <c r="N260" s="737"/>
      <c r="O260" s="737"/>
      <c r="P260" s="737"/>
      <c r="Q260" s="737"/>
      <c r="R260" s="737"/>
      <c r="S260" s="737"/>
      <c r="T260" s="737"/>
      <c r="U260" s="737"/>
      <c r="V260" s="737"/>
      <c r="W260" s="737"/>
      <c r="X260" s="737"/>
      <c r="Y260" s="737"/>
      <c r="Z260" s="737"/>
      <c r="AA260" s="715"/>
      <c r="AB260" s="715"/>
      <c r="AC260" s="715"/>
    </row>
    <row r="261" spans="1:68" ht="27" customHeight="1" x14ac:dyDescent="0.25">
      <c r="A261" s="54" t="s">
        <v>448</v>
      </c>
      <c r="B261" s="54" t="s">
        <v>449</v>
      </c>
      <c r="C261" s="31">
        <v>4301011826</v>
      </c>
      <c r="D261" s="731">
        <v>4680115884137</v>
      </c>
      <c r="E261" s="732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4"/>
      <c r="R261" s="734"/>
      <c r="S261" s="734"/>
      <c r="T261" s="735"/>
      <c r="U261" s="34"/>
      <c r="V261" s="34"/>
      <c r="W261" s="35" t="s">
        <v>68</v>
      </c>
      <c r="X261" s="719">
        <v>891</v>
      </c>
      <c r="Y261" s="720">
        <f t="shared" ref="Y261:Y268" si="52">IFERROR(IF(X261="",0,CEILING((X261/$H261),1)*$H261),"")</f>
        <v>893.19999999999993</v>
      </c>
      <c r="Z261" s="36">
        <f>IFERROR(IF(Y261=0,"",ROUNDUP(Y261/H261,0)*0.02175),"")</f>
        <v>1.67475</v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927.86896551724146</v>
      </c>
      <c r="BN261" s="64">
        <f t="shared" ref="BN261:BN268" si="54">IFERROR(Y261*I261/H261,"0")</f>
        <v>930.16</v>
      </c>
      <c r="BO261" s="64">
        <f t="shared" ref="BO261:BO268" si="55">IFERROR(1/J261*(X261/H261),"0")</f>
        <v>1.3716133004926108</v>
      </c>
      <c r="BP261" s="64">
        <f t="shared" ref="BP261:BP268" si="56">IFERROR(1/J261*(Y261/H261),"0")</f>
        <v>1.375</v>
      </c>
    </row>
    <row r="262" spans="1:68" ht="27" hidden="1" customHeight="1" x14ac:dyDescent="0.25">
      <c r="A262" s="54" t="s">
        <v>448</v>
      </c>
      <c r="B262" s="54" t="s">
        <v>451</v>
      </c>
      <c r="C262" s="31">
        <v>4301011942</v>
      </c>
      <c r="D262" s="731">
        <v>4680115884137</v>
      </c>
      <c r="E262" s="732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10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4"/>
      <c r="R262" s="734"/>
      <c r="S262" s="734"/>
      <c r="T262" s="735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1">
        <v>4680115884236</v>
      </c>
      <c r="E263" s="732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1">
        <v>4680115884175</v>
      </c>
      <c r="E264" s="732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31">
        <v>4680115884144</v>
      </c>
      <c r="E265" s="732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1">
        <v>4680115885288</v>
      </c>
      <c r="E266" s="732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4"/>
      <c r="R266" s="734"/>
      <c r="S266" s="734"/>
      <c r="T266" s="735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1">
        <v>4680115884182</v>
      </c>
      <c r="E267" s="732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1">
        <v>4680115884205</v>
      </c>
      <c r="E268" s="732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4"/>
      <c r="R268" s="734"/>
      <c r="S268" s="734"/>
      <c r="T268" s="735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44"/>
      <c r="B269" s="737"/>
      <c r="C269" s="737"/>
      <c r="D269" s="737"/>
      <c r="E269" s="737"/>
      <c r="F269" s="737"/>
      <c r="G269" s="737"/>
      <c r="H269" s="737"/>
      <c r="I269" s="737"/>
      <c r="J269" s="737"/>
      <c r="K269" s="737"/>
      <c r="L269" s="737"/>
      <c r="M269" s="737"/>
      <c r="N269" s="737"/>
      <c r="O269" s="745"/>
      <c r="P269" s="728" t="s">
        <v>70</v>
      </c>
      <c r="Q269" s="729"/>
      <c r="R269" s="729"/>
      <c r="S269" s="729"/>
      <c r="T269" s="729"/>
      <c r="U269" s="729"/>
      <c r="V269" s="730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76.810344827586206</v>
      </c>
      <c r="Y269" s="721">
        <f>IFERROR(Y261/H261,"0")+IFERROR(Y262/H262,"0")+IFERROR(Y263/H263,"0")+IFERROR(Y264/H264,"0")+IFERROR(Y265/H265,"0")+IFERROR(Y266/H266,"0")+IFERROR(Y267/H267,"0")+IFERROR(Y268/H268,"0")</f>
        <v>77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1.67475</v>
      </c>
      <c r="AA269" s="722"/>
      <c r="AB269" s="722"/>
      <c r="AC269" s="722"/>
    </row>
    <row r="270" spans="1:68" x14ac:dyDescent="0.2">
      <c r="A270" s="737"/>
      <c r="B270" s="737"/>
      <c r="C270" s="737"/>
      <c r="D270" s="737"/>
      <c r="E270" s="737"/>
      <c r="F270" s="737"/>
      <c r="G270" s="737"/>
      <c r="H270" s="737"/>
      <c r="I270" s="737"/>
      <c r="J270" s="737"/>
      <c r="K270" s="737"/>
      <c r="L270" s="737"/>
      <c r="M270" s="737"/>
      <c r="N270" s="737"/>
      <c r="O270" s="745"/>
      <c r="P270" s="728" t="s">
        <v>70</v>
      </c>
      <c r="Q270" s="729"/>
      <c r="R270" s="729"/>
      <c r="S270" s="729"/>
      <c r="T270" s="729"/>
      <c r="U270" s="729"/>
      <c r="V270" s="730"/>
      <c r="W270" s="37" t="s">
        <v>68</v>
      </c>
      <c r="X270" s="721">
        <f>IFERROR(SUM(X261:X268),"0")</f>
        <v>891</v>
      </c>
      <c r="Y270" s="721">
        <f>IFERROR(SUM(Y261:Y268),"0")</f>
        <v>893.19999999999993</v>
      </c>
      <c r="Z270" s="37"/>
      <c r="AA270" s="722"/>
      <c r="AB270" s="722"/>
      <c r="AC270" s="722"/>
    </row>
    <row r="271" spans="1:68" ht="14.25" hidden="1" customHeight="1" x14ac:dyDescent="0.25">
      <c r="A271" s="736" t="s">
        <v>166</v>
      </c>
      <c r="B271" s="737"/>
      <c r="C271" s="737"/>
      <c r="D271" s="737"/>
      <c r="E271" s="737"/>
      <c r="F271" s="737"/>
      <c r="G271" s="737"/>
      <c r="H271" s="737"/>
      <c r="I271" s="737"/>
      <c r="J271" s="737"/>
      <c r="K271" s="737"/>
      <c r="L271" s="737"/>
      <c r="M271" s="737"/>
      <c r="N271" s="737"/>
      <c r="O271" s="737"/>
      <c r="P271" s="737"/>
      <c r="Q271" s="737"/>
      <c r="R271" s="737"/>
      <c r="S271" s="737"/>
      <c r="T271" s="737"/>
      <c r="U271" s="737"/>
      <c r="V271" s="737"/>
      <c r="W271" s="737"/>
      <c r="X271" s="737"/>
      <c r="Y271" s="737"/>
      <c r="Z271" s="737"/>
      <c r="AA271" s="715"/>
      <c r="AB271" s="715"/>
      <c r="AC271" s="715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1">
        <v>4680115885721</v>
      </c>
      <c r="E272" s="732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893" t="s">
        <v>470</v>
      </c>
      <c r="Q272" s="734"/>
      <c r="R272" s="734"/>
      <c r="S272" s="734"/>
      <c r="T272" s="735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4"/>
      <c r="B273" s="737"/>
      <c r="C273" s="737"/>
      <c r="D273" s="737"/>
      <c r="E273" s="737"/>
      <c r="F273" s="737"/>
      <c r="G273" s="737"/>
      <c r="H273" s="737"/>
      <c r="I273" s="737"/>
      <c r="J273" s="737"/>
      <c r="K273" s="737"/>
      <c r="L273" s="737"/>
      <c r="M273" s="737"/>
      <c r="N273" s="737"/>
      <c r="O273" s="745"/>
      <c r="P273" s="728" t="s">
        <v>70</v>
      </c>
      <c r="Q273" s="729"/>
      <c r="R273" s="729"/>
      <c r="S273" s="729"/>
      <c r="T273" s="729"/>
      <c r="U273" s="729"/>
      <c r="V273" s="730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37"/>
      <c r="B274" s="737"/>
      <c r="C274" s="737"/>
      <c r="D274" s="737"/>
      <c r="E274" s="737"/>
      <c r="F274" s="737"/>
      <c r="G274" s="737"/>
      <c r="H274" s="737"/>
      <c r="I274" s="737"/>
      <c r="J274" s="737"/>
      <c r="K274" s="737"/>
      <c r="L274" s="737"/>
      <c r="M274" s="737"/>
      <c r="N274" s="737"/>
      <c r="O274" s="745"/>
      <c r="P274" s="728" t="s">
        <v>70</v>
      </c>
      <c r="Q274" s="729"/>
      <c r="R274" s="729"/>
      <c r="S274" s="729"/>
      <c r="T274" s="729"/>
      <c r="U274" s="729"/>
      <c r="V274" s="730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51" t="s">
        <v>472</v>
      </c>
      <c r="B275" s="737"/>
      <c r="C275" s="737"/>
      <c r="D275" s="737"/>
      <c r="E275" s="737"/>
      <c r="F275" s="737"/>
      <c r="G275" s="737"/>
      <c r="H275" s="737"/>
      <c r="I275" s="737"/>
      <c r="J275" s="737"/>
      <c r="K275" s="737"/>
      <c r="L275" s="737"/>
      <c r="M275" s="737"/>
      <c r="N275" s="737"/>
      <c r="O275" s="737"/>
      <c r="P275" s="737"/>
      <c r="Q275" s="737"/>
      <c r="R275" s="737"/>
      <c r="S275" s="737"/>
      <c r="T275" s="737"/>
      <c r="U275" s="737"/>
      <c r="V275" s="737"/>
      <c r="W275" s="737"/>
      <c r="X275" s="737"/>
      <c r="Y275" s="737"/>
      <c r="Z275" s="737"/>
      <c r="AA275" s="714"/>
      <c r="AB275" s="714"/>
      <c r="AC275" s="714"/>
    </row>
    <row r="276" spans="1:68" ht="14.25" hidden="1" customHeight="1" x14ac:dyDescent="0.25">
      <c r="A276" s="736" t="s">
        <v>113</v>
      </c>
      <c r="B276" s="737"/>
      <c r="C276" s="737"/>
      <c r="D276" s="737"/>
      <c r="E276" s="737"/>
      <c r="F276" s="737"/>
      <c r="G276" s="737"/>
      <c r="H276" s="737"/>
      <c r="I276" s="737"/>
      <c r="J276" s="737"/>
      <c r="K276" s="737"/>
      <c r="L276" s="737"/>
      <c r="M276" s="737"/>
      <c r="N276" s="737"/>
      <c r="O276" s="737"/>
      <c r="P276" s="737"/>
      <c r="Q276" s="737"/>
      <c r="R276" s="737"/>
      <c r="S276" s="737"/>
      <c r="T276" s="737"/>
      <c r="U276" s="737"/>
      <c r="V276" s="737"/>
      <c r="W276" s="737"/>
      <c r="X276" s="737"/>
      <c r="Y276" s="737"/>
      <c r="Z276" s="737"/>
      <c r="AA276" s="715"/>
      <c r="AB276" s="715"/>
      <c r="AC276" s="715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1">
        <v>4680115885837</v>
      </c>
      <c r="E277" s="732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4"/>
      <c r="R277" s="734"/>
      <c r="S277" s="734"/>
      <c r="T277" s="735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31">
        <v>4680115885806</v>
      </c>
      <c r="E278" s="732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4"/>
      <c r="R278" s="734"/>
      <c r="S278" s="734"/>
      <c r="T278" s="735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31">
        <v>4680115885806</v>
      </c>
      <c r="E279" s="732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79" t="s">
        <v>480</v>
      </c>
      <c r="Q279" s="734"/>
      <c r="R279" s="734"/>
      <c r="S279" s="734"/>
      <c r="T279" s="735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1">
        <v>4680115885851</v>
      </c>
      <c r="E280" s="732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4"/>
      <c r="R280" s="734"/>
      <c r="S280" s="734"/>
      <c r="T280" s="735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1">
        <v>4680115885844</v>
      </c>
      <c r="E281" s="732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4"/>
      <c r="R281" s="734"/>
      <c r="S281" s="734"/>
      <c r="T281" s="735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1">
        <v>4680115885820</v>
      </c>
      <c r="E282" s="732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4"/>
      <c r="B283" s="737"/>
      <c r="C283" s="737"/>
      <c r="D283" s="737"/>
      <c r="E283" s="737"/>
      <c r="F283" s="737"/>
      <c r="G283" s="737"/>
      <c r="H283" s="737"/>
      <c r="I283" s="737"/>
      <c r="J283" s="737"/>
      <c r="K283" s="737"/>
      <c r="L283" s="737"/>
      <c r="M283" s="737"/>
      <c r="N283" s="737"/>
      <c r="O283" s="745"/>
      <c r="P283" s="728" t="s">
        <v>70</v>
      </c>
      <c r="Q283" s="729"/>
      <c r="R283" s="729"/>
      <c r="S283" s="729"/>
      <c r="T283" s="729"/>
      <c r="U283" s="729"/>
      <c r="V283" s="730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37"/>
      <c r="B284" s="737"/>
      <c r="C284" s="737"/>
      <c r="D284" s="737"/>
      <c r="E284" s="737"/>
      <c r="F284" s="737"/>
      <c r="G284" s="737"/>
      <c r="H284" s="737"/>
      <c r="I284" s="737"/>
      <c r="J284" s="737"/>
      <c r="K284" s="737"/>
      <c r="L284" s="737"/>
      <c r="M284" s="737"/>
      <c r="N284" s="737"/>
      <c r="O284" s="745"/>
      <c r="P284" s="728" t="s">
        <v>70</v>
      </c>
      <c r="Q284" s="729"/>
      <c r="R284" s="729"/>
      <c r="S284" s="729"/>
      <c r="T284" s="729"/>
      <c r="U284" s="729"/>
      <c r="V284" s="730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51" t="s">
        <v>489</v>
      </c>
      <c r="B285" s="737"/>
      <c r="C285" s="737"/>
      <c r="D285" s="737"/>
      <c r="E285" s="737"/>
      <c r="F285" s="737"/>
      <c r="G285" s="737"/>
      <c r="H285" s="737"/>
      <c r="I285" s="737"/>
      <c r="J285" s="737"/>
      <c r="K285" s="737"/>
      <c r="L285" s="737"/>
      <c r="M285" s="737"/>
      <c r="N285" s="737"/>
      <c r="O285" s="737"/>
      <c r="P285" s="737"/>
      <c r="Q285" s="737"/>
      <c r="R285" s="737"/>
      <c r="S285" s="737"/>
      <c r="T285" s="737"/>
      <c r="U285" s="737"/>
      <c r="V285" s="737"/>
      <c r="W285" s="737"/>
      <c r="X285" s="737"/>
      <c r="Y285" s="737"/>
      <c r="Z285" s="737"/>
      <c r="AA285" s="714"/>
      <c r="AB285" s="714"/>
      <c r="AC285" s="714"/>
    </row>
    <row r="286" spans="1:68" ht="14.25" hidden="1" customHeight="1" x14ac:dyDescent="0.25">
      <c r="A286" s="736" t="s">
        <v>113</v>
      </c>
      <c r="B286" s="737"/>
      <c r="C286" s="737"/>
      <c r="D286" s="737"/>
      <c r="E286" s="737"/>
      <c r="F286" s="737"/>
      <c r="G286" s="737"/>
      <c r="H286" s="737"/>
      <c r="I286" s="737"/>
      <c r="J286" s="737"/>
      <c r="K286" s="737"/>
      <c r="L286" s="737"/>
      <c r="M286" s="737"/>
      <c r="N286" s="737"/>
      <c r="O286" s="737"/>
      <c r="P286" s="737"/>
      <c r="Q286" s="737"/>
      <c r="R286" s="737"/>
      <c r="S286" s="737"/>
      <c r="T286" s="737"/>
      <c r="U286" s="737"/>
      <c r="V286" s="737"/>
      <c r="W286" s="737"/>
      <c r="X286" s="737"/>
      <c r="Y286" s="737"/>
      <c r="Z286" s="737"/>
      <c r="AA286" s="715"/>
      <c r="AB286" s="715"/>
      <c r="AC286" s="715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1">
        <v>4680115885707</v>
      </c>
      <c r="E287" s="732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4"/>
      <c r="R287" s="734"/>
      <c r="S287" s="734"/>
      <c r="T287" s="735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4"/>
      <c r="B288" s="737"/>
      <c r="C288" s="737"/>
      <c r="D288" s="737"/>
      <c r="E288" s="737"/>
      <c r="F288" s="737"/>
      <c r="G288" s="737"/>
      <c r="H288" s="737"/>
      <c r="I288" s="737"/>
      <c r="J288" s="737"/>
      <c r="K288" s="737"/>
      <c r="L288" s="737"/>
      <c r="M288" s="737"/>
      <c r="N288" s="737"/>
      <c r="O288" s="745"/>
      <c r="P288" s="728" t="s">
        <v>70</v>
      </c>
      <c r="Q288" s="729"/>
      <c r="R288" s="729"/>
      <c r="S288" s="729"/>
      <c r="T288" s="729"/>
      <c r="U288" s="729"/>
      <c r="V288" s="730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37"/>
      <c r="B289" s="737"/>
      <c r="C289" s="737"/>
      <c r="D289" s="737"/>
      <c r="E289" s="737"/>
      <c r="F289" s="737"/>
      <c r="G289" s="737"/>
      <c r="H289" s="737"/>
      <c r="I289" s="737"/>
      <c r="J289" s="737"/>
      <c r="K289" s="737"/>
      <c r="L289" s="737"/>
      <c r="M289" s="737"/>
      <c r="N289" s="737"/>
      <c r="O289" s="745"/>
      <c r="P289" s="728" t="s">
        <v>70</v>
      </c>
      <c r="Q289" s="729"/>
      <c r="R289" s="729"/>
      <c r="S289" s="729"/>
      <c r="T289" s="729"/>
      <c r="U289" s="729"/>
      <c r="V289" s="730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51" t="s">
        <v>492</v>
      </c>
      <c r="B290" s="737"/>
      <c r="C290" s="737"/>
      <c r="D290" s="737"/>
      <c r="E290" s="737"/>
      <c r="F290" s="737"/>
      <c r="G290" s="737"/>
      <c r="H290" s="737"/>
      <c r="I290" s="737"/>
      <c r="J290" s="737"/>
      <c r="K290" s="737"/>
      <c r="L290" s="737"/>
      <c r="M290" s="737"/>
      <c r="N290" s="737"/>
      <c r="O290" s="737"/>
      <c r="P290" s="737"/>
      <c r="Q290" s="737"/>
      <c r="R290" s="737"/>
      <c r="S290" s="737"/>
      <c r="T290" s="737"/>
      <c r="U290" s="737"/>
      <c r="V290" s="737"/>
      <c r="W290" s="737"/>
      <c r="X290" s="737"/>
      <c r="Y290" s="737"/>
      <c r="Z290" s="737"/>
      <c r="AA290" s="714"/>
      <c r="AB290" s="714"/>
      <c r="AC290" s="714"/>
    </row>
    <row r="291" spans="1:68" ht="14.25" hidden="1" customHeight="1" x14ac:dyDescent="0.25">
      <c r="A291" s="736" t="s">
        <v>113</v>
      </c>
      <c r="B291" s="737"/>
      <c r="C291" s="737"/>
      <c r="D291" s="737"/>
      <c r="E291" s="737"/>
      <c r="F291" s="737"/>
      <c r="G291" s="737"/>
      <c r="H291" s="737"/>
      <c r="I291" s="737"/>
      <c r="J291" s="737"/>
      <c r="K291" s="737"/>
      <c r="L291" s="737"/>
      <c r="M291" s="737"/>
      <c r="N291" s="737"/>
      <c r="O291" s="737"/>
      <c r="P291" s="737"/>
      <c r="Q291" s="737"/>
      <c r="R291" s="737"/>
      <c r="S291" s="737"/>
      <c r="T291" s="737"/>
      <c r="U291" s="737"/>
      <c r="V291" s="737"/>
      <c r="W291" s="737"/>
      <c r="X291" s="737"/>
      <c r="Y291" s="737"/>
      <c r="Z291" s="737"/>
      <c r="AA291" s="715"/>
      <c r="AB291" s="715"/>
      <c r="AC291" s="715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1">
        <v>4607091383423</v>
      </c>
      <c r="E292" s="732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1">
        <v>4680115885691</v>
      </c>
      <c r="E293" s="732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4"/>
      <c r="R293" s="734"/>
      <c r="S293" s="734"/>
      <c r="T293" s="735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1">
        <v>4680115885660</v>
      </c>
      <c r="E294" s="732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8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4"/>
      <c r="R294" s="734"/>
      <c r="S294" s="734"/>
      <c r="T294" s="735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4"/>
      <c r="B295" s="737"/>
      <c r="C295" s="737"/>
      <c r="D295" s="737"/>
      <c r="E295" s="737"/>
      <c r="F295" s="737"/>
      <c r="G295" s="737"/>
      <c r="H295" s="737"/>
      <c r="I295" s="737"/>
      <c r="J295" s="737"/>
      <c r="K295" s="737"/>
      <c r="L295" s="737"/>
      <c r="M295" s="737"/>
      <c r="N295" s="737"/>
      <c r="O295" s="745"/>
      <c r="P295" s="728" t="s">
        <v>70</v>
      </c>
      <c r="Q295" s="729"/>
      <c r="R295" s="729"/>
      <c r="S295" s="729"/>
      <c r="T295" s="729"/>
      <c r="U295" s="729"/>
      <c r="V295" s="730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37"/>
      <c r="B296" s="737"/>
      <c r="C296" s="737"/>
      <c r="D296" s="737"/>
      <c r="E296" s="737"/>
      <c r="F296" s="737"/>
      <c r="G296" s="737"/>
      <c r="H296" s="737"/>
      <c r="I296" s="737"/>
      <c r="J296" s="737"/>
      <c r="K296" s="737"/>
      <c r="L296" s="737"/>
      <c r="M296" s="737"/>
      <c r="N296" s="737"/>
      <c r="O296" s="745"/>
      <c r="P296" s="728" t="s">
        <v>70</v>
      </c>
      <c r="Q296" s="729"/>
      <c r="R296" s="729"/>
      <c r="S296" s="729"/>
      <c r="T296" s="729"/>
      <c r="U296" s="729"/>
      <c r="V296" s="730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51" t="s">
        <v>501</v>
      </c>
      <c r="B297" s="737"/>
      <c r="C297" s="737"/>
      <c r="D297" s="737"/>
      <c r="E297" s="737"/>
      <c r="F297" s="737"/>
      <c r="G297" s="737"/>
      <c r="H297" s="737"/>
      <c r="I297" s="737"/>
      <c r="J297" s="737"/>
      <c r="K297" s="737"/>
      <c r="L297" s="737"/>
      <c r="M297" s="737"/>
      <c r="N297" s="737"/>
      <c r="O297" s="737"/>
      <c r="P297" s="737"/>
      <c r="Q297" s="737"/>
      <c r="R297" s="737"/>
      <c r="S297" s="737"/>
      <c r="T297" s="737"/>
      <c r="U297" s="737"/>
      <c r="V297" s="737"/>
      <c r="W297" s="737"/>
      <c r="X297" s="737"/>
      <c r="Y297" s="737"/>
      <c r="Z297" s="737"/>
      <c r="AA297" s="714"/>
      <c r="AB297" s="714"/>
      <c r="AC297" s="714"/>
    </row>
    <row r="298" spans="1:68" ht="14.25" hidden="1" customHeight="1" x14ac:dyDescent="0.25">
      <c r="A298" s="736" t="s">
        <v>72</v>
      </c>
      <c r="B298" s="737"/>
      <c r="C298" s="737"/>
      <c r="D298" s="737"/>
      <c r="E298" s="737"/>
      <c r="F298" s="737"/>
      <c r="G298" s="737"/>
      <c r="H298" s="737"/>
      <c r="I298" s="737"/>
      <c r="J298" s="737"/>
      <c r="K298" s="737"/>
      <c r="L298" s="737"/>
      <c r="M298" s="737"/>
      <c r="N298" s="737"/>
      <c r="O298" s="737"/>
      <c r="P298" s="737"/>
      <c r="Q298" s="737"/>
      <c r="R298" s="737"/>
      <c r="S298" s="737"/>
      <c r="T298" s="737"/>
      <c r="U298" s="737"/>
      <c r="V298" s="737"/>
      <c r="W298" s="737"/>
      <c r="X298" s="737"/>
      <c r="Y298" s="737"/>
      <c r="Z298" s="737"/>
      <c r="AA298" s="715"/>
      <c r="AB298" s="715"/>
      <c r="AC298" s="715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1">
        <v>4680115881556</v>
      </c>
      <c r="E299" s="732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4"/>
      <c r="R299" s="734"/>
      <c r="S299" s="734"/>
      <c r="T299" s="735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1">
        <v>4680115881037</v>
      </c>
      <c r="E300" s="732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4"/>
      <c r="R300" s="734"/>
      <c r="S300" s="734"/>
      <c r="T300" s="735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1">
        <v>4680115881228</v>
      </c>
      <c r="E301" s="732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4"/>
      <c r="R301" s="734"/>
      <c r="S301" s="734"/>
      <c r="T301" s="735"/>
      <c r="U301" s="34"/>
      <c r="V301" s="34"/>
      <c r="W301" s="35" t="s">
        <v>68</v>
      </c>
      <c r="X301" s="719">
        <v>53</v>
      </c>
      <c r="Y301" s="720">
        <f>IFERROR(IF(X301="",0,CEILING((X301/$H301),1)*$H301),"")</f>
        <v>55.199999999999996</v>
      </c>
      <c r="Z301" s="36">
        <f>IFERROR(IF(Y301=0,"",ROUNDUP(Y301/H301,0)*0.00753),"")</f>
        <v>0.17319000000000001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59.006666666666675</v>
      </c>
      <c r="BN301" s="64">
        <f>IFERROR(Y301*I301/H301,"0")</f>
        <v>61.455999999999996</v>
      </c>
      <c r="BO301" s="64">
        <f>IFERROR(1/J301*(X301/H301),"0")</f>
        <v>0.14155982905982906</v>
      </c>
      <c r="BP301" s="64">
        <f>IFERROR(1/J301*(Y301/H301),"0")</f>
        <v>0.14743589743589744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1">
        <v>4680115881211</v>
      </c>
      <c r="E302" s="732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4"/>
      <c r="R302" s="734"/>
      <c r="S302" s="734"/>
      <c r="T302" s="735"/>
      <c r="U302" s="34"/>
      <c r="V302" s="34"/>
      <c r="W302" s="35" t="s">
        <v>68</v>
      </c>
      <c r="X302" s="719">
        <v>142</v>
      </c>
      <c r="Y302" s="720">
        <f>IFERROR(IF(X302="",0,CEILING((X302/$H302),1)*$H302),"")</f>
        <v>144</v>
      </c>
      <c r="Z302" s="36">
        <f>IFERROR(IF(Y302=0,"",ROUNDUP(Y302/H302,0)*0.00753),"")</f>
        <v>0.45180000000000003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153.83333333333334</v>
      </c>
      <c r="BN302" s="64">
        <f>IFERROR(Y302*I302/H302,"0")</f>
        <v>156.00000000000003</v>
      </c>
      <c r="BO302" s="64">
        <f>IFERROR(1/J302*(X302/H302),"0")</f>
        <v>0.37927350427350431</v>
      </c>
      <c r="BP302" s="64">
        <f>IFERROR(1/J302*(Y302/H302),"0")</f>
        <v>0.38461538461538458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1">
        <v>4680115881020</v>
      </c>
      <c r="E303" s="732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4"/>
      <c r="R303" s="734"/>
      <c r="S303" s="734"/>
      <c r="T303" s="735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4"/>
      <c r="B304" s="737"/>
      <c r="C304" s="737"/>
      <c r="D304" s="737"/>
      <c r="E304" s="737"/>
      <c r="F304" s="737"/>
      <c r="G304" s="737"/>
      <c r="H304" s="737"/>
      <c r="I304" s="737"/>
      <c r="J304" s="737"/>
      <c r="K304" s="737"/>
      <c r="L304" s="737"/>
      <c r="M304" s="737"/>
      <c r="N304" s="737"/>
      <c r="O304" s="745"/>
      <c r="P304" s="728" t="s">
        <v>70</v>
      </c>
      <c r="Q304" s="729"/>
      <c r="R304" s="729"/>
      <c r="S304" s="729"/>
      <c r="T304" s="729"/>
      <c r="U304" s="729"/>
      <c r="V304" s="730"/>
      <c r="W304" s="37" t="s">
        <v>71</v>
      </c>
      <c r="X304" s="721">
        <f>IFERROR(X299/H299,"0")+IFERROR(X300/H300,"0")+IFERROR(X301/H301,"0")+IFERROR(X302/H302,"0")+IFERROR(X303/H303,"0")</f>
        <v>81.25</v>
      </c>
      <c r="Y304" s="721">
        <f>IFERROR(Y299/H299,"0")+IFERROR(Y300/H300,"0")+IFERROR(Y301/H301,"0")+IFERROR(Y302/H302,"0")+IFERROR(Y303/H303,"0")</f>
        <v>83</v>
      </c>
      <c r="Z304" s="721">
        <f>IFERROR(IF(Z299="",0,Z299),"0")+IFERROR(IF(Z300="",0,Z300),"0")+IFERROR(IF(Z301="",0,Z301),"0")+IFERROR(IF(Z302="",0,Z302),"0")+IFERROR(IF(Z303="",0,Z303),"0")</f>
        <v>0.62499000000000005</v>
      </c>
      <c r="AA304" s="722"/>
      <c r="AB304" s="722"/>
      <c r="AC304" s="722"/>
    </row>
    <row r="305" spans="1:68" x14ac:dyDescent="0.2">
      <c r="A305" s="737"/>
      <c r="B305" s="737"/>
      <c r="C305" s="737"/>
      <c r="D305" s="737"/>
      <c r="E305" s="737"/>
      <c r="F305" s="737"/>
      <c r="G305" s="737"/>
      <c r="H305" s="737"/>
      <c r="I305" s="737"/>
      <c r="J305" s="737"/>
      <c r="K305" s="737"/>
      <c r="L305" s="737"/>
      <c r="M305" s="737"/>
      <c r="N305" s="737"/>
      <c r="O305" s="745"/>
      <c r="P305" s="728" t="s">
        <v>70</v>
      </c>
      <c r="Q305" s="729"/>
      <c r="R305" s="729"/>
      <c r="S305" s="729"/>
      <c r="T305" s="729"/>
      <c r="U305" s="729"/>
      <c r="V305" s="730"/>
      <c r="W305" s="37" t="s">
        <v>68</v>
      </c>
      <c r="X305" s="721">
        <f>IFERROR(SUM(X299:X303),"0")</f>
        <v>195</v>
      </c>
      <c r="Y305" s="721">
        <f>IFERROR(SUM(Y299:Y303),"0")</f>
        <v>199.2</v>
      </c>
      <c r="Z305" s="37"/>
      <c r="AA305" s="722"/>
      <c r="AB305" s="722"/>
      <c r="AC305" s="722"/>
    </row>
    <row r="306" spans="1:68" ht="16.5" hidden="1" customHeight="1" x14ac:dyDescent="0.25">
      <c r="A306" s="751" t="s">
        <v>515</v>
      </c>
      <c r="B306" s="737"/>
      <c r="C306" s="737"/>
      <c r="D306" s="737"/>
      <c r="E306" s="737"/>
      <c r="F306" s="737"/>
      <c r="G306" s="737"/>
      <c r="H306" s="737"/>
      <c r="I306" s="737"/>
      <c r="J306" s="737"/>
      <c r="K306" s="737"/>
      <c r="L306" s="737"/>
      <c r="M306" s="737"/>
      <c r="N306" s="737"/>
      <c r="O306" s="737"/>
      <c r="P306" s="737"/>
      <c r="Q306" s="737"/>
      <c r="R306" s="737"/>
      <c r="S306" s="737"/>
      <c r="T306" s="737"/>
      <c r="U306" s="737"/>
      <c r="V306" s="737"/>
      <c r="W306" s="737"/>
      <c r="X306" s="737"/>
      <c r="Y306" s="737"/>
      <c r="Z306" s="737"/>
      <c r="AA306" s="714"/>
      <c r="AB306" s="714"/>
      <c r="AC306" s="714"/>
    </row>
    <row r="307" spans="1:68" ht="14.25" hidden="1" customHeight="1" x14ac:dyDescent="0.25">
      <c r="A307" s="736" t="s">
        <v>72</v>
      </c>
      <c r="B307" s="737"/>
      <c r="C307" s="737"/>
      <c r="D307" s="737"/>
      <c r="E307" s="737"/>
      <c r="F307" s="737"/>
      <c r="G307" s="737"/>
      <c r="H307" s="737"/>
      <c r="I307" s="737"/>
      <c r="J307" s="737"/>
      <c r="K307" s="737"/>
      <c r="L307" s="737"/>
      <c r="M307" s="737"/>
      <c r="N307" s="737"/>
      <c r="O307" s="737"/>
      <c r="P307" s="737"/>
      <c r="Q307" s="737"/>
      <c r="R307" s="737"/>
      <c r="S307" s="737"/>
      <c r="T307" s="737"/>
      <c r="U307" s="737"/>
      <c r="V307" s="737"/>
      <c r="W307" s="737"/>
      <c r="X307" s="737"/>
      <c r="Y307" s="737"/>
      <c r="Z307" s="737"/>
      <c r="AA307" s="715"/>
      <c r="AB307" s="715"/>
      <c r="AC307" s="715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1">
        <v>4680115884618</v>
      </c>
      <c r="E308" s="732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4"/>
      <c r="R308" s="734"/>
      <c r="S308" s="734"/>
      <c r="T308" s="735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4"/>
      <c r="B309" s="737"/>
      <c r="C309" s="737"/>
      <c r="D309" s="737"/>
      <c r="E309" s="737"/>
      <c r="F309" s="737"/>
      <c r="G309" s="737"/>
      <c r="H309" s="737"/>
      <c r="I309" s="737"/>
      <c r="J309" s="737"/>
      <c r="K309" s="737"/>
      <c r="L309" s="737"/>
      <c r="M309" s="737"/>
      <c r="N309" s="737"/>
      <c r="O309" s="745"/>
      <c r="P309" s="728" t="s">
        <v>70</v>
      </c>
      <c r="Q309" s="729"/>
      <c r="R309" s="729"/>
      <c r="S309" s="729"/>
      <c r="T309" s="729"/>
      <c r="U309" s="729"/>
      <c r="V309" s="730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37"/>
      <c r="B310" s="737"/>
      <c r="C310" s="737"/>
      <c r="D310" s="737"/>
      <c r="E310" s="737"/>
      <c r="F310" s="737"/>
      <c r="G310" s="737"/>
      <c r="H310" s="737"/>
      <c r="I310" s="737"/>
      <c r="J310" s="737"/>
      <c r="K310" s="737"/>
      <c r="L310" s="737"/>
      <c r="M310" s="737"/>
      <c r="N310" s="737"/>
      <c r="O310" s="745"/>
      <c r="P310" s="728" t="s">
        <v>70</v>
      </c>
      <c r="Q310" s="729"/>
      <c r="R310" s="729"/>
      <c r="S310" s="729"/>
      <c r="T310" s="729"/>
      <c r="U310" s="729"/>
      <c r="V310" s="730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51" t="s">
        <v>519</v>
      </c>
      <c r="B311" s="737"/>
      <c r="C311" s="737"/>
      <c r="D311" s="737"/>
      <c r="E311" s="737"/>
      <c r="F311" s="737"/>
      <c r="G311" s="737"/>
      <c r="H311" s="737"/>
      <c r="I311" s="737"/>
      <c r="J311" s="737"/>
      <c r="K311" s="737"/>
      <c r="L311" s="737"/>
      <c r="M311" s="737"/>
      <c r="N311" s="737"/>
      <c r="O311" s="737"/>
      <c r="P311" s="737"/>
      <c r="Q311" s="737"/>
      <c r="R311" s="737"/>
      <c r="S311" s="737"/>
      <c r="T311" s="737"/>
      <c r="U311" s="737"/>
      <c r="V311" s="737"/>
      <c r="W311" s="737"/>
      <c r="X311" s="737"/>
      <c r="Y311" s="737"/>
      <c r="Z311" s="737"/>
      <c r="AA311" s="714"/>
      <c r="AB311" s="714"/>
      <c r="AC311" s="714"/>
    </row>
    <row r="312" spans="1:68" ht="14.25" hidden="1" customHeight="1" x14ac:dyDescent="0.25">
      <c r="A312" s="736" t="s">
        <v>113</v>
      </c>
      <c r="B312" s="737"/>
      <c r="C312" s="737"/>
      <c r="D312" s="737"/>
      <c r="E312" s="737"/>
      <c r="F312" s="737"/>
      <c r="G312" s="737"/>
      <c r="H312" s="737"/>
      <c r="I312" s="737"/>
      <c r="J312" s="737"/>
      <c r="K312" s="737"/>
      <c r="L312" s="737"/>
      <c r="M312" s="737"/>
      <c r="N312" s="737"/>
      <c r="O312" s="737"/>
      <c r="P312" s="737"/>
      <c r="Q312" s="737"/>
      <c r="R312" s="737"/>
      <c r="S312" s="737"/>
      <c r="T312" s="737"/>
      <c r="U312" s="737"/>
      <c r="V312" s="737"/>
      <c r="W312" s="737"/>
      <c r="X312" s="737"/>
      <c r="Y312" s="737"/>
      <c r="Z312" s="737"/>
      <c r="AA312" s="715"/>
      <c r="AB312" s="715"/>
      <c r="AC312" s="715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1">
        <v>4680115882973</v>
      </c>
      <c r="E313" s="732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4"/>
      <c r="R313" s="734"/>
      <c r="S313" s="734"/>
      <c r="T313" s="735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4"/>
      <c r="B314" s="737"/>
      <c r="C314" s="737"/>
      <c r="D314" s="737"/>
      <c r="E314" s="737"/>
      <c r="F314" s="737"/>
      <c r="G314" s="737"/>
      <c r="H314" s="737"/>
      <c r="I314" s="737"/>
      <c r="J314" s="737"/>
      <c r="K314" s="737"/>
      <c r="L314" s="737"/>
      <c r="M314" s="737"/>
      <c r="N314" s="737"/>
      <c r="O314" s="745"/>
      <c r="P314" s="728" t="s">
        <v>70</v>
      </c>
      <c r="Q314" s="729"/>
      <c r="R314" s="729"/>
      <c r="S314" s="729"/>
      <c r="T314" s="729"/>
      <c r="U314" s="729"/>
      <c r="V314" s="730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37"/>
      <c r="B315" s="737"/>
      <c r="C315" s="737"/>
      <c r="D315" s="737"/>
      <c r="E315" s="737"/>
      <c r="F315" s="737"/>
      <c r="G315" s="737"/>
      <c r="H315" s="737"/>
      <c r="I315" s="737"/>
      <c r="J315" s="737"/>
      <c r="K315" s="737"/>
      <c r="L315" s="737"/>
      <c r="M315" s="737"/>
      <c r="N315" s="737"/>
      <c r="O315" s="745"/>
      <c r="P315" s="728" t="s">
        <v>70</v>
      </c>
      <c r="Q315" s="729"/>
      <c r="R315" s="729"/>
      <c r="S315" s="729"/>
      <c r="T315" s="729"/>
      <c r="U315" s="729"/>
      <c r="V315" s="730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6" t="s">
        <v>63</v>
      </c>
      <c r="B316" s="737"/>
      <c r="C316" s="737"/>
      <c r="D316" s="737"/>
      <c r="E316" s="737"/>
      <c r="F316" s="737"/>
      <c r="G316" s="737"/>
      <c r="H316" s="737"/>
      <c r="I316" s="737"/>
      <c r="J316" s="737"/>
      <c r="K316" s="737"/>
      <c r="L316" s="737"/>
      <c r="M316" s="737"/>
      <c r="N316" s="737"/>
      <c r="O316" s="737"/>
      <c r="P316" s="737"/>
      <c r="Q316" s="737"/>
      <c r="R316" s="737"/>
      <c r="S316" s="737"/>
      <c r="T316" s="737"/>
      <c r="U316" s="737"/>
      <c r="V316" s="737"/>
      <c r="W316" s="737"/>
      <c r="X316" s="737"/>
      <c r="Y316" s="737"/>
      <c r="Z316" s="737"/>
      <c r="AA316" s="715"/>
      <c r="AB316" s="715"/>
      <c r="AC316" s="715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1">
        <v>4607091389845</v>
      </c>
      <c r="E317" s="732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4"/>
      <c r="R317" s="734"/>
      <c r="S317" s="734"/>
      <c r="T317" s="735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1">
        <v>4680115882881</v>
      </c>
      <c r="E318" s="732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8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4"/>
      <c r="B319" s="737"/>
      <c r="C319" s="737"/>
      <c r="D319" s="737"/>
      <c r="E319" s="737"/>
      <c r="F319" s="737"/>
      <c r="G319" s="737"/>
      <c r="H319" s="737"/>
      <c r="I319" s="737"/>
      <c r="J319" s="737"/>
      <c r="K319" s="737"/>
      <c r="L319" s="737"/>
      <c r="M319" s="737"/>
      <c r="N319" s="737"/>
      <c r="O319" s="745"/>
      <c r="P319" s="728" t="s">
        <v>70</v>
      </c>
      <c r="Q319" s="729"/>
      <c r="R319" s="729"/>
      <c r="S319" s="729"/>
      <c r="T319" s="729"/>
      <c r="U319" s="729"/>
      <c r="V319" s="730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hidden="1" x14ac:dyDescent="0.2">
      <c r="A320" s="737"/>
      <c r="B320" s="737"/>
      <c r="C320" s="737"/>
      <c r="D320" s="737"/>
      <c r="E320" s="737"/>
      <c r="F320" s="737"/>
      <c r="G320" s="737"/>
      <c r="H320" s="737"/>
      <c r="I320" s="737"/>
      <c r="J320" s="737"/>
      <c r="K320" s="737"/>
      <c r="L320" s="737"/>
      <c r="M320" s="737"/>
      <c r="N320" s="737"/>
      <c r="O320" s="745"/>
      <c r="P320" s="728" t="s">
        <v>70</v>
      </c>
      <c r="Q320" s="729"/>
      <c r="R320" s="729"/>
      <c r="S320" s="729"/>
      <c r="T320" s="729"/>
      <c r="U320" s="729"/>
      <c r="V320" s="730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hidden="1" customHeight="1" x14ac:dyDescent="0.25">
      <c r="A321" s="751" t="s">
        <v>527</v>
      </c>
      <c r="B321" s="737"/>
      <c r="C321" s="737"/>
      <c r="D321" s="737"/>
      <c r="E321" s="737"/>
      <c r="F321" s="737"/>
      <c r="G321" s="737"/>
      <c r="H321" s="737"/>
      <c r="I321" s="737"/>
      <c r="J321" s="737"/>
      <c r="K321" s="737"/>
      <c r="L321" s="737"/>
      <c r="M321" s="737"/>
      <c r="N321" s="737"/>
      <c r="O321" s="737"/>
      <c r="P321" s="737"/>
      <c r="Q321" s="737"/>
      <c r="R321" s="737"/>
      <c r="S321" s="737"/>
      <c r="T321" s="737"/>
      <c r="U321" s="737"/>
      <c r="V321" s="737"/>
      <c r="W321" s="737"/>
      <c r="X321" s="737"/>
      <c r="Y321" s="737"/>
      <c r="Z321" s="737"/>
      <c r="AA321" s="714"/>
      <c r="AB321" s="714"/>
      <c r="AC321" s="714"/>
    </row>
    <row r="322" spans="1:68" ht="14.25" hidden="1" customHeight="1" x14ac:dyDescent="0.25">
      <c r="A322" s="736" t="s">
        <v>113</v>
      </c>
      <c r="B322" s="737"/>
      <c r="C322" s="737"/>
      <c r="D322" s="737"/>
      <c r="E322" s="737"/>
      <c r="F322" s="737"/>
      <c r="G322" s="737"/>
      <c r="H322" s="737"/>
      <c r="I322" s="737"/>
      <c r="J322" s="737"/>
      <c r="K322" s="737"/>
      <c r="L322" s="737"/>
      <c r="M322" s="737"/>
      <c r="N322" s="737"/>
      <c r="O322" s="737"/>
      <c r="P322" s="737"/>
      <c r="Q322" s="737"/>
      <c r="R322" s="737"/>
      <c r="S322" s="737"/>
      <c r="T322" s="737"/>
      <c r="U322" s="737"/>
      <c r="V322" s="737"/>
      <c r="W322" s="737"/>
      <c r="X322" s="737"/>
      <c r="Y322" s="737"/>
      <c r="Z322" s="737"/>
      <c r="AA322" s="715"/>
      <c r="AB322" s="715"/>
      <c r="AC322" s="715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31">
        <v>4680115885615</v>
      </c>
      <c r="E323" s="732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4"/>
      <c r="R323" s="734"/>
      <c r="S323" s="734"/>
      <c r="T323" s="735"/>
      <c r="U323" s="34"/>
      <c r="V323" s="34"/>
      <c r="W323" s="35" t="s">
        <v>68</v>
      </c>
      <c r="X323" s="719">
        <v>84</v>
      </c>
      <c r="Y323" s="720">
        <f t="shared" ref="Y323:Y330" si="62">IFERROR(IF(X323="",0,CEILING((X323/$H323),1)*$H323),"")</f>
        <v>86.4</v>
      </c>
      <c r="Z323" s="36">
        <f>IFERROR(IF(Y323=0,"",ROUNDUP(Y323/H323,0)*0.02175),"")</f>
        <v>0.17399999999999999</v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87.73333333333332</v>
      </c>
      <c r="BN323" s="64">
        <f t="shared" ref="BN323:BN330" si="64">IFERROR(Y323*I323/H323,"0")</f>
        <v>90.24</v>
      </c>
      <c r="BO323" s="64">
        <f t="shared" ref="BO323:BO330" si="65">IFERROR(1/J323*(X323/H323),"0")</f>
        <v>0.13888888888888887</v>
      </c>
      <c r="BP323" s="64">
        <f t="shared" ref="BP323:BP330" si="66">IFERROR(1/J323*(Y323/H323),"0")</f>
        <v>0.14285714285714285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4301012016</v>
      </c>
      <c r="D324" s="731">
        <v>4680115885554</v>
      </c>
      <c r="E324" s="732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31">
        <v>4680115885554</v>
      </c>
      <c r="E325" s="732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68" t="s">
        <v>535</v>
      </c>
      <c r="Q325" s="734"/>
      <c r="R325" s="734"/>
      <c r="S325" s="734"/>
      <c r="T325" s="735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1">
        <v>4680115885646</v>
      </c>
      <c r="E326" s="732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4"/>
      <c r="R326" s="734"/>
      <c r="S326" s="734"/>
      <c r="T326" s="735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1">
        <v>4680115885622</v>
      </c>
      <c r="E327" s="732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4"/>
      <c r="R327" s="734"/>
      <c r="S327" s="734"/>
      <c r="T327" s="735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1">
        <v>4680115881938</v>
      </c>
      <c r="E328" s="732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4"/>
      <c r="R328" s="734"/>
      <c r="S328" s="734"/>
      <c r="T328" s="735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1">
        <v>4607091387346</v>
      </c>
      <c r="E329" s="732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4"/>
      <c r="R329" s="734"/>
      <c r="S329" s="734"/>
      <c r="T329" s="735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1">
        <v>4680115885608</v>
      </c>
      <c r="E330" s="732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4"/>
      <c r="R330" s="734"/>
      <c r="S330" s="734"/>
      <c r="T330" s="735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4"/>
      <c r="B331" s="737"/>
      <c r="C331" s="737"/>
      <c r="D331" s="737"/>
      <c r="E331" s="737"/>
      <c r="F331" s="737"/>
      <c r="G331" s="737"/>
      <c r="H331" s="737"/>
      <c r="I331" s="737"/>
      <c r="J331" s="737"/>
      <c r="K331" s="737"/>
      <c r="L331" s="737"/>
      <c r="M331" s="737"/>
      <c r="N331" s="737"/>
      <c r="O331" s="745"/>
      <c r="P331" s="728" t="s">
        <v>70</v>
      </c>
      <c r="Q331" s="729"/>
      <c r="R331" s="729"/>
      <c r="S331" s="729"/>
      <c r="T331" s="729"/>
      <c r="U331" s="729"/>
      <c r="V331" s="730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7.7777777777777777</v>
      </c>
      <c r="Y331" s="721">
        <f>IFERROR(Y323/H323,"0")+IFERROR(Y324/H324,"0")+IFERROR(Y325/H325,"0")+IFERROR(Y326/H326,"0")+IFERROR(Y327/H327,"0")+IFERROR(Y328/H328,"0")+IFERROR(Y329/H329,"0")+IFERROR(Y330/H330,"0")</f>
        <v>8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0.17399999999999999</v>
      </c>
      <c r="AA331" s="722"/>
      <c r="AB331" s="722"/>
      <c r="AC331" s="722"/>
    </row>
    <row r="332" spans="1:68" x14ac:dyDescent="0.2">
      <c r="A332" s="737"/>
      <c r="B332" s="737"/>
      <c r="C332" s="737"/>
      <c r="D332" s="737"/>
      <c r="E332" s="737"/>
      <c r="F332" s="737"/>
      <c r="G332" s="737"/>
      <c r="H332" s="737"/>
      <c r="I332" s="737"/>
      <c r="J332" s="737"/>
      <c r="K332" s="737"/>
      <c r="L332" s="737"/>
      <c r="M332" s="737"/>
      <c r="N332" s="737"/>
      <c r="O332" s="745"/>
      <c r="P332" s="728" t="s">
        <v>70</v>
      </c>
      <c r="Q332" s="729"/>
      <c r="R332" s="729"/>
      <c r="S332" s="729"/>
      <c r="T332" s="729"/>
      <c r="U332" s="729"/>
      <c r="V332" s="730"/>
      <c r="W332" s="37" t="s">
        <v>68</v>
      </c>
      <c r="X332" s="721">
        <f>IFERROR(SUM(X323:X330),"0")</f>
        <v>84</v>
      </c>
      <c r="Y332" s="721">
        <f>IFERROR(SUM(Y323:Y330),"0")</f>
        <v>86.4</v>
      </c>
      <c r="Z332" s="37"/>
      <c r="AA332" s="722"/>
      <c r="AB332" s="722"/>
      <c r="AC332" s="722"/>
    </row>
    <row r="333" spans="1:68" ht="14.25" hidden="1" customHeight="1" x14ac:dyDescent="0.25">
      <c r="A333" s="736" t="s">
        <v>63</v>
      </c>
      <c r="B333" s="737"/>
      <c r="C333" s="737"/>
      <c r="D333" s="737"/>
      <c r="E333" s="737"/>
      <c r="F333" s="737"/>
      <c r="G333" s="737"/>
      <c r="H333" s="737"/>
      <c r="I333" s="737"/>
      <c r="J333" s="737"/>
      <c r="K333" s="737"/>
      <c r="L333" s="737"/>
      <c r="M333" s="737"/>
      <c r="N333" s="737"/>
      <c r="O333" s="737"/>
      <c r="P333" s="737"/>
      <c r="Q333" s="737"/>
      <c r="R333" s="737"/>
      <c r="S333" s="737"/>
      <c r="T333" s="737"/>
      <c r="U333" s="737"/>
      <c r="V333" s="737"/>
      <c r="W333" s="737"/>
      <c r="X333" s="737"/>
      <c r="Y333" s="737"/>
      <c r="Z333" s="737"/>
      <c r="AA333" s="715"/>
      <c r="AB333" s="715"/>
      <c r="AC333" s="715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31">
        <v>4607091387193</v>
      </c>
      <c r="E334" s="732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4"/>
      <c r="R334" s="734"/>
      <c r="S334" s="734"/>
      <c r="T334" s="735"/>
      <c r="U334" s="34"/>
      <c r="V334" s="34"/>
      <c r="W334" s="35" t="s">
        <v>68</v>
      </c>
      <c r="X334" s="719">
        <v>5</v>
      </c>
      <c r="Y334" s="720">
        <f>IFERROR(IF(X334="",0,CEILING((X334/$H334),1)*$H334),"")</f>
        <v>8.4</v>
      </c>
      <c r="Z334" s="36">
        <f>IFERROR(IF(Y334=0,"",ROUNDUP(Y334/H334,0)*0.00753),"")</f>
        <v>1.506E-2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5.3095238095238093</v>
      </c>
      <c r="BN334" s="64">
        <f>IFERROR(Y334*I334/H334,"0")</f>
        <v>8.92</v>
      </c>
      <c r="BO334" s="64">
        <f>IFERROR(1/J334*(X334/H334),"0")</f>
        <v>7.631257631257631E-3</v>
      </c>
      <c r="BP334" s="64">
        <f>IFERROR(1/J334*(Y334/H334),"0")</f>
        <v>1.282051282051282E-2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1">
        <v>4607091387230</v>
      </c>
      <c r="E335" s="732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4"/>
      <c r="R335" s="734"/>
      <c r="S335" s="734"/>
      <c r="T335" s="735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1">
        <v>4607091387292</v>
      </c>
      <c r="E336" s="732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4"/>
      <c r="R336" s="734"/>
      <c r="S336" s="734"/>
      <c r="T336" s="735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1">
        <v>4607091387285</v>
      </c>
      <c r="E337" s="732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4"/>
      <c r="R337" s="734"/>
      <c r="S337" s="734"/>
      <c r="T337" s="735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44"/>
      <c r="B338" s="737"/>
      <c r="C338" s="737"/>
      <c r="D338" s="737"/>
      <c r="E338" s="737"/>
      <c r="F338" s="737"/>
      <c r="G338" s="737"/>
      <c r="H338" s="737"/>
      <c r="I338" s="737"/>
      <c r="J338" s="737"/>
      <c r="K338" s="737"/>
      <c r="L338" s="737"/>
      <c r="M338" s="737"/>
      <c r="N338" s="737"/>
      <c r="O338" s="745"/>
      <c r="P338" s="728" t="s">
        <v>70</v>
      </c>
      <c r="Q338" s="729"/>
      <c r="R338" s="729"/>
      <c r="S338" s="729"/>
      <c r="T338" s="729"/>
      <c r="U338" s="729"/>
      <c r="V338" s="730"/>
      <c r="W338" s="37" t="s">
        <v>71</v>
      </c>
      <c r="X338" s="721">
        <f>IFERROR(X334/H334,"0")+IFERROR(X335/H335,"0")+IFERROR(X336/H336,"0")+IFERROR(X337/H337,"0")</f>
        <v>1.1904761904761905</v>
      </c>
      <c r="Y338" s="721">
        <f>IFERROR(Y334/H334,"0")+IFERROR(Y335/H335,"0")+IFERROR(Y336/H336,"0")+IFERROR(Y337/H337,"0")</f>
        <v>2</v>
      </c>
      <c r="Z338" s="721">
        <f>IFERROR(IF(Z334="",0,Z334),"0")+IFERROR(IF(Z335="",0,Z335),"0")+IFERROR(IF(Z336="",0,Z336),"0")+IFERROR(IF(Z337="",0,Z337),"0")</f>
        <v>1.506E-2</v>
      </c>
      <c r="AA338" s="722"/>
      <c r="AB338" s="722"/>
      <c r="AC338" s="722"/>
    </row>
    <row r="339" spans="1:68" x14ac:dyDescent="0.2">
      <c r="A339" s="737"/>
      <c r="B339" s="737"/>
      <c r="C339" s="737"/>
      <c r="D339" s="737"/>
      <c r="E339" s="737"/>
      <c r="F339" s="737"/>
      <c r="G339" s="737"/>
      <c r="H339" s="737"/>
      <c r="I339" s="737"/>
      <c r="J339" s="737"/>
      <c r="K339" s="737"/>
      <c r="L339" s="737"/>
      <c r="M339" s="737"/>
      <c r="N339" s="737"/>
      <c r="O339" s="745"/>
      <c r="P339" s="728" t="s">
        <v>70</v>
      </c>
      <c r="Q339" s="729"/>
      <c r="R339" s="729"/>
      <c r="S339" s="729"/>
      <c r="T339" s="729"/>
      <c r="U339" s="729"/>
      <c r="V339" s="730"/>
      <c r="W339" s="37" t="s">
        <v>68</v>
      </c>
      <c r="X339" s="721">
        <f>IFERROR(SUM(X334:X337),"0")</f>
        <v>5</v>
      </c>
      <c r="Y339" s="721">
        <f>IFERROR(SUM(Y334:Y337),"0")</f>
        <v>8.4</v>
      </c>
      <c r="Z339" s="37"/>
      <c r="AA339" s="722"/>
      <c r="AB339" s="722"/>
      <c r="AC339" s="722"/>
    </row>
    <row r="340" spans="1:68" ht="14.25" hidden="1" customHeight="1" x14ac:dyDescent="0.25">
      <c r="A340" s="736" t="s">
        <v>72</v>
      </c>
      <c r="B340" s="737"/>
      <c r="C340" s="737"/>
      <c r="D340" s="737"/>
      <c r="E340" s="737"/>
      <c r="F340" s="737"/>
      <c r="G340" s="737"/>
      <c r="H340" s="737"/>
      <c r="I340" s="737"/>
      <c r="J340" s="737"/>
      <c r="K340" s="737"/>
      <c r="L340" s="737"/>
      <c r="M340" s="737"/>
      <c r="N340" s="737"/>
      <c r="O340" s="737"/>
      <c r="P340" s="737"/>
      <c r="Q340" s="737"/>
      <c r="R340" s="737"/>
      <c r="S340" s="737"/>
      <c r="T340" s="737"/>
      <c r="U340" s="737"/>
      <c r="V340" s="737"/>
      <c r="W340" s="737"/>
      <c r="X340" s="737"/>
      <c r="Y340" s="737"/>
      <c r="Z340" s="737"/>
      <c r="AA340" s="715"/>
      <c r="AB340" s="715"/>
      <c r="AC340" s="715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1">
        <v>4607091387766</v>
      </c>
      <c r="E341" s="732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4"/>
      <c r="R341" s="734"/>
      <c r="S341" s="734"/>
      <c r="T341" s="735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1">
        <v>4607091387957</v>
      </c>
      <c r="E342" s="732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4"/>
      <c r="R342" s="734"/>
      <c r="S342" s="734"/>
      <c r="T342" s="735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1">
        <v>4607091387964</v>
      </c>
      <c r="E343" s="732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4"/>
      <c r="R343" s="734"/>
      <c r="S343" s="734"/>
      <c r="T343" s="735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1">
        <v>4680115884588</v>
      </c>
      <c r="E344" s="732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1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4"/>
      <c r="R344" s="734"/>
      <c r="S344" s="734"/>
      <c r="T344" s="735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1">
        <v>4607091387537</v>
      </c>
      <c r="E345" s="732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9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4"/>
      <c r="R345" s="734"/>
      <c r="S345" s="734"/>
      <c r="T345" s="735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31">
        <v>4607091387513</v>
      </c>
      <c r="E346" s="732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4"/>
      <c r="R346" s="734"/>
      <c r="S346" s="734"/>
      <c r="T346" s="735"/>
      <c r="U346" s="34"/>
      <c r="V346" s="34"/>
      <c r="W346" s="35" t="s">
        <v>68</v>
      </c>
      <c r="X346" s="719">
        <v>50</v>
      </c>
      <c r="Y346" s="720">
        <f t="shared" si="67"/>
        <v>51.300000000000004</v>
      </c>
      <c r="Z346" s="36">
        <f>IFERROR(IF(Y346=0,"",ROUNDUP(Y346/H346,0)*0.00753),"")</f>
        <v>0.14307</v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55.148148148148145</v>
      </c>
      <c r="BN346" s="64">
        <f t="shared" si="69"/>
        <v>56.582000000000008</v>
      </c>
      <c r="BO346" s="64">
        <f t="shared" si="70"/>
        <v>0.11870845204178537</v>
      </c>
      <c r="BP346" s="64">
        <f t="shared" si="71"/>
        <v>0.12179487179487179</v>
      </c>
    </row>
    <row r="347" spans="1:68" x14ac:dyDescent="0.2">
      <c r="A347" s="744"/>
      <c r="B347" s="737"/>
      <c r="C347" s="737"/>
      <c r="D347" s="737"/>
      <c r="E347" s="737"/>
      <c r="F347" s="737"/>
      <c r="G347" s="737"/>
      <c r="H347" s="737"/>
      <c r="I347" s="737"/>
      <c r="J347" s="737"/>
      <c r="K347" s="737"/>
      <c r="L347" s="737"/>
      <c r="M347" s="737"/>
      <c r="N347" s="737"/>
      <c r="O347" s="745"/>
      <c r="P347" s="728" t="s">
        <v>70</v>
      </c>
      <c r="Q347" s="729"/>
      <c r="R347" s="729"/>
      <c r="S347" s="729"/>
      <c r="T347" s="729"/>
      <c r="U347" s="729"/>
      <c r="V347" s="730"/>
      <c r="W347" s="37" t="s">
        <v>71</v>
      </c>
      <c r="X347" s="721">
        <f>IFERROR(X341/H341,"0")+IFERROR(X342/H342,"0")+IFERROR(X343/H343,"0")+IFERROR(X344/H344,"0")+IFERROR(X345/H345,"0")+IFERROR(X346/H346,"0")</f>
        <v>18.518518518518519</v>
      </c>
      <c r="Y347" s="721">
        <f>IFERROR(Y341/H341,"0")+IFERROR(Y342/H342,"0")+IFERROR(Y343/H343,"0")+IFERROR(Y344/H344,"0")+IFERROR(Y345/H345,"0")+IFERROR(Y346/H346,"0")</f>
        <v>19</v>
      </c>
      <c r="Z347" s="721">
        <f>IFERROR(IF(Z341="",0,Z341),"0")+IFERROR(IF(Z342="",0,Z342),"0")+IFERROR(IF(Z343="",0,Z343),"0")+IFERROR(IF(Z344="",0,Z344),"0")+IFERROR(IF(Z345="",0,Z345),"0")+IFERROR(IF(Z346="",0,Z346),"0")</f>
        <v>0.14307</v>
      </c>
      <c r="AA347" s="722"/>
      <c r="AB347" s="722"/>
      <c r="AC347" s="722"/>
    </row>
    <row r="348" spans="1:68" x14ac:dyDescent="0.2">
      <c r="A348" s="737"/>
      <c r="B348" s="737"/>
      <c r="C348" s="737"/>
      <c r="D348" s="737"/>
      <c r="E348" s="737"/>
      <c r="F348" s="737"/>
      <c r="G348" s="737"/>
      <c r="H348" s="737"/>
      <c r="I348" s="737"/>
      <c r="J348" s="737"/>
      <c r="K348" s="737"/>
      <c r="L348" s="737"/>
      <c r="M348" s="737"/>
      <c r="N348" s="737"/>
      <c r="O348" s="745"/>
      <c r="P348" s="728" t="s">
        <v>70</v>
      </c>
      <c r="Q348" s="729"/>
      <c r="R348" s="729"/>
      <c r="S348" s="729"/>
      <c r="T348" s="729"/>
      <c r="U348" s="729"/>
      <c r="V348" s="730"/>
      <c r="W348" s="37" t="s">
        <v>68</v>
      </c>
      <c r="X348" s="721">
        <f>IFERROR(SUM(X341:X346),"0")</f>
        <v>50</v>
      </c>
      <c r="Y348" s="721">
        <f>IFERROR(SUM(Y341:Y346),"0")</f>
        <v>51.300000000000004</v>
      </c>
      <c r="Z348" s="37"/>
      <c r="AA348" s="722"/>
      <c r="AB348" s="722"/>
      <c r="AC348" s="722"/>
    </row>
    <row r="349" spans="1:68" ht="14.25" hidden="1" customHeight="1" x14ac:dyDescent="0.25">
      <c r="A349" s="736" t="s">
        <v>213</v>
      </c>
      <c r="B349" s="737"/>
      <c r="C349" s="737"/>
      <c r="D349" s="737"/>
      <c r="E349" s="737"/>
      <c r="F349" s="737"/>
      <c r="G349" s="737"/>
      <c r="H349" s="737"/>
      <c r="I349" s="737"/>
      <c r="J349" s="737"/>
      <c r="K349" s="737"/>
      <c r="L349" s="737"/>
      <c r="M349" s="737"/>
      <c r="N349" s="737"/>
      <c r="O349" s="737"/>
      <c r="P349" s="737"/>
      <c r="Q349" s="737"/>
      <c r="R349" s="737"/>
      <c r="S349" s="737"/>
      <c r="T349" s="737"/>
      <c r="U349" s="737"/>
      <c r="V349" s="737"/>
      <c r="W349" s="737"/>
      <c r="X349" s="737"/>
      <c r="Y349" s="737"/>
      <c r="Z349" s="737"/>
      <c r="AA349" s="715"/>
      <c r="AB349" s="715"/>
      <c r="AC349" s="715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31">
        <v>4607091380880</v>
      </c>
      <c r="E350" s="732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78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19">
        <v>92</v>
      </c>
      <c r="Y350" s="720">
        <f>IFERROR(IF(X350="",0,CEILING((X350/$H350),1)*$H350),"")</f>
        <v>92.4</v>
      </c>
      <c r="Z350" s="36">
        <f>IFERROR(IF(Y350=0,"",ROUNDUP(Y350/H350,0)*0.02175),"")</f>
        <v>0.23924999999999999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98.177142857142854</v>
      </c>
      <c r="BN350" s="64">
        <f>IFERROR(Y350*I350/H350,"0")</f>
        <v>98.604000000000013</v>
      </c>
      <c r="BO350" s="64">
        <f>IFERROR(1/J350*(X350/H350),"0")</f>
        <v>0.195578231292517</v>
      </c>
      <c r="BP350" s="64">
        <f>IFERROR(1/J350*(Y350/H350),"0")</f>
        <v>0.19642857142857142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1">
        <v>4607091384482</v>
      </c>
      <c r="E351" s="732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4"/>
      <c r="R351" s="734"/>
      <c r="S351" s="734"/>
      <c r="T351" s="735"/>
      <c r="U351" s="34"/>
      <c r="V351" s="34"/>
      <c r="W351" s="35" t="s">
        <v>68</v>
      </c>
      <c r="X351" s="719">
        <v>193</v>
      </c>
      <c r="Y351" s="720">
        <f>IFERROR(IF(X351="",0,CEILING((X351/$H351),1)*$H351),"")</f>
        <v>195</v>
      </c>
      <c r="Z351" s="36">
        <f>IFERROR(IF(Y351=0,"",ROUNDUP(Y351/H351,0)*0.02175),"")</f>
        <v>0.54374999999999996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206.95538461538465</v>
      </c>
      <c r="BN351" s="64">
        <f>IFERROR(Y351*I351/H351,"0")</f>
        <v>209.10000000000002</v>
      </c>
      <c r="BO351" s="64">
        <f>IFERROR(1/J351*(X351/H351),"0")</f>
        <v>0.44184981684981683</v>
      </c>
      <c r="BP351" s="64">
        <f>IFERROR(1/J351*(Y351/H351),"0")</f>
        <v>0.4464285714285714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1">
        <v>4607091380897</v>
      </c>
      <c r="E352" s="732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4"/>
      <c r="R352" s="734"/>
      <c r="S352" s="734"/>
      <c r="T352" s="735"/>
      <c r="U352" s="34"/>
      <c r="V352" s="34"/>
      <c r="W352" s="35" t="s">
        <v>68</v>
      </c>
      <c r="X352" s="719">
        <v>25</v>
      </c>
      <c r="Y352" s="720">
        <f>IFERROR(IF(X352="",0,CEILING((X352/$H352),1)*$H352),"")</f>
        <v>25.200000000000003</v>
      </c>
      <c r="Z352" s="36">
        <f>IFERROR(IF(Y352=0,"",ROUNDUP(Y352/H352,0)*0.02175),"")</f>
        <v>6.5250000000000002E-2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26.678571428571431</v>
      </c>
      <c r="BN352" s="64">
        <f>IFERROR(Y352*I352/H352,"0")</f>
        <v>26.892000000000003</v>
      </c>
      <c r="BO352" s="64">
        <f>IFERROR(1/J352*(X352/H352),"0")</f>
        <v>5.3146258503401357E-2</v>
      </c>
      <c r="BP352" s="64">
        <f>IFERROR(1/J352*(Y352/H352),"0")</f>
        <v>5.3571428571428568E-2</v>
      </c>
    </row>
    <row r="353" spans="1:68" x14ac:dyDescent="0.2">
      <c r="A353" s="744"/>
      <c r="B353" s="737"/>
      <c r="C353" s="737"/>
      <c r="D353" s="737"/>
      <c r="E353" s="737"/>
      <c r="F353" s="737"/>
      <c r="G353" s="737"/>
      <c r="H353" s="737"/>
      <c r="I353" s="737"/>
      <c r="J353" s="737"/>
      <c r="K353" s="737"/>
      <c r="L353" s="737"/>
      <c r="M353" s="737"/>
      <c r="N353" s="737"/>
      <c r="O353" s="745"/>
      <c r="P353" s="728" t="s">
        <v>70</v>
      </c>
      <c r="Q353" s="729"/>
      <c r="R353" s="729"/>
      <c r="S353" s="729"/>
      <c r="T353" s="729"/>
      <c r="U353" s="729"/>
      <c r="V353" s="730"/>
      <c r="W353" s="37" t="s">
        <v>71</v>
      </c>
      <c r="X353" s="721">
        <f>IFERROR(X350/H350,"0")+IFERROR(X351/H351,"0")+IFERROR(X352/H352,"0")</f>
        <v>38.672161172161175</v>
      </c>
      <c r="Y353" s="721">
        <f>IFERROR(Y350/H350,"0")+IFERROR(Y351/H351,"0")+IFERROR(Y352/H352,"0")</f>
        <v>39</v>
      </c>
      <c r="Z353" s="721">
        <f>IFERROR(IF(Z350="",0,Z350),"0")+IFERROR(IF(Z351="",0,Z351),"0")+IFERROR(IF(Z352="",0,Z352),"0")</f>
        <v>0.84824999999999995</v>
      </c>
      <c r="AA353" s="722"/>
      <c r="AB353" s="722"/>
      <c r="AC353" s="722"/>
    </row>
    <row r="354" spans="1:68" x14ac:dyDescent="0.2">
      <c r="A354" s="737"/>
      <c r="B354" s="737"/>
      <c r="C354" s="737"/>
      <c r="D354" s="737"/>
      <c r="E354" s="737"/>
      <c r="F354" s="737"/>
      <c r="G354" s="737"/>
      <c r="H354" s="737"/>
      <c r="I354" s="737"/>
      <c r="J354" s="737"/>
      <c r="K354" s="737"/>
      <c r="L354" s="737"/>
      <c r="M354" s="737"/>
      <c r="N354" s="737"/>
      <c r="O354" s="745"/>
      <c r="P354" s="728" t="s">
        <v>70</v>
      </c>
      <c r="Q354" s="729"/>
      <c r="R354" s="729"/>
      <c r="S354" s="729"/>
      <c r="T354" s="729"/>
      <c r="U354" s="729"/>
      <c r="V354" s="730"/>
      <c r="W354" s="37" t="s">
        <v>68</v>
      </c>
      <c r="X354" s="721">
        <f>IFERROR(SUM(X350:X352),"0")</f>
        <v>310</v>
      </c>
      <c r="Y354" s="721">
        <f>IFERROR(SUM(Y350:Y352),"0")</f>
        <v>312.59999999999997</v>
      </c>
      <c r="Z354" s="37"/>
      <c r="AA354" s="722"/>
      <c r="AB354" s="722"/>
      <c r="AC354" s="722"/>
    </row>
    <row r="355" spans="1:68" ht="14.25" hidden="1" customHeight="1" x14ac:dyDescent="0.25">
      <c r="A355" s="736" t="s">
        <v>102</v>
      </c>
      <c r="B355" s="737"/>
      <c r="C355" s="737"/>
      <c r="D355" s="737"/>
      <c r="E355" s="737"/>
      <c r="F355" s="737"/>
      <c r="G355" s="737"/>
      <c r="H355" s="737"/>
      <c r="I355" s="737"/>
      <c r="J355" s="737"/>
      <c r="K355" s="737"/>
      <c r="L355" s="737"/>
      <c r="M355" s="737"/>
      <c r="N355" s="737"/>
      <c r="O355" s="737"/>
      <c r="P355" s="737"/>
      <c r="Q355" s="737"/>
      <c r="R355" s="737"/>
      <c r="S355" s="737"/>
      <c r="T355" s="737"/>
      <c r="U355" s="737"/>
      <c r="V355" s="737"/>
      <c r="W355" s="737"/>
      <c r="X355" s="737"/>
      <c r="Y355" s="737"/>
      <c r="Z355" s="737"/>
      <c r="AA355" s="715"/>
      <c r="AB355" s="715"/>
      <c r="AC355" s="715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1">
        <v>4607091388374</v>
      </c>
      <c r="E356" s="732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8" t="s">
        <v>590</v>
      </c>
      <c r="Q356" s="734"/>
      <c r="R356" s="734"/>
      <c r="S356" s="734"/>
      <c r="T356" s="735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1">
        <v>4607091388381</v>
      </c>
      <c r="E357" s="732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73" t="s">
        <v>594</v>
      </c>
      <c r="Q357" s="734"/>
      <c r="R357" s="734"/>
      <c r="S357" s="734"/>
      <c r="T357" s="735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31">
        <v>4607091383102</v>
      </c>
      <c r="E358" s="732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19">
        <v>6</v>
      </c>
      <c r="Y358" s="720">
        <f>IFERROR(IF(X358="",0,CEILING((X358/$H358),1)*$H358),"")</f>
        <v>7.6499999999999995</v>
      </c>
      <c r="Z358" s="36">
        <f>IFERROR(IF(Y358=0,"",ROUNDUP(Y358/H358,0)*0.00753),"")</f>
        <v>2.2589999999999999E-2</v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7.0000000000000009</v>
      </c>
      <c r="BN358" s="64">
        <f>IFERROR(Y358*I358/H358,"0")</f>
        <v>8.9250000000000007</v>
      </c>
      <c r="BO358" s="64">
        <f>IFERROR(1/J358*(X358/H358),"0")</f>
        <v>1.5082956259426848E-2</v>
      </c>
      <c r="BP358" s="64">
        <f>IFERROR(1/J358*(Y358/H358),"0")</f>
        <v>1.9230769230769232E-2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31">
        <v>4607091388404</v>
      </c>
      <c r="E359" s="732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19">
        <v>6</v>
      </c>
      <c r="Y359" s="720">
        <f>IFERROR(IF(X359="",0,CEILING((X359/$H359),1)*$H359),"")</f>
        <v>7.6499999999999995</v>
      </c>
      <c r="Z359" s="36">
        <f>IFERROR(IF(Y359=0,"",ROUNDUP(Y359/H359,0)*0.00753),"")</f>
        <v>2.2589999999999999E-2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6.8235294117647056</v>
      </c>
      <c r="BN359" s="64">
        <f>IFERROR(Y359*I359/H359,"0")</f>
        <v>8.6999999999999993</v>
      </c>
      <c r="BO359" s="64">
        <f>IFERROR(1/J359*(X359/H359),"0")</f>
        <v>1.5082956259426848E-2</v>
      </c>
      <c r="BP359" s="64">
        <f>IFERROR(1/J359*(Y359/H359),"0")</f>
        <v>1.9230769230769232E-2</v>
      </c>
    </row>
    <row r="360" spans="1:68" x14ac:dyDescent="0.2">
      <c r="A360" s="744"/>
      <c r="B360" s="737"/>
      <c r="C360" s="737"/>
      <c r="D360" s="737"/>
      <c r="E360" s="737"/>
      <c r="F360" s="737"/>
      <c r="G360" s="737"/>
      <c r="H360" s="737"/>
      <c r="I360" s="737"/>
      <c r="J360" s="737"/>
      <c r="K360" s="737"/>
      <c r="L360" s="737"/>
      <c r="M360" s="737"/>
      <c r="N360" s="737"/>
      <c r="O360" s="745"/>
      <c r="P360" s="728" t="s">
        <v>70</v>
      </c>
      <c r="Q360" s="729"/>
      <c r="R360" s="729"/>
      <c r="S360" s="729"/>
      <c r="T360" s="729"/>
      <c r="U360" s="729"/>
      <c r="V360" s="730"/>
      <c r="W360" s="37" t="s">
        <v>71</v>
      </c>
      <c r="X360" s="721">
        <f>IFERROR(X356/H356,"0")+IFERROR(X357/H357,"0")+IFERROR(X358/H358,"0")+IFERROR(X359/H359,"0")</f>
        <v>4.7058823529411766</v>
      </c>
      <c r="Y360" s="721">
        <f>IFERROR(Y356/H356,"0")+IFERROR(Y357/H357,"0")+IFERROR(Y358/H358,"0")+IFERROR(Y359/H359,"0")</f>
        <v>6</v>
      </c>
      <c r="Z360" s="721">
        <f>IFERROR(IF(Z356="",0,Z356),"0")+IFERROR(IF(Z357="",0,Z357),"0")+IFERROR(IF(Z358="",0,Z358),"0")+IFERROR(IF(Z359="",0,Z359),"0")</f>
        <v>4.5179999999999998E-2</v>
      </c>
      <c r="AA360" s="722"/>
      <c r="AB360" s="722"/>
      <c r="AC360" s="722"/>
    </row>
    <row r="361" spans="1:68" x14ac:dyDescent="0.2">
      <c r="A361" s="737"/>
      <c r="B361" s="737"/>
      <c r="C361" s="737"/>
      <c r="D361" s="737"/>
      <c r="E361" s="737"/>
      <c r="F361" s="737"/>
      <c r="G361" s="737"/>
      <c r="H361" s="737"/>
      <c r="I361" s="737"/>
      <c r="J361" s="737"/>
      <c r="K361" s="737"/>
      <c r="L361" s="737"/>
      <c r="M361" s="737"/>
      <c r="N361" s="737"/>
      <c r="O361" s="745"/>
      <c r="P361" s="728" t="s">
        <v>70</v>
      </c>
      <c r="Q361" s="729"/>
      <c r="R361" s="729"/>
      <c r="S361" s="729"/>
      <c r="T361" s="729"/>
      <c r="U361" s="729"/>
      <c r="V361" s="730"/>
      <c r="W361" s="37" t="s">
        <v>68</v>
      </c>
      <c r="X361" s="721">
        <f>IFERROR(SUM(X356:X359),"0")</f>
        <v>12</v>
      </c>
      <c r="Y361" s="721">
        <f>IFERROR(SUM(Y356:Y359),"0")</f>
        <v>15.299999999999999</v>
      </c>
      <c r="Z361" s="37"/>
      <c r="AA361" s="722"/>
      <c r="AB361" s="722"/>
      <c r="AC361" s="722"/>
    </row>
    <row r="362" spans="1:68" ht="14.25" hidden="1" customHeight="1" x14ac:dyDescent="0.25">
      <c r="A362" s="736" t="s">
        <v>600</v>
      </c>
      <c r="B362" s="737"/>
      <c r="C362" s="737"/>
      <c r="D362" s="737"/>
      <c r="E362" s="737"/>
      <c r="F362" s="737"/>
      <c r="G362" s="737"/>
      <c r="H362" s="737"/>
      <c r="I362" s="737"/>
      <c r="J362" s="737"/>
      <c r="K362" s="737"/>
      <c r="L362" s="737"/>
      <c r="M362" s="737"/>
      <c r="N362" s="737"/>
      <c r="O362" s="737"/>
      <c r="P362" s="737"/>
      <c r="Q362" s="737"/>
      <c r="R362" s="737"/>
      <c r="S362" s="737"/>
      <c r="T362" s="737"/>
      <c r="U362" s="737"/>
      <c r="V362" s="737"/>
      <c r="W362" s="737"/>
      <c r="X362" s="737"/>
      <c r="Y362" s="737"/>
      <c r="Z362" s="737"/>
      <c r="AA362" s="715"/>
      <c r="AB362" s="715"/>
      <c r="AC362" s="715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1">
        <v>4680115881808</v>
      </c>
      <c r="E363" s="732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4"/>
      <c r="R363" s="734"/>
      <c r="S363" s="734"/>
      <c r="T363" s="735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1">
        <v>4680115881822</v>
      </c>
      <c r="E364" s="732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4"/>
      <c r="R364" s="734"/>
      <c r="S364" s="734"/>
      <c r="T364" s="735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1">
        <v>4680115880016</v>
      </c>
      <c r="E365" s="732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4"/>
      <c r="R365" s="734"/>
      <c r="S365" s="734"/>
      <c r="T365" s="735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4"/>
      <c r="B366" s="737"/>
      <c r="C366" s="737"/>
      <c r="D366" s="737"/>
      <c r="E366" s="737"/>
      <c r="F366" s="737"/>
      <c r="G366" s="737"/>
      <c r="H366" s="737"/>
      <c r="I366" s="737"/>
      <c r="J366" s="737"/>
      <c r="K366" s="737"/>
      <c r="L366" s="737"/>
      <c r="M366" s="737"/>
      <c r="N366" s="737"/>
      <c r="O366" s="745"/>
      <c r="P366" s="728" t="s">
        <v>70</v>
      </c>
      <c r="Q366" s="729"/>
      <c r="R366" s="729"/>
      <c r="S366" s="729"/>
      <c r="T366" s="729"/>
      <c r="U366" s="729"/>
      <c r="V366" s="730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37"/>
      <c r="B367" s="737"/>
      <c r="C367" s="737"/>
      <c r="D367" s="737"/>
      <c r="E367" s="737"/>
      <c r="F367" s="737"/>
      <c r="G367" s="737"/>
      <c r="H367" s="737"/>
      <c r="I367" s="737"/>
      <c r="J367" s="737"/>
      <c r="K367" s="737"/>
      <c r="L367" s="737"/>
      <c r="M367" s="737"/>
      <c r="N367" s="737"/>
      <c r="O367" s="745"/>
      <c r="P367" s="728" t="s">
        <v>70</v>
      </c>
      <c r="Q367" s="729"/>
      <c r="R367" s="729"/>
      <c r="S367" s="729"/>
      <c r="T367" s="729"/>
      <c r="U367" s="729"/>
      <c r="V367" s="730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51" t="s">
        <v>610</v>
      </c>
      <c r="B368" s="737"/>
      <c r="C368" s="737"/>
      <c r="D368" s="737"/>
      <c r="E368" s="737"/>
      <c r="F368" s="737"/>
      <c r="G368" s="737"/>
      <c r="H368" s="737"/>
      <c r="I368" s="737"/>
      <c r="J368" s="737"/>
      <c r="K368" s="737"/>
      <c r="L368" s="737"/>
      <c r="M368" s="737"/>
      <c r="N368" s="737"/>
      <c r="O368" s="737"/>
      <c r="P368" s="737"/>
      <c r="Q368" s="737"/>
      <c r="R368" s="737"/>
      <c r="S368" s="737"/>
      <c r="T368" s="737"/>
      <c r="U368" s="737"/>
      <c r="V368" s="737"/>
      <c r="W368" s="737"/>
      <c r="X368" s="737"/>
      <c r="Y368" s="737"/>
      <c r="Z368" s="737"/>
      <c r="AA368" s="714"/>
      <c r="AB368" s="714"/>
      <c r="AC368" s="714"/>
    </row>
    <row r="369" spans="1:68" ht="14.25" hidden="1" customHeight="1" x14ac:dyDescent="0.25">
      <c r="A369" s="736" t="s">
        <v>63</v>
      </c>
      <c r="B369" s="737"/>
      <c r="C369" s="737"/>
      <c r="D369" s="737"/>
      <c r="E369" s="737"/>
      <c r="F369" s="737"/>
      <c r="G369" s="737"/>
      <c r="H369" s="737"/>
      <c r="I369" s="737"/>
      <c r="J369" s="737"/>
      <c r="K369" s="737"/>
      <c r="L369" s="737"/>
      <c r="M369" s="737"/>
      <c r="N369" s="737"/>
      <c r="O369" s="737"/>
      <c r="P369" s="737"/>
      <c r="Q369" s="737"/>
      <c r="R369" s="737"/>
      <c r="S369" s="737"/>
      <c r="T369" s="737"/>
      <c r="U369" s="737"/>
      <c r="V369" s="737"/>
      <c r="W369" s="737"/>
      <c r="X369" s="737"/>
      <c r="Y369" s="737"/>
      <c r="Z369" s="737"/>
      <c r="AA369" s="715"/>
      <c r="AB369" s="715"/>
      <c r="AC369" s="715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31">
        <v>4607091383836</v>
      </c>
      <c r="E370" s="732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0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19">
        <v>5</v>
      </c>
      <c r="Y370" s="720">
        <f>IFERROR(IF(X370="",0,CEILING((X370/$H370),1)*$H370),"")</f>
        <v>5.4</v>
      </c>
      <c r="Z370" s="36">
        <f>IFERROR(IF(Y370=0,"",ROUNDUP(Y370/H370,0)*0.00753),"")</f>
        <v>2.2589999999999999E-2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5.6888888888888891</v>
      </c>
      <c r="BN370" s="64">
        <f>IFERROR(Y370*I370/H370,"0")</f>
        <v>6.1440000000000001</v>
      </c>
      <c r="BO370" s="64">
        <f>IFERROR(1/J370*(X370/H370),"0")</f>
        <v>1.7806267806267807E-2</v>
      </c>
      <c r="BP370" s="64">
        <f>IFERROR(1/J370*(Y370/H370),"0")</f>
        <v>1.9230769230769232E-2</v>
      </c>
    </row>
    <row r="371" spans="1:68" x14ac:dyDescent="0.2">
      <c r="A371" s="744"/>
      <c r="B371" s="737"/>
      <c r="C371" s="737"/>
      <c r="D371" s="737"/>
      <c r="E371" s="737"/>
      <c r="F371" s="737"/>
      <c r="G371" s="737"/>
      <c r="H371" s="737"/>
      <c r="I371" s="737"/>
      <c r="J371" s="737"/>
      <c r="K371" s="737"/>
      <c r="L371" s="737"/>
      <c r="M371" s="737"/>
      <c r="N371" s="737"/>
      <c r="O371" s="745"/>
      <c r="P371" s="728" t="s">
        <v>70</v>
      </c>
      <c r="Q371" s="729"/>
      <c r="R371" s="729"/>
      <c r="S371" s="729"/>
      <c r="T371" s="729"/>
      <c r="U371" s="729"/>
      <c r="V371" s="730"/>
      <c r="W371" s="37" t="s">
        <v>71</v>
      </c>
      <c r="X371" s="721">
        <f>IFERROR(X370/H370,"0")</f>
        <v>2.7777777777777777</v>
      </c>
      <c r="Y371" s="721">
        <f>IFERROR(Y370/H370,"0")</f>
        <v>3</v>
      </c>
      <c r="Z371" s="721">
        <f>IFERROR(IF(Z370="",0,Z370),"0")</f>
        <v>2.2589999999999999E-2</v>
      </c>
      <c r="AA371" s="722"/>
      <c r="AB371" s="722"/>
      <c r="AC371" s="722"/>
    </row>
    <row r="372" spans="1:68" x14ac:dyDescent="0.2">
      <c r="A372" s="737"/>
      <c r="B372" s="737"/>
      <c r="C372" s="737"/>
      <c r="D372" s="737"/>
      <c r="E372" s="737"/>
      <c r="F372" s="737"/>
      <c r="G372" s="737"/>
      <c r="H372" s="737"/>
      <c r="I372" s="737"/>
      <c r="J372" s="737"/>
      <c r="K372" s="737"/>
      <c r="L372" s="737"/>
      <c r="M372" s="737"/>
      <c r="N372" s="737"/>
      <c r="O372" s="745"/>
      <c r="P372" s="728" t="s">
        <v>70</v>
      </c>
      <c r="Q372" s="729"/>
      <c r="R372" s="729"/>
      <c r="S372" s="729"/>
      <c r="T372" s="729"/>
      <c r="U372" s="729"/>
      <c r="V372" s="730"/>
      <c r="W372" s="37" t="s">
        <v>68</v>
      </c>
      <c r="X372" s="721">
        <f>IFERROR(SUM(X370:X370),"0")</f>
        <v>5</v>
      </c>
      <c r="Y372" s="721">
        <f>IFERROR(SUM(Y370:Y370),"0")</f>
        <v>5.4</v>
      </c>
      <c r="Z372" s="37"/>
      <c r="AA372" s="722"/>
      <c r="AB372" s="722"/>
      <c r="AC372" s="722"/>
    </row>
    <row r="373" spans="1:68" ht="14.25" hidden="1" customHeight="1" x14ac:dyDescent="0.25">
      <c r="A373" s="736" t="s">
        <v>72</v>
      </c>
      <c r="B373" s="737"/>
      <c r="C373" s="737"/>
      <c r="D373" s="737"/>
      <c r="E373" s="737"/>
      <c r="F373" s="737"/>
      <c r="G373" s="737"/>
      <c r="H373" s="737"/>
      <c r="I373" s="737"/>
      <c r="J373" s="737"/>
      <c r="K373" s="737"/>
      <c r="L373" s="737"/>
      <c r="M373" s="737"/>
      <c r="N373" s="737"/>
      <c r="O373" s="737"/>
      <c r="P373" s="737"/>
      <c r="Q373" s="737"/>
      <c r="R373" s="737"/>
      <c r="S373" s="737"/>
      <c r="T373" s="737"/>
      <c r="U373" s="737"/>
      <c r="V373" s="737"/>
      <c r="W373" s="737"/>
      <c r="X373" s="737"/>
      <c r="Y373" s="737"/>
      <c r="Z373" s="737"/>
      <c r="AA373" s="715"/>
      <c r="AB373" s="715"/>
      <c r="AC373" s="715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31">
        <v>4607091387919</v>
      </c>
      <c r="E374" s="732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4"/>
      <c r="R374" s="734"/>
      <c r="S374" s="734"/>
      <c r="T374" s="735"/>
      <c r="U374" s="34"/>
      <c r="V374" s="34"/>
      <c r="W374" s="35" t="s">
        <v>68</v>
      </c>
      <c r="X374" s="719">
        <v>5</v>
      </c>
      <c r="Y374" s="720">
        <f>IFERROR(IF(X374="",0,CEILING((X374/$H374),1)*$H374),"")</f>
        <v>8.1</v>
      </c>
      <c r="Z374" s="36">
        <f>IFERROR(IF(Y374=0,"",ROUNDUP(Y374/H374,0)*0.02175),"")</f>
        <v>2.1749999999999999E-2</v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5.3481481481481481</v>
      </c>
      <c r="BN374" s="64">
        <f>IFERROR(Y374*I374/H374,"0")</f>
        <v>8.6639999999999997</v>
      </c>
      <c r="BO374" s="64">
        <f>IFERROR(1/J374*(X374/H374),"0")</f>
        <v>1.1022927689594357E-2</v>
      </c>
      <c r="BP374" s="64">
        <f>IFERROR(1/J374*(Y374/H374),"0")</f>
        <v>1.7857142857142856E-2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1">
        <v>4680115883604</v>
      </c>
      <c r="E375" s="732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1">
        <v>4680115883567</v>
      </c>
      <c r="E376" s="732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4"/>
      <c r="B377" s="737"/>
      <c r="C377" s="737"/>
      <c r="D377" s="737"/>
      <c r="E377" s="737"/>
      <c r="F377" s="737"/>
      <c r="G377" s="737"/>
      <c r="H377" s="737"/>
      <c r="I377" s="737"/>
      <c r="J377" s="737"/>
      <c r="K377" s="737"/>
      <c r="L377" s="737"/>
      <c r="M377" s="737"/>
      <c r="N377" s="737"/>
      <c r="O377" s="745"/>
      <c r="P377" s="728" t="s">
        <v>70</v>
      </c>
      <c r="Q377" s="729"/>
      <c r="R377" s="729"/>
      <c r="S377" s="729"/>
      <c r="T377" s="729"/>
      <c r="U377" s="729"/>
      <c r="V377" s="730"/>
      <c r="W377" s="37" t="s">
        <v>71</v>
      </c>
      <c r="X377" s="721">
        <f>IFERROR(X374/H374,"0")+IFERROR(X375/H375,"0")+IFERROR(X376/H376,"0")</f>
        <v>0.61728395061728403</v>
      </c>
      <c r="Y377" s="721">
        <f>IFERROR(Y374/H374,"0")+IFERROR(Y375/H375,"0")+IFERROR(Y376/H376,"0")</f>
        <v>1</v>
      </c>
      <c r="Z377" s="721">
        <f>IFERROR(IF(Z374="",0,Z374),"0")+IFERROR(IF(Z375="",0,Z375),"0")+IFERROR(IF(Z376="",0,Z376),"0")</f>
        <v>2.1749999999999999E-2</v>
      </c>
      <c r="AA377" s="722"/>
      <c r="AB377" s="722"/>
      <c r="AC377" s="722"/>
    </row>
    <row r="378" spans="1:68" x14ac:dyDescent="0.2">
      <c r="A378" s="737"/>
      <c r="B378" s="737"/>
      <c r="C378" s="737"/>
      <c r="D378" s="737"/>
      <c r="E378" s="737"/>
      <c r="F378" s="737"/>
      <c r="G378" s="737"/>
      <c r="H378" s="737"/>
      <c r="I378" s="737"/>
      <c r="J378" s="737"/>
      <c r="K378" s="737"/>
      <c r="L378" s="737"/>
      <c r="M378" s="737"/>
      <c r="N378" s="737"/>
      <c r="O378" s="745"/>
      <c r="P378" s="728" t="s">
        <v>70</v>
      </c>
      <c r="Q378" s="729"/>
      <c r="R378" s="729"/>
      <c r="S378" s="729"/>
      <c r="T378" s="729"/>
      <c r="U378" s="729"/>
      <c r="V378" s="730"/>
      <c r="W378" s="37" t="s">
        <v>68</v>
      </c>
      <c r="X378" s="721">
        <f>IFERROR(SUM(X374:X376),"0")</f>
        <v>5</v>
      </c>
      <c r="Y378" s="721">
        <f>IFERROR(SUM(Y374:Y376),"0")</f>
        <v>8.1</v>
      </c>
      <c r="Z378" s="37"/>
      <c r="AA378" s="722"/>
      <c r="AB378" s="722"/>
      <c r="AC378" s="722"/>
    </row>
    <row r="379" spans="1:68" ht="27.75" hidden="1" customHeight="1" x14ac:dyDescent="0.2">
      <c r="A379" s="843" t="s">
        <v>623</v>
      </c>
      <c r="B379" s="844"/>
      <c r="C379" s="844"/>
      <c r="D379" s="844"/>
      <c r="E379" s="844"/>
      <c r="F379" s="844"/>
      <c r="G379" s="844"/>
      <c r="H379" s="844"/>
      <c r="I379" s="844"/>
      <c r="J379" s="844"/>
      <c r="K379" s="844"/>
      <c r="L379" s="844"/>
      <c r="M379" s="844"/>
      <c r="N379" s="844"/>
      <c r="O379" s="844"/>
      <c r="P379" s="844"/>
      <c r="Q379" s="844"/>
      <c r="R379" s="844"/>
      <c r="S379" s="844"/>
      <c r="T379" s="844"/>
      <c r="U379" s="844"/>
      <c r="V379" s="844"/>
      <c r="W379" s="844"/>
      <c r="X379" s="844"/>
      <c r="Y379" s="844"/>
      <c r="Z379" s="844"/>
      <c r="AA379" s="48"/>
      <c r="AB379" s="48"/>
      <c r="AC379" s="48"/>
    </row>
    <row r="380" spans="1:68" ht="16.5" hidden="1" customHeight="1" x14ac:dyDescent="0.25">
      <c r="A380" s="751" t="s">
        <v>624</v>
      </c>
      <c r="B380" s="737"/>
      <c r="C380" s="737"/>
      <c r="D380" s="737"/>
      <c r="E380" s="737"/>
      <c r="F380" s="737"/>
      <c r="G380" s="737"/>
      <c r="H380" s="737"/>
      <c r="I380" s="737"/>
      <c r="J380" s="737"/>
      <c r="K380" s="737"/>
      <c r="L380" s="737"/>
      <c r="M380" s="737"/>
      <c r="N380" s="737"/>
      <c r="O380" s="737"/>
      <c r="P380" s="737"/>
      <c r="Q380" s="737"/>
      <c r="R380" s="737"/>
      <c r="S380" s="737"/>
      <c r="T380" s="737"/>
      <c r="U380" s="737"/>
      <c r="V380" s="737"/>
      <c r="W380" s="737"/>
      <c r="X380" s="737"/>
      <c r="Y380" s="737"/>
      <c r="Z380" s="737"/>
      <c r="AA380" s="714"/>
      <c r="AB380" s="714"/>
      <c r="AC380" s="714"/>
    </row>
    <row r="381" spans="1:68" ht="14.25" hidden="1" customHeight="1" x14ac:dyDescent="0.25">
      <c r="A381" s="736" t="s">
        <v>113</v>
      </c>
      <c r="B381" s="737"/>
      <c r="C381" s="737"/>
      <c r="D381" s="737"/>
      <c r="E381" s="737"/>
      <c r="F381" s="737"/>
      <c r="G381" s="737"/>
      <c r="H381" s="737"/>
      <c r="I381" s="737"/>
      <c r="J381" s="737"/>
      <c r="K381" s="737"/>
      <c r="L381" s="737"/>
      <c r="M381" s="737"/>
      <c r="N381" s="737"/>
      <c r="O381" s="737"/>
      <c r="P381" s="737"/>
      <c r="Q381" s="737"/>
      <c r="R381" s="737"/>
      <c r="S381" s="737"/>
      <c r="T381" s="737"/>
      <c r="U381" s="737"/>
      <c r="V381" s="737"/>
      <c r="W381" s="737"/>
      <c r="X381" s="737"/>
      <c r="Y381" s="737"/>
      <c r="Z381" s="737"/>
      <c r="AA381" s="715"/>
      <c r="AB381" s="715"/>
      <c r="AC381" s="715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31">
        <v>4680115884847</v>
      </c>
      <c r="E382" s="732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4"/>
      <c r="R382" s="734"/>
      <c r="S382" s="734"/>
      <c r="T382" s="735"/>
      <c r="U382" s="34"/>
      <c r="V382" s="34"/>
      <c r="W382" s="35" t="s">
        <v>68</v>
      </c>
      <c r="X382" s="719">
        <v>200</v>
      </c>
      <c r="Y382" s="720">
        <f t="shared" ref="Y382:Y392" si="72">IFERROR(IF(X382="",0,CEILING((X382/$H382),1)*$H382),"")</f>
        <v>210</v>
      </c>
      <c r="Z382" s="36">
        <f>IFERROR(IF(Y382=0,"",ROUNDUP(Y382/H382,0)*0.02175),"")</f>
        <v>0.30449999999999999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206.4</v>
      </c>
      <c r="BN382" s="64">
        <f t="shared" ref="BN382:BN392" si="74">IFERROR(Y382*I382/H382,"0")</f>
        <v>216.72</v>
      </c>
      <c r="BO382" s="64">
        <f t="shared" ref="BO382:BO392" si="75">IFERROR(1/J382*(X382/H382),"0")</f>
        <v>0.27777777777777779</v>
      </c>
      <c r="BP382" s="64">
        <f t="shared" ref="BP382:BP392" si="76">IFERROR(1/J382*(Y382/H382),"0")</f>
        <v>0.29166666666666663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1">
        <v>4680115884847</v>
      </c>
      <c r="E383" s="732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11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4"/>
      <c r="R383" s="734"/>
      <c r="S383" s="734"/>
      <c r="T383" s="735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1">
        <v>4680115884854</v>
      </c>
      <c r="E384" s="732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4"/>
      <c r="R384" s="734"/>
      <c r="S384" s="734"/>
      <c r="T384" s="735"/>
      <c r="U384" s="34"/>
      <c r="V384" s="34"/>
      <c r="W384" s="35" t="s">
        <v>68</v>
      </c>
      <c r="X384" s="719">
        <v>1113</v>
      </c>
      <c r="Y384" s="720">
        <f t="shared" si="72"/>
        <v>1125</v>
      </c>
      <c r="Z384" s="36">
        <f>IFERROR(IF(Y384=0,"",ROUNDUP(Y384/H384,0)*0.02175),"")</f>
        <v>1.6312499999999999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1148.6160000000002</v>
      </c>
      <c r="BN384" s="64">
        <f t="shared" si="74"/>
        <v>1161</v>
      </c>
      <c r="BO384" s="64">
        <f t="shared" si="75"/>
        <v>1.5458333333333334</v>
      </c>
      <c r="BP384" s="64">
        <f t="shared" si="76"/>
        <v>1.5625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1">
        <v>4680115884854</v>
      </c>
      <c r="E385" s="732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11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4"/>
      <c r="R385" s="734"/>
      <c r="S385" s="734"/>
      <c r="T385" s="735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31">
        <v>4607091383997</v>
      </c>
      <c r="E386" s="732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4"/>
      <c r="R386" s="734"/>
      <c r="S386" s="734"/>
      <c r="T386" s="735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31">
        <v>4680115884830</v>
      </c>
      <c r="E387" s="732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4"/>
      <c r="R387" s="734"/>
      <c r="S387" s="734"/>
      <c r="T387" s="735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31">
        <v>4680115884830</v>
      </c>
      <c r="E388" s="732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4"/>
      <c r="R388" s="734"/>
      <c r="S388" s="734"/>
      <c r="T388" s="735"/>
      <c r="U388" s="34"/>
      <c r="V388" s="34"/>
      <c r="W388" s="35" t="s">
        <v>68</v>
      </c>
      <c r="X388" s="719">
        <v>500</v>
      </c>
      <c r="Y388" s="720">
        <f t="shared" si="72"/>
        <v>510</v>
      </c>
      <c r="Z388" s="36">
        <f>IFERROR(IF(Y388=0,"",ROUNDUP(Y388/H388,0)*0.02175),"")</f>
        <v>0.73949999999999994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516</v>
      </c>
      <c r="BN388" s="64">
        <f t="shared" si="74"/>
        <v>526.32000000000005</v>
      </c>
      <c r="BO388" s="64">
        <f t="shared" si="75"/>
        <v>0.69444444444444442</v>
      </c>
      <c r="BP388" s="64">
        <f t="shared" si="76"/>
        <v>0.70833333333333326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1">
        <v>4680115882638</v>
      </c>
      <c r="E389" s="732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4"/>
      <c r="R389" s="734"/>
      <c r="S389" s="734"/>
      <c r="T389" s="735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1">
        <v>4680115884922</v>
      </c>
      <c r="E390" s="732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4"/>
      <c r="R390" s="734"/>
      <c r="S390" s="734"/>
      <c r="T390" s="735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1">
        <v>4680115884878</v>
      </c>
      <c r="E391" s="732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4"/>
      <c r="R391" s="734"/>
      <c r="S391" s="734"/>
      <c r="T391" s="735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1">
        <v>4680115884861</v>
      </c>
      <c r="E392" s="732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4"/>
      <c r="R392" s="734"/>
      <c r="S392" s="734"/>
      <c r="T392" s="735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4"/>
      <c r="B393" s="737"/>
      <c r="C393" s="737"/>
      <c r="D393" s="737"/>
      <c r="E393" s="737"/>
      <c r="F393" s="737"/>
      <c r="G393" s="737"/>
      <c r="H393" s="737"/>
      <c r="I393" s="737"/>
      <c r="J393" s="737"/>
      <c r="K393" s="737"/>
      <c r="L393" s="737"/>
      <c r="M393" s="737"/>
      <c r="N393" s="737"/>
      <c r="O393" s="745"/>
      <c r="P393" s="728" t="s">
        <v>70</v>
      </c>
      <c r="Q393" s="729"/>
      <c r="R393" s="729"/>
      <c r="S393" s="729"/>
      <c r="T393" s="729"/>
      <c r="U393" s="729"/>
      <c r="V393" s="730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120.86666666666667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123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2.6752499999999997</v>
      </c>
      <c r="AA393" s="722"/>
      <c r="AB393" s="722"/>
      <c r="AC393" s="722"/>
    </row>
    <row r="394" spans="1:68" x14ac:dyDescent="0.2">
      <c r="A394" s="737"/>
      <c r="B394" s="737"/>
      <c r="C394" s="737"/>
      <c r="D394" s="737"/>
      <c r="E394" s="737"/>
      <c r="F394" s="737"/>
      <c r="G394" s="737"/>
      <c r="H394" s="737"/>
      <c r="I394" s="737"/>
      <c r="J394" s="737"/>
      <c r="K394" s="737"/>
      <c r="L394" s="737"/>
      <c r="M394" s="737"/>
      <c r="N394" s="737"/>
      <c r="O394" s="745"/>
      <c r="P394" s="728" t="s">
        <v>70</v>
      </c>
      <c r="Q394" s="729"/>
      <c r="R394" s="729"/>
      <c r="S394" s="729"/>
      <c r="T394" s="729"/>
      <c r="U394" s="729"/>
      <c r="V394" s="730"/>
      <c r="W394" s="37" t="s">
        <v>68</v>
      </c>
      <c r="X394" s="721">
        <f>IFERROR(SUM(X382:X392),"0")</f>
        <v>1813</v>
      </c>
      <c r="Y394" s="721">
        <f>IFERROR(SUM(Y382:Y392),"0")</f>
        <v>1845</v>
      </c>
      <c r="Z394" s="37"/>
      <c r="AA394" s="722"/>
      <c r="AB394" s="722"/>
      <c r="AC394" s="722"/>
    </row>
    <row r="395" spans="1:68" ht="14.25" hidden="1" customHeight="1" x14ac:dyDescent="0.25">
      <c r="A395" s="736" t="s">
        <v>166</v>
      </c>
      <c r="B395" s="737"/>
      <c r="C395" s="737"/>
      <c r="D395" s="737"/>
      <c r="E395" s="737"/>
      <c r="F395" s="737"/>
      <c r="G395" s="737"/>
      <c r="H395" s="737"/>
      <c r="I395" s="737"/>
      <c r="J395" s="737"/>
      <c r="K395" s="737"/>
      <c r="L395" s="737"/>
      <c r="M395" s="737"/>
      <c r="N395" s="737"/>
      <c r="O395" s="737"/>
      <c r="P395" s="737"/>
      <c r="Q395" s="737"/>
      <c r="R395" s="737"/>
      <c r="S395" s="737"/>
      <c r="T395" s="737"/>
      <c r="U395" s="737"/>
      <c r="V395" s="737"/>
      <c r="W395" s="737"/>
      <c r="X395" s="737"/>
      <c r="Y395" s="737"/>
      <c r="Z395" s="737"/>
      <c r="AA395" s="715"/>
      <c r="AB395" s="715"/>
      <c r="AC395" s="715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1">
        <v>4607091383980</v>
      </c>
      <c r="E396" s="732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4"/>
      <c r="R396" s="734"/>
      <c r="S396" s="734"/>
      <c r="T396" s="735"/>
      <c r="U396" s="34"/>
      <c r="V396" s="34"/>
      <c r="W396" s="35" t="s">
        <v>68</v>
      </c>
      <c r="X396" s="719">
        <v>300</v>
      </c>
      <c r="Y396" s="720">
        <f>IFERROR(IF(X396="",0,CEILING((X396/$H396),1)*$H396),"")</f>
        <v>300</v>
      </c>
      <c r="Z396" s="36">
        <f>IFERROR(IF(Y396=0,"",ROUNDUP(Y396/H396,0)*0.02175),"")</f>
        <v>0.43499999999999994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309.60000000000002</v>
      </c>
      <c r="BN396" s="64">
        <f>IFERROR(Y396*I396/H396,"0")</f>
        <v>309.60000000000002</v>
      </c>
      <c r="BO396" s="64">
        <f>IFERROR(1/J396*(X396/H396),"0")</f>
        <v>0.41666666666666663</v>
      </c>
      <c r="BP396" s="64">
        <f>IFERROR(1/J396*(Y396/H396),"0")</f>
        <v>0.41666666666666663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1">
        <v>4607091384178</v>
      </c>
      <c r="E397" s="732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4"/>
      <c r="R397" s="734"/>
      <c r="S397" s="734"/>
      <c r="T397" s="735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4"/>
      <c r="B398" s="737"/>
      <c r="C398" s="737"/>
      <c r="D398" s="737"/>
      <c r="E398" s="737"/>
      <c r="F398" s="737"/>
      <c r="G398" s="737"/>
      <c r="H398" s="737"/>
      <c r="I398" s="737"/>
      <c r="J398" s="737"/>
      <c r="K398" s="737"/>
      <c r="L398" s="737"/>
      <c r="M398" s="737"/>
      <c r="N398" s="737"/>
      <c r="O398" s="745"/>
      <c r="P398" s="728" t="s">
        <v>70</v>
      </c>
      <c r="Q398" s="729"/>
      <c r="R398" s="729"/>
      <c r="S398" s="729"/>
      <c r="T398" s="729"/>
      <c r="U398" s="729"/>
      <c r="V398" s="730"/>
      <c r="W398" s="37" t="s">
        <v>71</v>
      </c>
      <c r="X398" s="721">
        <f>IFERROR(X396/H396,"0")+IFERROR(X397/H397,"0")</f>
        <v>20</v>
      </c>
      <c r="Y398" s="721">
        <f>IFERROR(Y396/H396,"0")+IFERROR(Y397/H397,"0")</f>
        <v>20</v>
      </c>
      <c r="Z398" s="721">
        <f>IFERROR(IF(Z396="",0,Z396),"0")+IFERROR(IF(Z397="",0,Z397),"0")</f>
        <v>0.43499999999999994</v>
      </c>
      <c r="AA398" s="722"/>
      <c r="AB398" s="722"/>
      <c r="AC398" s="722"/>
    </row>
    <row r="399" spans="1:68" x14ac:dyDescent="0.2">
      <c r="A399" s="737"/>
      <c r="B399" s="737"/>
      <c r="C399" s="737"/>
      <c r="D399" s="737"/>
      <c r="E399" s="737"/>
      <c r="F399" s="737"/>
      <c r="G399" s="737"/>
      <c r="H399" s="737"/>
      <c r="I399" s="737"/>
      <c r="J399" s="737"/>
      <c r="K399" s="737"/>
      <c r="L399" s="737"/>
      <c r="M399" s="737"/>
      <c r="N399" s="737"/>
      <c r="O399" s="745"/>
      <c r="P399" s="728" t="s">
        <v>70</v>
      </c>
      <c r="Q399" s="729"/>
      <c r="R399" s="729"/>
      <c r="S399" s="729"/>
      <c r="T399" s="729"/>
      <c r="U399" s="729"/>
      <c r="V399" s="730"/>
      <c r="W399" s="37" t="s">
        <v>68</v>
      </c>
      <c r="X399" s="721">
        <f>IFERROR(SUM(X396:X397),"0")</f>
        <v>300</v>
      </c>
      <c r="Y399" s="721">
        <f>IFERROR(SUM(Y396:Y397),"0")</f>
        <v>300</v>
      </c>
      <c r="Z399" s="37"/>
      <c r="AA399" s="722"/>
      <c r="AB399" s="722"/>
      <c r="AC399" s="722"/>
    </row>
    <row r="400" spans="1:68" ht="14.25" hidden="1" customHeight="1" x14ac:dyDescent="0.25">
      <c r="A400" s="736" t="s">
        <v>72</v>
      </c>
      <c r="B400" s="737"/>
      <c r="C400" s="737"/>
      <c r="D400" s="737"/>
      <c r="E400" s="737"/>
      <c r="F400" s="737"/>
      <c r="G400" s="737"/>
      <c r="H400" s="737"/>
      <c r="I400" s="737"/>
      <c r="J400" s="737"/>
      <c r="K400" s="737"/>
      <c r="L400" s="737"/>
      <c r="M400" s="737"/>
      <c r="N400" s="737"/>
      <c r="O400" s="737"/>
      <c r="P400" s="737"/>
      <c r="Q400" s="737"/>
      <c r="R400" s="737"/>
      <c r="S400" s="737"/>
      <c r="T400" s="737"/>
      <c r="U400" s="737"/>
      <c r="V400" s="737"/>
      <c r="W400" s="737"/>
      <c r="X400" s="737"/>
      <c r="Y400" s="737"/>
      <c r="Z400" s="737"/>
      <c r="AA400" s="715"/>
      <c r="AB400" s="715"/>
      <c r="AC400" s="715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1">
        <v>4607091383928</v>
      </c>
      <c r="E401" s="732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4"/>
      <c r="R401" s="734"/>
      <c r="S401" s="734"/>
      <c r="T401" s="735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1">
        <v>4607091383928</v>
      </c>
      <c r="E402" s="732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4"/>
      <c r="R402" s="734"/>
      <c r="S402" s="734"/>
      <c r="T402" s="735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1">
        <v>4607091384260</v>
      </c>
      <c r="E403" s="732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4"/>
      <c r="R403" s="734"/>
      <c r="S403" s="734"/>
      <c r="T403" s="735"/>
      <c r="U403" s="34"/>
      <c r="V403" s="34"/>
      <c r="W403" s="35" t="s">
        <v>68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4"/>
      <c r="B404" s="737"/>
      <c r="C404" s="737"/>
      <c r="D404" s="737"/>
      <c r="E404" s="737"/>
      <c r="F404" s="737"/>
      <c r="G404" s="737"/>
      <c r="H404" s="737"/>
      <c r="I404" s="737"/>
      <c r="J404" s="737"/>
      <c r="K404" s="737"/>
      <c r="L404" s="737"/>
      <c r="M404" s="737"/>
      <c r="N404" s="737"/>
      <c r="O404" s="745"/>
      <c r="P404" s="728" t="s">
        <v>70</v>
      </c>
      <c r="Q404" s="729"/>
      <c r="R404" s="729"/>
      <c r="S404" s="729"/>
      <c r="T404" s="729"/>
      <c r="U404" s="729"/>
      <c r="V404" s="730"/>
      <c r="W404" s="37" t="s">
        <v>71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hidden="1" x14ac:dyDescent="0.2">
      <c r="A405" s="737"/>
      <c r="B405" s="737"/>
      <c r="C405" s="737"/>
      <c r="D405" s="737"/>
      <c r="E405" s="737"/>
      <c r="F405" s="737"/>
      <c r="G405" s="737"/>
      <c r="H405" s="737"/>
      <c r="I405" s="737"/>
      <c r="J405" s="737"/>
      <c r="K405" s="737"/>
      <c r="L405" s="737"/>
      <c r="M405" s="737"/>
      <c r="N405" s="737"/>
      <c r="O405" s="745"/>
      <c r="P405" s="728" t="s">
        <v>70</v>
      </c>
      <c r="Q405" s="729"/>
      <c r="R405" s="729"/>
      <c r="S405" s="729"/>
      <c r="T405" s="729"/>
      <c r="U405" s="729"/>
      <c r="V405" s="730"/>
      <c r="W405" s="37" t="s">
        <v>68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hidden="1" customHeight="1" x14ac:dyDescent="0.25">
      <c r="A406" s="736" t="s">
        <v>213</v>
      </c>
      <c r="B406" s="737"/>
      <c r="C406" s="737"/>
      <c r="D406" s="737"/>
      <c r="E406" s="737"/>
      <c r="F406" s="737"/>
      <c r="G406" s="737"/>
      <c r="H406" s="737"/>
      <c r="I406" s="737"/>
      <c r="J406" s="737"/>
      <c r="K406" s="737"/>
      <c r="L406" s="737"/>
      <c r="M406" s="737"/>
      <c r="N406" s="737"/>
      <c r="O406" s="737"/>
      <c r="P406" s="737"/>
      <c r="Q406" s="737"/>
      <c r="R406" s="737"/>
      <c r="S406" s="737"/>
      <c r="T406" s="737"/>
      <c r="U406" s="737"/>
      <c r="V406" s="737"/>
      <c r="W406" s="737"/>
      <c r="X406" s="737"/>
      <c r="Y406" s="737"/>
      <c r="Z406" s="737"/>
      <c r="AA406" s="715"/>
      <c r="AB406" s="715"/>
      <c r="AC406" s="715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31">
        <v>4607091384673</v>
      </c>
      <c r="E407" s="732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79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4"/>
      <c r="R407" s="734"/>
      <c r="S407" s="734"/>
      <c r="T407" s="735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31">
        <v>4607091384673</v>
      </c>
      <c r="E408" s="732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4"/>
      <c r="R408" s="734"/>
      <c r="S408" s="734"/>
      <c r="T408" s="735"/>
      <c r="U408" s="34"/>
      <c r="V408" s="34"/>
      <c r="W408" s="35" t="s">
        <v>68</v>
      </c>
      <c r="X408" s="719">
        <v>50</v>
      </c>
      <c r="Y408" s="720">
        <f>IFERROR(IF(X408="",0,CEILING((X408/$H408),1)*$H408),"")</f>
        <v>54.6</v>
      </c>
      <c r="Z408" s="36">
        <f>IFERROR(IF(Y408=0,"",ROUNDUP(Y408/H408,0)*0.02175),"")</f>
        <v>0.15225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53.61538461538462</v>
      </c>
      <c r="BN408" s="64">
        <f>IFERROR(Y408*I408/H408,"0")</f>
        <v>58.548000000000009</v>
      </c>
      <c r="BO408" s="64">
        <f>IFERROR(1/J408*(X408/H408),"0")</f>
        <v>0.11446886446886446</v>
      </c>
      <c r="BP408" s="64">
        <f>IFERROR(1/J408*(Y408/H408),"0")</f>
        <v>0.125</v>
      </c>
    </row>
    <row r="409" spans="1:68" x14ac:dyDescent="0.2">
      <c r="A409" s="744"/>
      <c r="B409" s="737"/>
      <c r="C409" s="737"/>
      <c r="D409" s="737"/>
      <c r="E409" s="737"/>
      <c r="F409" s="737"/>
      <c r="G409" s="737"/>
      <c r="H409" s="737"/>
      <c r="I409" s="737"/>
      <c r="J409" s="737"/>
      <c r="K409" s="737"/>
      <c r="L409" s="737"/>
      <c r="M409" s="737"/>
      <c r="N409" s="737"/>
      <c r="O409" s="745"/>
      <c r="P409" s="728" t="s">
        <v>70</v>
      </c>
      <c r="Q409" s="729"/>
      <c r="R409" s="729"/>
      <c r="S409" s="729"/>
      <c r="T409" s="729"/>
      <c r="U409" s="729"/>
      <c r="V409" s="730"/>
      <c r="W409" s="37" t="s">
        <v>71</v>
      </c>
      <c r="X409" s="721">
        <f>IFERROR(X407/H407,"0")+IFERROR(X408/H408,"0")</f>
        <v>6.4102564102564106</v>
      </c>
      <c r="Y409" s="721">
        <f>IFERROR(Y407/H407,"0")+IFERROR(Y408/H408,"0")</f>
        <v>7</v>
      </c>
      <c r="Z409" s="721">
        <f>IFERROR(IF(Z407="",0,Z407),"0")+IFERROR(IF(Z408="",0,Z408),"0")</f>
        <v>0.15225</v>
      </c>
      <c r="AA409" s="722"/>
      <c r="AB409" s="722"/>
      <c r="AC409" s="722"/>
    </row>
    <row r="410" spans="1:68" x14ac:dyDescent="0.2">
      <c r="A410" s="737"/>
      <c r="B410" s="737"/>
      <c r="C410" s="737"/>
      <c r="D410" s="737"/>
      <c r="E410" s="737"/>
      <c r="F410" s="737"/>
      <c r="G410" s="737"/>
      <c r="H410" s="737"/>
      <c r="I410" s="737"/>
      <c r="J410" s="737"/>
      <c r="K410" s="737"/>
      <c r="L410" s="737"/>
      <c r="M410" s="737"/>
      <c r="N410" s="737"/>
      <c r="O410" s="745"/>
      <c r="P410" s="728" t="s">
        <v>70</v>
      </c>
      <c r="Q410" s="729"/>
      <c r="R410" s="729"/>
      <c r="S410" s="729"/>
      <c r="T410" s="729"/>
      <c r="U410" s="729"/>
      <c r="V410" s="730"/>
      <c r="W410" s="37" t="s">
        <v>68</v>
      </c>
      <c r="X410" s="721">
        <f>IFERROR(SUM(X407:X408),"0")</f>
        <v>50</v>
      </c>
      <c r="Y410" s="721">
        <f>IFERROR(SUM(Y407:Y408),"0")</f>
        <v>54.6</v>
      </c>
      <c r="Z410" s="37"/>
      <c r="AA410" s="722"/>
      <c r="AB410" s="722"/>
      <c r="AC410" s="722"/>
    </row>
    <row r="411" spans="1:68" ht="16.5" hidden="1" customHeight="1" x14ac:dyDescent="0.25">
      <c r="A411" s="751" t="s">
        <v>669</v>
      </c>
      <c r="B411" s="737"/>
      <c r="C411" s="737"/>
      <c r="D411" s="737"/>
      <c r="E411" s="737"/>
      <c r="F411" s="737"/>
      <c r="G411" s="737"/>
      <c r="H411" s="737"/>
      <c r="I411" s="737"/>
      <c r="J411" s="737"/>
      <c r="K411" s="737"/>
      <c r="L411" s="737"/>
      <c r="M411" s="737"/>
      <c r="N411" s="737"/>
      <c r="O411" s="737"/>
      <c r="P411" s="737"/>
      <c r="Q411" s="737"/>
      <c r="R411" s="737"/>
      <c r="S411" s="737"/>
      <c r="T411" s="737"/>
      <c r="U411" s="737"/>
      <c r="V411" s="737"/>
      <c r="W411" s="737"/>
      <c r="X411" s="737"/>
      <c r="Y411" s="737"/>
      <c r="Z411" s="737"/>
      <c r="AA411" s="714"/>
      <c r="AB411" s="714"/>
      <c r="AC411" s="714"/>
    </row>
    <row r="412" spans="1:68" ht="14.25" hidden="1" customHeight="1" x14ac:dyDescent="0.25">
      <c r="A412" s="736" t="s">
        <v>113</v>
      </c>
      <c r="B412" s="737"/>
      <c r="C412" s="737"/>
      <c r="D412" s="737"/>
      <c r="E412" s="737"/>
      <c r="F412" s="737"/>
      <c r="G412" s="737"/>
      <c r="H412" s="737"/>
      <c r="I412" s="737"/>
      <c r="J412" s="737"/>
      <c r="K412" s="737"/>
      <c r="L412" s="737"/>
      <c r="M412" s="737"/>
      <c r="N412" s="737"/>
      <c r="O412" s="737"/>
      <c r="P412" s="737"/>
      <c r="Q412" s="737"/>
      <c r="R412" s="737"/>
      <c r="S412" s="737"/>
      <c r="T412" s="737"/>
      <c r="U412" s="737"/>
      <c r="V412" s="737"/>
      <c r="W412" s="737"/>
      <c r="X412" s="737"/>
      <c r="Y412" s="737"/>
      <c r="Z412" s="737"/>
      <c r="AA412" s="715"/>
      <c r="AB412" s="715"/>
      <c r="AC412" s="715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31">
        <v>4680115881907</v>
      </c>
      <c r="E413" s="732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4"/>
      <c r="R413" s="734"/>
      <c r="S413" s="734"/>
      <c r="T413" s="735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31">
        <v>4680115881907</v>
      </c>
      <c r="E414" s="732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9" t="s">
        <v>674</v>
      </c>
      <c r="Q414" s="734"/>
      <c r="R414" s="734"/>
      <c r="S414" s="734"/>
      <c r="T414" s="735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1">
        <v>4680115883925</v>
      </c>
      <c r="E415" s="732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4"/>
      <c r="R415" s="734"/>
      <c r="S415" s="734"/>
      <c r="T415" s="735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31">
        <v>4607091384192</v>
      </c>
      <c r="E416" s="732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9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4"/>
      <c r="R416" s="734"/>
      <c r="S416" s="734"/>
      <c r="T416" s="735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31">
        <v>4680115884892</v>
      </c>
      <c r="E417" s="732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5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4"/>
      <c r="R417" s="734"/>
      <c r="S417" s="734"/>
      <c r="T417" s="735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31">
        <v>4680115884885</v>
      </c>
      <c r="E418" s="732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6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4"/>
      <c r="R418" s="734"/>
      <c r="S418" s="734"/>
      <c r="T418" s="735"/>
      <c r="U418" s="34"/>
      <c r="V418" s="34"/>
      <c r="W418" s="35" t="s">
        <v>68</v>
      </c>
      <c r="X418" s="719">
        <v>169</v>
      </c>
      <c r="Y418" s="720">
        <f t="shared" si="77"/>
        <v>180</v>
      </c>
      <c r="Z418" s="36">
        <f t="shared" si="78"/>
        <v>0.32624999999999998</v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175.76</v>
      </c>
      <c r="BN418" s="64">
        <f t="shared" si="80"/>
        <v>187.20000000000002</v>
      </c>
      <c r="BO418" s="64">
        <f t="shared" si="81"/>
        <v>0.25148809523809523</v>
      </c>
      <c r="BP418" s="64">
        <f t="shared" si="82"/>
        <v>0.26785714285714285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1">
        <v>4680115884908</v>
      </c>
      <c r="E419" s="732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4"/>
      <c r="R419" s="734"/>
      <c r="S419" s="734"/>
      <c r="T419" s="735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44"/>
      <c r="B420" s="737"/>
      <c r="C420" s="737"/>
      <c r="D420" s="737"/>
      <c r="E420" s="737"/>
      <c r="F420" s="737"/>
      <c r="G420" s="737"/>
      <c r="H420" s="737"/>
      <c r="I420" s="737"/>
      <c r="J420" s="737"/>
      <c r="K420" s="737"/>
      <c r="L420" s="737"/>
      <c r="M420" s="737"/>
      <c r="N420" s="737"/>
      <c r="O420" s="745"/>
      <c r="P420" s="728" t="s">
        <v>70</v>
      </c>
      <c r="Q420" s="729"/>
      <c r="R420" s="729"/>
      <c r="S420" s="729"/>
      <c r="T420" s="729"/>
      <c r="U420" s="729"/>
      <c r="V420" s="730"/>
      <c r="W420" s="37" t="s">
        <v>71</v>
      </c>
      <c r="X420" s="721">
        <f>IFERROR(X413/H413,"0")+IFERROR(X414/H414,"0")+IFERROR(X415/H415,"0")+IFERROR(X416/H416,"0")+IFERROR(X417/H417,"0")+IFERROR(X418/H418,"0")+IFERROR(X419/H419,"0")</f>
        <v>14.083333333333334</v>
      </c>
      <c r="Y420" s="721">
        <f>IFERROR(Y413/H413,"0")+IFERROR(Y414/H414,"0")+IFERROR(Y415/H415,"0")+IFERROR(Y416/H416,"0")+IFERROR(Y417/H417,"0")+IFERROR(Y418/H418,"0")+IFERROR(Y419/H419,"0")</f>
        <v>15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0.32624999999999998</v>
      </c>
      <c r="AA420" s="722"/>
      <c r="AB420" s="722"/>
      <c r="AC420" s="722"/>
    </row>
    <row r="421" spans="1:68" x14ac:dyDescent="0.2">
      <c r="A421" s="737"/>
      <c r="B421" s="737"/>
      <c r="C421" s="737"/>
      <c r="D421" s="737"/>
      <c r="E421" s="737"/>
      <c r="F421" s="737"/>
      <c r="G421" s="737"/>
      <c r="H421" s="737"/>
      <c r="I421" s="737"/>
      <c r="J421" s="737"/>
      <c r="K421" s="737"/>
      <c r="L421" s="737"/>
      <c r="M421" s="737"/>
      <c r="N421" s="737"/>
      <c r="O421" s="745"/>
      <c r="P421" s="728" t="s">
        <v>70</v>
      </c>
      <c r="Q421" s="729"/>
      <c r="R421" s="729"/>
      <c r="S421" s="729"/>
      <c r="T421" s="729"/>
      <c r="U421" s="729"/>
      <c r="V421" s="730"/>
      <c r="W421" s="37" t="s">
        <v>68</v>
      </c>
      <c r="X421" s="721">
        <f>IFERROR(SUM(X413:X419),"0")</f>
        <v>169</v>
      </c>
      <c r="Y421" s="721">
        <f>IFERROR(SUM(Y413:Y419),"0")</f>
        <v>180</v>
      </c>
      <c r="Z421" s="37"/>
      <c r="AA421" s="722"/>
      <c r="AB421" s="722"/>
      <c r="AC421" s="722"/>
    </row>
    <row r="422" spans="1:68" ht="14.25" hidden="1" customHeight="1" x14ac:dyDescent="0.25">
      <c r="A422" s="736" t="s">
        <v>63</v>
      </c>
      <c r="B422" s="737"/>
      <c r="C422" s="737"/>
      <c r="D422" s="737"/>
      <c r="E422" s="737"/>
      <c r="F422" s="737"/>
      <c r="G422" s="737"/>
      <c r="H422" s="737"/>
      <c r="I422" s="737"/>
      <c r="J422" s="737"/>
      <c r="K422" s="737"/>
      <c r="L422" s="737"/>
      <c r="M422" s="737"/>
      <c r="N422" s="737"/>
      <c r="O422" s="737"/>
      <c r="P422" s="737"/>
      <c r="Q422" s="737"/>
      <c r="R422" s="737"/>
      <c r="S422" s="737"/>
      <c r="T422" s="737"/>
      <c r="U422" s="737"/>
      <c r="V422" s="737"/>
      <c r="W422" s="737"/>
      <c r="X422" s="737"/>
      <c r="Y422" s="737"/>
      <c r="Z422" s="737"/>
      <c r="AA422" s="715"/>
      <c r="AB422" s="715"/>
      <c r="AC422" s="715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1">
        <v>4607091384802</v>
      </c>
      <c r="E423" s="732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7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4"/>
      <c r="R423" s="734"/>
      <c r="S423" s="734"/>
      <c r="T423" s="735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1">
        <v>4607091384826</v>
      </c>
      <c r="E424" s="732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4"/>
      <c r="R424" s="734"/>
      <c r="S424" s="734"/>
      <c r="T424" s="735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4"/>
      <c r="B425" s="737"/>
      <c r="C425" s="737"/>
      <c r="D425" s="737"/>
      <c r="E425" s="737"/>
      <c r="F425" s="737"/>
      <c r="G425" s="737"/>
      <c r="H425" s="737"/>
      <c r="I425" s="737"/>
      <c r="J425" s="737"/>
      <c r="K425" s="737"/>
      <c r="L425" s="737"/>
      <c r="M425" s="737"/>
      <c r="N425" s="737"/>
      <c r="O425" s="745"/>
      <c r="P425" s="728" t="s">
        <v>70</v>
      </c>
      <c r="Q425" s="729"/>
      <c r="R425" s="729"/>
      <c r="S425" s="729"/>
      <c r="T425" s="729"/>
      <c r="U425" s="729"/>
      <c r="V425" s="730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hidden="1" x14ac:dyDescent="0.2">
      <c r="A426" s="737"/>
      <c r="B426" s="737"/>
      <c r="C426" s="737"/>
      <c r="D426" s="737"/>
      <c r="E426" s="737"/>
      <c r="F426" s="737"/>
      <c r="G426" s="737"/>
      <c r="H426" s="737"/>
      <c r="I426" s="737"/>
      <c r="J426" s="737"/>
      <c r="K426" s="737"/>
      <c r="L426" s="737"/>
      <c r="M426" s="737"/>
      <c r="N426" s="737"/>
      <c r="O426" s="745"/>
      <c r="P426" s="728" t="s">
        <v>70</v>
      </c>
      <c r="Q426" s="729"/>
      <c r="R426" s="729"/>
      <c r="S426" s="729"/>
      <c r="T426" s="729"/>
      <c r="U426" s="729"/>
      <c r="V426" s="730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hidden="1" customHeight="1" x14ac:dyDescent="0.25">
      <c r="A427" s="736" t="s">
        <v>72</v>
      </c>
      <c r="B427" s="737"/>
      <c r="C427" s="737"/>
      <c r="D427" s="737"/>
      <c r="E427" s="737"/>
      <c r="F427" s="737"/>
      <c r="G427" s="737"/>
      <c r="H427" s="737"/>
      <c r="I427" s="737"/>
      <c r="J427" s="737"/>
      <c r="K427" s="737"/>
      <c r="L427" s="737"/>
      <c r="M427" s="737"/>
      <c r="N427" s="737"/>
      <c r="O427" s="737"/>
      <c r="P427" s="737"/>
      <c r="Q427" s="737"/>
      <c r="R427" s="737"/>
      <c r="S427" s="737"/>
      <c r="T427" s="737"/>
      <c r="U427" s="737"/>
      <c r="V427" s="737"/>
      <c r="W427" s="737"/>
      <c r="X427" s="737"/>
      <c r="Y427" s="737"/>
      <c r="Z427" s="737"/>
      <c r="AA427" s="715"/>
      <c r="AB427" s="715"/>
      <c r="AC427" s="715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31">
        <v>4607091384246</v>
      </c>
      <c r="E428" s="732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4"/>
      <c r="R428" s="734"/>
      <c r="S428" s="734"/>
      <c r="T428" s="735"/>
      <c r="U428" s="34"/>
      <c r="V428" s="34"/>
      <c r="W428" s="35" t="s">
        <v>68</v>
      </c>
      <c r="X428" s="719">
        <v>714</v>
      </c>
      <c r="Y428" s="720">
        <f>IFERROR(IF(X428="",0,CEILING((X428/$H428),1)*$H428),"")</f>
        <v>717.6</v>
      </c>
      <c r="Z428" s="36">
        <f>IFERROR(IF(Y428=0,"",ROUNDUP(Y428/H428,0)*0.02175),"")</f>
        <v>2.0009999999999999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765.62769230769243</v>
      </c>
      <c r="BN428" s="64">
        <f>IFERROR(Y428*I428/H428,"0")</f>
        <v>769.48800000000017</v>
      </c>
      <c r="BO428" s="64">
        <f>IFERROR(1/J428*(X428/H428),"0")</f>
        <v>1.6346153846153846</v>
      </c>
      <c r="BP428" s="64">
        <f>IFERROR(1/J428*(Y428/H428),"0")</f>
        <v>1.6428571428571428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1">
        <v>4680115881976</v>
      </c>
      <c r="E429" s="732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77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4"/>
      <c r="R429" s="734"/>
      <c r="S429" s="734"/>
      <c r="T429" s="735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1">
        <v>4607091384253</v>
      </c>
      <c r="E430" s="732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4"/>
      <c r="R430" s="734"/>
      <c r="S430" s="734"/>
      <c r="T430" s="735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1">
        <v>4607091384253</v>
      </c>
      <c r="E431" s="732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4"/>
      <c r="R431" s="734"/>
      <c r="S431" s="734"/>
      <c r="T431" s="735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1">
        <v>4680115881969</v>
      </c>
      <c r="E432" s="732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4"/>
      <c r="R432" s="734"/>
      <c r="S432" s="734"/>
      <c r="T432" s="735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44"/>
      <c r="B433" s="737"/>
      <c r="C433" s="737"/>
      <c r="D433" s="737"/>
      <c r="E433" s="737"/>
      <c r="F433" s="737"/>
      <c r="G433" s="737"/>
      <c r="H433" s="737"/>
      <c r="I433" s="737"/>
      <c r="J433" s="737"/>
      <c r="K433" s="737"/>
      <c r="L433" s="737"/>
      <c r="M433" s="737"/>
      <c r="N433" s="737"/>
      <c r="O433" s="745"/>
      <c r="P433" s="728" t="s">
        <v>70</v>
      </c>
      <c r="Q433" s="729"/>
      <c r="R433" s="729"/>
      <c r="S433" s="729"/>
      <c r="T433" s="729"/>
      <c r="U433" s="729"/>
      <c r="V433" s="730"/>
      <c r="W433" s="37" t="s">
        <v>71</v>
      </c>
      <c r="X433" s="721">
        <f>IFERROR(X428/H428,"0")+IFERROR(X429/H429,"0")+IFERROR(X430/H430,"0")+IFERROR(X431/H431,"0")+IFERROR(X432/H432,"0")</f>
        <v>91.538461538461547</v>
      </c>
      <c r="Y433" s="721">
        <f>IFERROR(Y428/H428,"0")+IFERROR(Y429/H429,"0")+IFERROR(Y430/H430,"0")+IFERROR(Y431/H431,"0")+IFERROR(Y432/H432,"0")</f>
        <v>92</v>
      </c>
      <c r="Z433" s="721">
        <f>IFERROR(IF(Z428="",0,Z428),"0")+IFERROR(IF(Z429="",0,Z429),"0")+IFERROR(IF(Z430="",0,Z430),"0")+IFERROR(IF(Z431="",0,Z431),"0")+IFERROR(IF(Z432="",0,Z432),"0")</f>
        <v>2.0009999999999999</v>
      </c>
      <c r="AA433" s="722"/>
      <c r="AB433" s="722"/>
      <c r="AC433" s="722"/>
    </row>
    <row r="434" spans="1:68" x14ac:dyDescent="0.2">
      <c r="A434" s="737"/>
      <c r="B434" s="737"/>
      <c r="C434" s="737"/>
      <c r="D434" s="737"/>
      <c r="E434" s="737"/>
      <c r="F434" s="737"/>
      <c r="G434" s="737"/>
      <c r="H434" s="737"/>
      <c r="I434" s="737"/>
      <c r="J434" s="737"/>
      <c r="K434" s="737"/>
      <c r="L434" s="737"/>
      <c r="M434" s="737"/>
      <c r="N434" s="737"/>
      <c r="O434" s="745"/>
      <c r="P434" s="728" t="s">
        <v>70</v>
      </c>
      <c r="Q434" s="729"/>
      <c r="R434" s="729"/>
      <c r="S434" s="729"/>
      <c r="T434" s="729"/>
      <c r="U434" s="729"/>
      <c r="V434" s="730"/>
      <c r="W434" s="37" t="s">
        <v>68</v>
      </c>
      <c r="X434" s="721">
        <f>IFERROR(SUM(X428:X432),"0")</f>
        <v>714</v>
      </c>
      <c r="Y434" s="721">
        <f>IFERROR(SUM(Y428:Y432),"0")</f>
        <v>717.6</v>
      </c>
      <c r="Z434" s="37"/>
      <c r="AA434" s="722"/>
      <c r="AB434" s="722"/>
      <c r="AC434" s="722"/>
    </row>
    <row r="435" spans="1:68" ht="14.25" hidden="1" customHeight="1" x14ac:dyDescent="0.25">
      <c r="A435" s="736" t="s">
        <v>213</v>
      </c>
      <c r="B435" s="737"/>
      <c r="C435" s="737"/>
      <c r="D435" s="737"/>
      <c r="E435" s="737"/>
      <c r="F435" s="737"/>
      <c r="G435" s="737"/>
      <c r="H435" s="737"/>
      <c r="I435" s="737"/>
      <c r="J435" s="737"/>
      <c r="K435" s="737"/>
      <c r="L435" s="737"/>
      <c r="M435" s="737"/>
      <c r="N435" s="737"/>
      <c r="O435" s="737"/>
      <c r="P435" s="737"/>
      <c r="Q435" s="737"/>
      <c r="R435" s="737"/>
      <c r="S435" s="737"/>
      <c r="T435" s="737"/>
      <c r="U435" s="737"/>
      <c r="V435" s="737"/>
      <c r="W435" s="737"/>
      <c r="X435" s="737"/>
      <c r="Y435" s="737"/>
      <c r="Z435" s="737"/>
      <c r="AA435" s="715"/>
      <c r="AB435" s="715"/>
      <c r="AC435" s="715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1">
        <v>4607091389357</v>
      </c>
      <c r="E436" s="732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4"/>
      <c r="R436" s="734"/>
      <c r="S436" s="734"/>
      <c r="T436" s="735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4"/>
      <c r="B437" s="737"/>
      <c r="C437" s="737"/>
      <c r="D437" s="737"/>
      <c r="E437" s="737"/>
      <c r="F437" s="737"/>
      <c r="G437" s="737"/>
      <c r="H437" s="737"/>
      <c r="I437" s="737"/>
      <c r="J437" s="737"/>
      <c r="K437" s="737"/>
      <c r="L437" s="737"/>
      <c r="M437" s="737"/>
      <c r="N437" s="737"/>
      <c r="O437" s="745"/>
      <c r="P437" s="728" t="s">
        <v>70</v>
      </c>
      <c r="Q437" s="729"/>
      <c r="R437" s="729"/>
      <c r="S437" s="729"/>
      <c r="T437" s="729"/>
      <c r="U437" s="729"/>
      <c r="V437" s="730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37"/>
      <c r="B438" s="737"/>
      <c r="C438" s="737"/>
      <c r="D438" s="737"/>
      <c r="E438" s="737"/>
      <c r="F438" s="737"/>
      <c r="G438" s="737"/>
      <c r="H438" s="737"/>
      <c r="I438" s="737"/>
      <c r="J438" s="737"/>
      <c r="K438" s="737"/>
      <c r="L438" s="737"/>
      <c r="M438" s="737"/>
      <c r="N438" s="737"/>
      <c r="O438" s="745"/>
      <c r="P438" s="728" t="s">
        <v>70</v>
      </c>
      <c r="Q438" s="729"/>
      <c r="R438" s="729"/>
      <c r="S438" s="729"/>
      <c r="T438" s="729"/>
      <c r="U438" s="729"/>
      <c r="V438" s="730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843" t="s">
        <v>708</v>
      </c>
      <c r="B439" s="844"/>
      <c r="C439" s="844"/>
      <c r="D439" s="844"/>
      <c r="E439" s="844"/>
      <c r="F439" s="844"/>
      <c r="G439" s="844"/>
      <c r="H439" s="844"/>
      <c r="I439" s="844"/>
      <c r="J439" s="844"/>
      <c r="K439" s="844"/>
      <c r="L439" s="844"/>
      <c r="M439" s="844"/>
      <c r="N439" s="844"/>
      <c r="O439" s="844"/>
      <c r="P439" s="844"/>
      <c r="Q439" s="844"/>
      <c r="R439" s="844"/>
      <c r="S439" s="844"/>
      <c r="T439" s="844"/>
      <c r="U439" s="844"/>
      <c r="V439" s="844"/>
      <c r="W439" s="844"/>
      <c r="X439" s="844"/>
      <c r="Y439" s="844"/>
      <c r="Z439" s="844"/>
      <c r="AA439" s="48"/>
      <c r="AB439" s="48"/>
      <c r="AC439" s="48"/>
    </row>
    <row r="440" spans="1:68" ht="16.5" hidden="1" customHeight="1" x14ac:dyDescent="0.25">
      <c r="A440" s="751" t="s">
        <v>709</v>
      </c>
      <c r="B440" s="737"/>
      <c r="C440" s="737"/>
      <c r="D440" s="737"/>
      <c r="E440" s="737"/>
      <c r="F440" s="737"/>
      <c r="G440" s="737"/>
      <c r="H440" s="737"/>
      <c r="I440" s="737"/>
      <c r="J440" s="737"/>
      <c r="K440" s="737"/>
      <c r="L440" s="737"/>
      <c r="M440" s="737"/>
      <c r="N440" s="737"/>
      <c r="O440" s="737"/>
      <c r="P440" s="737"/>
      <c r="Q440" s="737"/>
      <c r="R440" s="737"/>
      <c r="S440" s="737"/>
      <c r="T440" s="737"/>
      <c r="U440" s="737"/>
      <c r="V440" s="737"/>
      <c r="W440" s="737"/>
      <c r="X440" s="737"/>
      <c r="Y440" s="737"/>
      <c r="Z440" s="737"/>
      <c r="AA440" s="714"/>
      <c r="AB440" s="714"/>
      <c r="AC440" s="714"/>
    </row>
    <row r="441" spans="1:68" ht="14.25" hidden="1" customHeight="1" x14ac:dyDescent="0.25">
      <c r="A441" s="736" t="s">
        <v>113</v>
      </c>
      <c r="B441" s="737"/>
      <c r="C441" s="737"/>
      <c r="D441" s="737"/>
      <c r="E441" s="737"/>
      <c r="F441" s="737"/>
      <c r="G441" s="737"/>
      <c r="H441" s="737"/>
      <c r="I441" s="737"/>
      <c r="J441" s="737"/>
      <c r="K441" s="737"/>
      <c r="L441" s="737"/>
      <c r="M441" s="737"/>
      <c r="N441" s="737"/>
      <c r="O441" s="737"/>
      <c r="P441" s="737"/>
      <c r="Q441" s="737"/>
      <c r="R441" s="737"/>
      <c r="S441" s="737"/>
      <c r="T441" s="737"/>
      <c r="U441" s="737"/>
      <c r="V441" s="737"/>
      <c r="W441" s="737"/>
      <c r="X441" s="737"/>
      <c r="Y441" s="737"/>
      <c r="Z441" s="737"/>
      <c r="AA441" s="715"/>
      <c r="AB441" s="715"/>
      <c r="AC441" s="715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1">
        <v>4607091389708</v>
      </c>
      <c r="E442" s="732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4"/>
      <c r="R442" s="734"/>
      <c r="S442" s="734"/>
      <c r="T442" s="735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4"/>
      <c r="B443" s="737"/>
      <c r="C443" s="737"/>
      <c r="D443" s="737"/>
      <c r="E443" s="737"/>
      <c r="F443" s="737"/>
      <c r="G443" s="737"/>
      <c r="H443" s="737"/>
      <c r="I443" s="737"/>
      <c r="J443" s="737"/>
      <c r="K443" s="737"/>
      <c r="L443" s="737"/>
      <c r="M443" s="737"/>
      <c r="N443" s="737"/>
      <c r="O443" s="745"/>
      <c r="P443" s="728" t="s">
        <v>70</v>
      </c>
      <c r="Q443" s="729"/>
      <c r="R443" s="729"/>
      <c r="S443" s="729"/>
      <c r="T443" s="729"/>
      <c r="U443" s="729"/>
      <c r="V443" s="730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37"/>
      <c r="B444" s="737"/>
      <c r="C444" s="737"/>
      <c r="D444" s="737"/>
      <c r="E444" s="737"/>
      <c r="F444" s="737"/>
      <c r="G444" s="737"/>
      <c r="H444" s="737"/>
      <c r="I444" s="737"/>
      <c r="J444" s="737"/>
      <c r="K444" s="737"/>
      <c r="L444" s="737"/>
      <c r="M444" s="737"/>
      <c r="N444" s="737"/>
      <c r="O444" s="745"/>
      <c r="P444" s="728" t="s">
        <v>70</v>
      </c>
      <c r="Q444" s="729"/>
      <c r="R444" s="729"/>
      <c r="S444" s="729"/>
      <c r="T444" s="729"/>
      <c r="U444" s="729"/>
      <c r="V444" s="730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6" t="s">
        <v>63</v>
      </c>
      <c r="B445" s="737"/>
      <c r="C445" s="737"/>
      <c r="D445" s="737"/>
      <c r="E445" s="737"/>
      <c r="F445" s="737"/>
      <c r="G445" s="737"/>
      <c r="H445" s="737"/>
      <c r="I445" s="737"/>
      <c r="J445" s="737"/>
      <c r="K445" s="737"/>
      <c r="L445" s="737"/>
      <c r="M445" s="737"/>
      <c r="N445" s="737"/>
      <c r="O445" s="737"/>
      <c r="P445" s="737"/>
      <c r="Q445" s="737"/>
      <c r="R445" s="737"/>
      <c r="S445" s="737"/>
      <c r="T445" s="737"/>
      <c r="U445" s="737"/>
      <c r="V445" s="737"/>
      <c r="W445" s="737"/>
      <c r="X445" s="737"/>
      <c r="Y445" s="737"/>
      <c r="Z445" s="737"/>
      <c r="AA445" s="715"/>
      <c r="AB445" s="715"/>
      <c r="AC445" s="715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1">
        <v>4607091389753</v>
      </c>
      <c r="E446" s="732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4"/>
      <c r="R446" s="734"/>
      <c r="S446" s="734"/>
      <c r="T446" s="735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31">
        <v>4607091389753</v>
      </c>
      <c r="E447" s="732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4"/>
      <c r="R447" s="734"/>
      <c r="S447" s="734"/>
      <c r="T447" s="735"/>
      <c r="U447" s="34"/>
      <c r="V447" s="34"/>
      <c r="W447" s="35" t="s">
        <v>68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1">
        <v>4607091389760</v>
      </c>
      <c r="E448" s="732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4"/>
      <c r="R448" s="734"/>
      <c r="S448" s="734"/>
      <c r="T448" s="735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1">
        <v>4607091389746</v>
      </c>
      <c r="E449" s="732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4"/>
      <c r="R449" s="734"/>
      <c r="S449" s="734"/>
      <c r="T449" s="735"/>
      <c r="U449" s="34"/>
      <c r="V449" s="34"/>
      <c r="W449" s="35" t="s">
        <v>68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1">
        <v>4607091389746</v>
      </c>
      <c r="E450" s="732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4"/>
      <c r="R450" s="734"/>
      <c r="S450" s="734"/>
      <c r="T450" s="735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31">
        <v>4680115883147</v>
      </c>
      <c r="E451" s="732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4"/>
      <c r="R451" s="734"/>
      <c r="S451" s="734"/>
      <c r="T451" s="735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31">
        <v>4680115883147</v>
      </c>
      <c r="E452" s="732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4"/>
      <c r="R452" s="734"/>
      <c r="S452" s="734"/>
      <c r="T452" s="735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4301031178</v>
      </c>
      <c r="D453" s="731">
        <v>4607091384338</v>
      </c>
      <c r="E453" s="732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4"/>
      <c r="R453" s="734"/>
      <c r="S453" s="734"/>
      <c r="T453" s="735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31">
        <v>4607091384338</v>
      </c>
      <c r="E454" s="732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4"/>
      <c r="R454" s="734"/>
      <c r="S454" s="734"/>
      <c r="T454" s="735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31">
        <v>4680115883154</v>
      </c>
      <c r="E455" s="732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4"/>
      <c r="R455" s="734"/>
      <c r="S455" s="734"/>
      <c r="T455" s="735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31">
        <v>4680115883154</v>
      </c>
      <c r="E456" s="732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4"/>
      <c r="R456" s="734"/>
      <c r="S456" s="734"/>
      <c r="T456" s="735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1">
        <v>4607091389524</v>
      </c>
      <c r="E457" s="732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4"/>
      <c r="R457" s="734"/>
      <c r="S457" s="734"/>
      <c r="T457" s="735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1">
        <v>4607091389524</v>
      </c>
      <c r="E458" s="732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8" t="s">
        <v>739</v>
      </c>
      <c r="Q458" s="734"/>
      <c r="R458" s="734"/>
      <c r="S458" s="734"/>
      <c r="T458" s="735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1">
        <v>4680115883161</v>
      </c>
      <c r="E459" s="732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4"/>
      <c r="R459" s="734"/>
      <c r="S459" s="734"/>
      <c r="T459" s="735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1">
        <v>4607091389531</v>
      </c>
      <c r="E460" s="732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4"/>
      <c r="R460" s="734"/>
      <c r="S460" s="734"/>
      <c r="T460" s="735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31">
        <v>4607091389531</v>
      </c>
      <c r="E461" s="732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4"/>
      <c r="R461" s="734"/>
      <c r="S461" s="734"/>
      <c r="T461" s="735"/>
      <c r="U461" s="34"/>
      <c r="V461" s="34"/>
      <c r="W461" s="35" t="s">
        <v>68</v>
      </c>
      <c r="X461" s="719">
        <v>16</v>
      </c>
      <c r="Y461" s="720">
        <f t="shared" si="83"/>
        <v>16.8</v>
      </c>
      <c r="Z461" s="36">
        <f t="shared" si="88"/>
        <v>4.0160000000000001E-2</v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16.990476190476191</v>
      </c>
      <c r="BN461" s="64">
        <f t="shared" si="85"/>
        <v>17.84</v>
      </c>
      <c r="BO461" s="64">
        <f t="shared" si="86"/>
        <v>3.2560032560032565E-2</v>
      </c>
      <c r="BP461" s="64">
        <f t="shared" si="87"/>
        <v>3.4188034188034191E-2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1">
        <v>4607091384345</v>
      </c>
      <c r="E462" s="732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4"/>
      <c r="R462" s="734"/>
      <c r="S462" s="734"/>
      <c r="T462" s="735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31">
        <v>4680115883185</v>
      </c>
      <c r="E463" s="732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4"/>
      <c r="R463" s="734"/>
      <c r="S463" s="734"/>
      <c r="T463" s="735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31">
        <v>4680115883185</v>
      </c>
      <c r="E464" s="732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1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4"/>
      <c r="R464" s="734"/>
      <c r="S464" s="734"/>
      <c r="T464" s="735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4"/>
      <c r="B465" s="737"/>
      <c r="C465" s="737"/>
      <c r="D465" s="737"/>
      <c r="E465" s="737"/>
      <c r="F465" s="737"/>
      <c r="G465" s="737"/>
      <c r="H465" s="737"/>
      <c r="I465" s="737"/>
      <c r="J465" s="737"/>
      <c r="K465" s="737"/>
      <c r="L465" s="737"/>
      <c r="M465" s="737"/>
      <c r="N465" s="737"/>
      <c r="O465" s="745"/>
      <c r="P465" s="728" t="s">
        <v>70</v>
      </c>
      <c r="Q465" s="729"/>
      <c r="R465" s="729"/>
      <c r="S465" s="729"/>
      <c r="T465" s="729"/>
      <c r="U465" s="729"/>
      <c r="V465" s="730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7.6190476190476186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8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4.0160000000000001E-2</v>
      </c>
      <c r="AA465" s="722"/>
      <c r="AB465" s="722"/>
      <c r="AC465" s="722"/>
    </row>
    <row r="466" spans="1:68" x14ac:dyDescent="0.2">
      <c r="A466" s="737"/>
      <c r="B466" s="737"/>
      <c r="C466" s="737"/>
      <c r="D466" s="737"/>
      <c r="E466" s="737"/>
      <c r="F466" s="737"/>
      <c r="G466" s="737"/>
      <c r="H466" s="737"/>
      <c r="I466" s="737"/>
      <c r="J466" s="737"/>
      <c r="K466" s="737"/>
      <c r="L466" s="737"/>
      <c r="M466" s="737"/>
      <c r="N466" s="737"/>
      <c r="O466" s="745"/>
      <c r="P466" s="728" t="s">
        <v>70</v>
      </c>
      <c r="Q466" s="729"/>
      <c r="R466" s="729"/>
      <c r="S466" s="729"/>
      <c r="T466" s="729"/>
      <c r="U466" s="729"/>
      <c r="V466" s="730"/>
      <c r="W466" s="37" t="s">
        <v>68</v>
      </c>
      <c r="X466" s="721">
        <f>IFERROR(SUM(X446:X464),"0")</f>
        <v>16</v>
      </c>
      <c r="Y466" s="721">
        <f>IFERROR(SUM(Y446:Y464),"0")</f>
        <v>16.8</v>
      </c>
      <c r="Z466" s="37"/>
      <c r="AA466" s="722"/>
      <c r="AB466" s="722"/>
      <c r="AC466" s="722"/>
    </row>
    <row r="467" spans="1:68" ht="14.25" hidden="1" customHeight="1" x14ac:dyDescent="0.25">
      <c r="A467" s="736" t="s">
        <v>72</v>
      </c>
      <c r="B467" s="737"/>
      <c r="C467" s="737"/>
      <c r="D467" s="737"/>
      <c r="E467" s="737"/>
      <c r="F467" s="737"/>
      <c r="G467" s="737"/>
      <c r="H467" s="737"/>
      <c r="I467" s="737"/>
      <c r="J467" s="737"/>
      <c r="K467" s="737"/>
      <c r="L467" s="737"/>
      <c r="M467" s="737"/>
      <c r="N467" s="737"/>
      <c r="O467" s="737"/>
      <c r="P467" s="737"/>
      <c r="Q467" s="737"/>
      <c r="R467" s="737"/>
      <c r="S467" s="737"/>
      <c r="T467" s="737"/>
      <c r="U467" s="737"/>
      <c r="V467" s="737"/>
      <c r="W467" s="737"/>
      <c r="X467" s="737"/>
      <c r="Y467" s="737"/>
      <c r="Z467" s="737"/>
      <c r="AA467" s="715"/>
      <c r="AB467" s="715"/>
      <c r="AC467" s="715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1">
        <v>4607091384352</v>
      </c>
      <c r="E468" s="732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4"/>
      <c r="R468" s="734"/>
      <c r="S468" s="734"/>
      <c r="T468" s="735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1">
        <v>4607091389654</v>
      </c>
      <c r="E469" s="732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4"/>
      <c r="R469" s="734"/>
      <c r="S469" s="734"/>
      <c r="T469" s="735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4"/>
      <c r="B470" s="737"/>
      <c r="C470" s="737"/>
      <c r="D470" s="737"/>
      <c r="E470" s="737"/>
      <c r="F470" s="737"/>
      <c r="G470" s="737"/>
      <c r="H470" s="737"/>
      <c r="I470" s="737"/>
      <c r="J470" s="737"/>
      <c r="K470" s="737"/>
      <c r="L470" s="737"/>
      <c r="M470" s="737"/>
      <c r="N470" s="737"/>
      <c r="O470" s="745"/>
      <c r="P470" s="728" t="s">
        <v>70</v>
      </c>
      <c r="Q470" s="729"/>
      <c r="R470" s="729"/>
      <c r="S470" s="729"/>
      <c r="T470" s="729"/>
      <c r="U470" s="729"/>
      <c r="V470" s="730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37"/>
      <c r="B471" s="737"/>
      <c r="C471" s="737"/>
      <c r="D471" s="737"/>
      <c r="E471" s="737"/>
      <c r="F471" s="737"/>
      <c r="G471" s="737"/>
      <c r="H471" s="737"/>
      <c r="I471" s="737"/>
      <c r="J471" s="737"/>
      <c r="K471" s="737"/>
      <c r="L471" s="737"/>
      <c r="M471" s="737"/>
      <c r="N471" s="737"/>
      <c r="O471" s="745"/>
      <c r="P471" s="728" t="s">
        <v>70</v>
      </c>
      <c r="Q471" s="729"/>
      <c r="R471" s="729"/>
      <c r="S471" s="729"/>
      <c r="T471" s="729"/>
      <c r="U471" s="729"/>
      <c r="V471" s="730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6" t="s">
        <v>102</v>
      </c>
      <c r="B472" s="737"/>
      <c r="C472" s="737"/>
      <c r="D472" s="737"/>
      <c r="E472" s="737"/>
      <c r="F472" s="737"/>
      <c r="G472" s="737"/>
      <c r="H472" s="737"/>
      <c r="I472" s="737"/>
      <c r="J472" s="737"/>
      <c r="K472" s="737"/>
      <c r="L472" s="737"/>
      <c r="M472" s="737"/>
      <c r="N472" s="737"/>
      <c r="O472" s="737"/>
      <c r="P472" s="737"/>
      <c r="Q472" s="737"/>
      <c r="R472" s="737"/>
      <c r="S472" s="737"/>
      <c r="T472" s="737"/>
      <c r="U472" s="737"/>
      <c r="V472" s="737"/>
      <c r="W472" s="737"/>
      <c r="X472" s="737"/>
      <c r="Y472" s="737"/>
      <c r="Z472" s="737"/>
      <c r="AA472" s="715"/>
      <c r="AB472" s="715"/>
      <c r="AC472" s="715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31">
        <v>4680115884335</v>
      </c>
      <c r="E473" s="732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4"/>
      <c r="R473" s="734"/>
      <c r="S473" s="734"/>
      <c r="T473" s="735"/>
      <c r="U473" s="34"/>
      <c r="V473" s="34"/>
      <c r="W473" s="35" t="s">
        <v>68</v>
      </c>
      <c r="X473" s="719">
        <v>2</v>
      </c>
      <c r="Y473" s="720">
        <f>IFERROR(IF(X473="",0,CEILING((X473/$H473),1)*$H473),"")</f>
        <v>2.4</v>
      </c>
      <c r="Z473" s="36">
        <f>IFERROR(IF(Y473=0,"",ROUNDUP(Y473/H473,0)*0.00627),"")</f>
        <v>1.2540000000000001E-2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3</v>
      </c>
      <c r="BN473" s="64">
        <f>IFERROR(Y473*I473/H473,"0")</f>
        <v>3.6000000000000005</v>
      </c>
      <c r="BO473" s="64">
        <f>IFERROR(1/J473*(X473/H473),"0")</f>
        <v>8.3333333333333332E-3</v>
      </c>
      <c r="BP473" s="64">
        <f>IFERROR(1/J473*(Y473/H473),"0")</f>
        <v>0.01</v>
      </c>
    </row>
    <row r="474" spans="1:68" x14ac:dyDescent="0.2">
      <c r="A474" s="744"/>
      <c r="B474" s="737"/>
      <c r="C474" s="737"/>
      <c r="D474" s="737"/>
      <c r="E474" s="737"/>
      <c r="F474" s="737"/>
      <c r="G474" s="737"/>
      <c r="H474" s="737"/>
      <c r="I474" s="737"/>
      <c r="J474" s="737"/>
      <c r="K474" s="737"/>
      <c r="L474" s="737"/>
      <c r="M474" s="737"/>
      <c r="N474" s="737"/>
      <c r="O474" s="745"/>
      <c r="P474" s="728" t="s">
        <v>70</v>
      </c>
      <c r="Q474" s="729"/>
      <c r="R474" s="729"/>
      <c r="S474" s="729"/>
      <c r="T474" s="729"/>
      <c r="U474" s="729"/>
      <c r="V474" s="730"/>
      <c r="W474" s="37" t="s">
        <v>71</v>
      </c>
      <c r="X474" s="721">
        <f>IFERROR(X473/H473,"0")</f>
        <v>1.6666666666666667</v>
      </c>
      <c r="Y474" s="721">
        <f>IFERROR(Y473/H473,"0")</f>
        <v>2</v>
      </c>
      <c r="Z474" s="721">
        <f>IFERROR(IF(Z473="",0,Z473),"0")</f>
        <v>1.2540000000000001E-2</v>
      </c>
      <c r="AA474" s="722"/>
      <c r="AB474" s="722"/>
      <c r="AC474" s="722"/>
    </row>
    <row r="475" spans="1:68" x14ac:dyDescent="0.2">
      <c r="A475" s="737"/>
      <c r="B475" s="737"/>
      <c r="C475" s="737"/>
      <c r="D475" s="737"/>
      <c r="E475" s="737"/>
      <c r="F475" s="737"/>
      <c r="G475" s="737"/>
      <c r="H475" s="737"/>
      <c r="I475" s="737"/>
      <c r="J475" s="737"/>
      <c r="K475" s="737"/>
      <c r="L475" s="737"/>
      <c r="M475" s="737"/>
      <c r="N475" s="737"/>
      <c r="O475" s="745"/>
      <c r="P475" s="728" t="s">
        <v>70</v>
      </c>
      <c r="Q475" s="729"/>
      <c r="R475" s="729"/>
      <c r="S475" s="729"/>
      <c r="T475" s="729"/>
      <c r="U475" s="729"/>
      <c r="V475" s="730"/>
      <c r="W475" s="37" t="s">
        <v>68</v>
      </c>
      <c r="X475" s="721">
        <f>IFERROR(SUM(X473:X473),"0")</f>
        <v>2</v>
      </c>
      <c r="Y475" s="721">
        <f>IFERROR(SUM(Y473:Y473),"0")</f>
        <v>2.4</v>
      </c>
      <c r="Z475" s="37"/>
      <c r="AA475" s="722"/>
      <c r="AB475" s="722"/>
      <c r="AC475" s="722"/>
    </row>
    <row r="476" spans="1:68" ht="16.5" hidden="1" customHeight="1" x14ac:dyDescent="0.25">
      <c r="A476" s="751" t="s">
        <v>764</v>
      </c>
      <c r="B476" s="737"/>
      <c r="C476" s="737"/>
      <c r="D476" s="737"/>
      <c r="E476" s="737"/>
      <c r="F476" s="737"/>
      <c r="G476" s="737"/>
      <c r="H476" s="737"/>
      <c r="I476" s="737"/>
      <c r="J476" s="737"/>
      <c r="K476" s="737"/>
      <c r="L476" s="737"/>
      <c r="M476" s="737"/>
      <c r="N476" s="737"/>
      <c r="O476" s="737"/>
      <c r="P476" s="737"/>
      <c r="Q476" s="737"/>
      <c r="R476" s="737"/>
      <c r="S476" s="737"/>
      <c r="T476" s="737"/>
      <c r="U476" s="737"/>
      <c r="V476" s="737"/>
      <c r="W476" s="737"/>
      <c r="X476" s="737"/>
      <c r="Y476" s="737"/>
      <c r="Z476" s="737"/>
      <c r="AA476" s="714"/>
      <c r="AB476" s="714"/>
      <c r="AC476" s="714"/>
    </row>
    <row r="477" spans="1:68" ht="14.25" hidden="1" customHeight="1" x14ac:dyDescent="0.25">
      <c r="A477" s="736" t="s">
        <v>166</v>
      </c>
      <c r="B477" s="737"/>
      <c r="C477" s="737"/>
      <c r="D477" s="737"/>
      <c r="E477" s="737"/>
      <c r="F477" s="737"/>
      <c r="G477" s="737"/>
      <c r="H477" s="737"/>
      <c r="I477" s="737"/>
      <c r="J477" s="737"/>
      <c r="K477" s="737"/>
      <c r="L477" s="737"/>
      <c r="M477" s="737"/>
      <c r="N477" s="737"/>
      <c r="O477" s="737"/>
      <c r="P477" s="737"/>
      <c r="Q477" s="737"/>
      <c r="R477" s="737"/>
      <c r="S477" s="737"/>
      <c r="T477" s="737"/>
      <c r="U477" s="737"/>
      <c r="V477" s="737"/>
      <c r="W477" s="737"/>
      <c r="X477" s="737"/>
      <c r="Y477" s="737"/>
      <c r="Z477" s="737"/>
      <c r="AA477" s="715"/>
      <c r="AB477" s="715"/>
      <c r="AC477" s="715"/>
    </row>
    <row r="478" spans="1:68" ht="27" hidden="1" customHeight="1" x14ac:dyDescent="0.25">
      <c r="A478" s="54" t="s">
        <v>765</v>
      </c>
      <c r="B478" s="54" t="s">
        <v>766</v>
      </c>
      <c r="C478" s="31">
        <v>4301020315</v>
      </c>
      <c r="D478" s="731">
        <v>4607091389364</v>
      </c>
      <c r="E478" s="732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4"/>
      <c r="R478" s="734"/>
      <c r="S478" s="734"/>
      <c r="T478" s="735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44"/>
      <c r="B479" s="737"/>
      <c r="C479" s="737"/>
      <c r="D479" s="737"/>
      <c r="E479" s="737"/>
      <c r="F479" s="737"/>
      <c r="G479" s="737"/>
      <c r="H479" s="737"/>
      <c r="I479" s="737"/>
      <c r="J479" s="737"/>
      <c r="K479" s="737"/>
      <c r="L479" s="737"/>
      <c r="M479" s="737"/>
      <c r="N479" s="737"/>
      <c r="O479" s="745"/>
      <c r="P479" s="728" t="s">
        <v>70</v>
      </c>
      <c r="Q479" s="729"/>
      <c r="R479" s="729"/>
      <c r="S479" s="729"/>
      <c r="T479" s="729"/>
      <c r="U479" s="729"/>
      <c r="V479" s="730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37"/>
      <c r="B480" s="737"/>
      <c r="C480" s="737"/>
      <c r="D480" s="737"/>
      <c r="E480" s="737"/>
      <c r="F480" s="737"/>
      <c r="G480" s="737"/>
      <c r="H480" s="737"/>
      <c r="I480" s="737"/>
      <c r="J480" s="737"/>
      <c r="K480" s="737"/>
      <c r="L480" s="737"/>
      <c r="M480" s="737"/>
      <c r="N480" s="737"/>
      <c r="O480" s="745"/>
      <c r="P480" s="728" t="s">
        <v>70</v>
      </c>
      <c r="Q480" s="729"/>
      <c r="R480" s="729"/>
      <c r="S480" s="729"/>
      <c r="T480" s="729"/>
      <c r="U480" s="729"/>
      <c r="V480" s="730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6" t="s">
        <v>63</v>
      </c>
      <c r="B481" s="737"/>
      <c r="C481" s="737"/>
      <c r="D481" s="737"/>
      <c r="E481" s="737"/>
      <c r="F481" s="737"/>
      <c r="G481" s="737"/>
      <c r="H481" s="737"/>
      <c r="I481" s="737"/>
      <c r="J481" s="737"/>
      <c r="K481" s="737"/>
      <c r="L481" s="737"/>
      <c r="M481" s="737"/>
      <c r="N481" s="737"/>
      <c r="O481" s="737"/>
      <c r="P481" s="737"/>
      <c r="Q481" s="737"/>
      <c r="R481" s="737"/>
      <c r="S481" s="737"/>
      <c r="T481" s="737"/>
      <c r="U481" s="737"/>
      <c r="V481" s="737"/>
      <c r="W481" s="737"/>
      <c r="X481" s="737"/>
      <c r="Y481" s="737"/>
      <c r="Z481" s="737"/>
      <c r="AA481" s="715"/>
      <c r="AB481" s="715"/>
      <c r="AC481" s="715"/>
    </row>
    <row r="482" spans="1:68" ht="27" hidden="1" customHeight="1" x14ac:dyDescent="0.25">
      <c r="A482" s="54" t="s">
        <v>768</v>
      </c>
      <c r="B482" s="54" t="s">
        <v>769</v>
      </c>
      <c r="C482" s="31">
        <v>4301031324</v>
      </c>
      <c r="D482" s="731">
        <v>4607091389739</v>
      </c>
      <c r="E482" s="732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4"/>
      <c r="R482" s="734"/>
      <c r="S482" s="734"/>
      <c r="T482" s="735"/>
      <c r="U482" s="34"/>
      <c r="V482" s="34"/>
      <c r="W482" s="35" t="s">
        <v>68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771</v>
      </c>
      <c r="B483" s="54" t="s">
        <v>772</v>
      </c>
      <c r="C483" s="31">
        <v>4301031363</v>
      </c>
      <c r="D483" s="731">
        <v>4607091389425</v>
      </c>
      <c r="E483" s="732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4"/>
      <c r="R483" s="734"/>
      <c r="S483" s="734"/>
      <c r="T483" s="735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4301031334</v>
      </c>
      <c r="D484" s="731">
        <v>4680115880771</v>
      </c>
      <c r="E484" s="732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4"/>
      <c r="R484" s="734"/>
      <c r="S484" s="734"/>
      <c r="T484" s="735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4301031359</v>
      </c>
      <c r="D485" s="731">
        <v>4607091389500</v>
      </c>
      <c r="E485" s="732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77" t="s">
        <v>779</v>
      </c>
      <c r="Q485" s="734"/>
      <c r="R485" s="734"/>
      <c r="S485" s="734"/>
      <c r="T485" s="735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777</v>
      </c>
      <c r="B486" s="54" t="s">
        <v>780</v>
      </c>
      <c r="C486" s="31">
        <v>4301031327</v>
      </c>
      <c r="D486" s="731">
        <v>4607091389500</v>
      </c>
      <c r="E486" s="732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4"/>
      <c r="R486" s="734"/>
      <c r="S486" s="734"/>
      <c r="T486" s="735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44"/>
      <c r="B487" s="737"/>
      <c r="C487" s="737"/>
      <c r="D487" s="737"/>
      <c r="E487" s="737"/>
      <c r="F487" s="737"/>
      <c r="G487" s="737"/>
      <c r="H487" s="737"/>
      <c r="I487" s="737"/>
      <c r="J487" s="737"/>
      <c r="K487" s="737"/>
      <c r="L487" s="737"/>
      <c r="M487" s="737"/>
      <c r="N487" s="737"/>
      <c r="O487" s="745"/>
      <c r="P487" s="728" t="s">
        <v>70</v>
      </c>
      <c r="Q487" s="729"/>
      <c r="R487" s="729"/>
      <c r="S487" s="729"/>
      <c r="T487" s="729"/>
      <c r="U487" s="729"/>
      <c r="V487" s="730"/>
      <c r="W487" s="37" t="s">
        <v>71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hidden="1" x14ac:dyDescent="0.2">
      <c r="A488" s="737"/>
      <c r="B488" s="737"/>
      <c r="C488" s="737"/>
      <c r="D488" s="737"/>
      <c r="E488" s="737"/>
      <c r="F488" s="737"/>
      <c r="G488" s="737"/>
      <c r="H488" s="737"/>
      <c r="I488" s="737"/>
      <c r="J488" s="737"/>
      <c r="K488" s="737"/>
      <c r="L488" s="737"/>
      <c r="M488" s="737"/>
      <c r="N488" s="737"/>
      <c r="O488" s="745"/>
      <c r="P488" s="728" t="s">
        <v>70</v>
      </c>
      <c r="Q488" s="729"/>
      <c r="R488" s="729"/>
      <c r="S488" s="729"/>
      <c r="T488" s="729"/>
      <c r="U488" s="729"/>
      <c r="V488" s="730"/>
      <c r="W488" s="37" t="s">
        <v>68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hidden="1" customHeight="1" x14ac:dyDescent="0.25">
      <c r="A489" s="736" t="s">
        <v>102</v>
      </c>
      <c r="B489" s="737"/>
      <c r="C489" s="737"/>
      <c r="D489" s="737"/>
      <c r="E489" s="737"/>
      <c r="F489" s="737"/>
      <c r="G489" s="737"/>
      <c r="H489" s="737"/>
      <c r="I489" s="737"/>
      <c r="J489" s="737"/>
      <c r="K489" s="737"/>
      <c r="L489" s="737"/>
      <c r="M489" s="737"/>
      <c r="N489" s="737"/>
      <c r="O489" s="737"/>
      <c r="P489" s="737"/>
      <c r="Q489" s="737"/>
      <c r="R489" s="737"/>
      <c r="S489" s="737"/>
      <c r="T489" s="737"/>
      <c r="U489" s="737"/>
      <c r="V489" s="737"/>
      <c r="W489" s="737"/>
      <c r="X489" s="737"/>
      <c r="Y489" s="737"/>
      <c r="Z489" s="737"/>
      <c r="AA489" s="715"/>
      <c r="AB489" s="715"/>
      <c r="AC489" s="715"/>
    </row>
    <row r="490" spans="1:68" ht="27" hidden="1" customHeight="1" x14ac:dyDescent="0.25">
      <c r="A490" s="54" t="s">
        <v>781</v>
      </c>
      <c r="B490" s="54" t="s">
        <v>782</v>
      </c>
      <c r="C490" s="31">
        <v>4301032046</v>
      </c>
      <c r="D490" s="731">
        <v>4680115884359</v>
      </c>
      <c r="E490" s="732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4"/>
      <c r="R490" s="734"/>
      <c r="S490" s="734"/>
      <c r="T490" s="735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44"/>
      <c r="B491" s="737"/>
      <c r="C491" s="737"/>
      <c r="D491" s="737"/>
      <c r="E491" s="737"/>
      <c r="F491" s="737"/>
      <c r="G491" s="737"/>
      <c r="H491" s="737"/>
      <c r="I491" s="737"/>
      <c r="J491" s="737"/>
      <c r="K491" s="737"/>
      <c r="L491" s="737"/>
      <c r="M491" s="737"/>
      <c r="N491" s="737"/>
      <c r="O491" s="745"/>
      <c r="P491" s="728" t="s">
        <v>70</v>
      </c>
      <c r="Q491" s="729"/>
      <c r="R491" s="729"/>
      <c r="S491" s="729"/>
      <c r="T491" s="729"/>
      <c r="U491" s="729"/>
      <c r="V491" s="730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37"/>
      <c r="B492" s="737"/>
      <c r="C492" s="737"/>
      <c r="D492" s="737"/>
      <c r="E492" s="737"/>
      <c r="F492" s="737"/>
      <c r="G492" s="737"/>
      <c r="H492" s="737"/>
      <c r="I492" s="737"/>
      <c r="J492" s="737"/>
      <c r="K492" s="737"/>
      <c r="L492" s="737"/>
      <c r="M492" s="737"/>
      <c r="N492" s="737"/>
      <c r="O492" s="745"/>
      <c r="P492" s="728" t="s">
        <v>70</v>
      </c>
      <c r="Q492" s="729"/>
      <c r="R492" s="729"/>
      <c r="S492" s="729"/>
      <c r="T492" s="729"/>
      <c r="U492" s="729"/>
      <c r="V492" s="730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51" t="s">
        <v>784</v>
      </c>
      <c r="B493" s="737"/>
      <c r="C493" s="737"/>
      <c r="D493" s="737"/>
      <c r="E493" s="737"/>
      <c r="F493" s="737"/>
      <c r="G493" s="737"/>
      <c r="H493" s="737"/>
      <c r="I493" s="737"/>
      <c r="J493" s="737"/>
      <c r="K493" s="737"/>
      <c r="L493" s="737"/>
      <c r="M493" s="737"/>
      <c r="N493" s="737"/>
      <c r="O493" s="737"/>
      <c r="P493" s="737"/>
      <c r="Q493" s="737"/>
      <c r="R493" s="737"/>
      <c r="S493" s="737"/>
      <c r="T493" s="737"/>
      <c r="U493" s="737"/>
      <c r="V493" s="737"/>
      <c r="W493" s="737"/>
      <c r="X493" s="737"/>
      <c r="Y493" s="737"/>
      <c r="Z493" s="737"/>
      <c r="AA493" s="714"/>
      <c r="AB493" s="714"/>
      <c r="AC493" s="714"/>
    </row>
    <row r="494" spans="1:68" ht="14.25" hidden="1" customHeight="1" x14ac:dyDescent="0.25">
      <c r="A494" s="736" t="s">
        <v>63</v>
      </c>
      <c r="B494" s="737"/>
      <c r="C494" s="737"/>
      <c r="D494" s="737"/>
      <c r="E494" s="737"/>
      <c r="F494" s="737"/>
      <c r="G494" s="737"/>
      <c r="H494" s="737"/>
      <c r="I494" s="737"/>
      <c r="J494" s="737"/>
      <c r="K494" s="737"/>
      <c r="L494" s="737"/>
      <c r="M494" s="737"/>
      <c r="N494" s="737"/>
      <c r="O494" s="737"/>
      <c r="P494" s="737"/>
      <c r="Q494" s="737"/>
      <c r="R494" s="737"/>
      <c r="S494" s="737"/>
      <c r="T494" s="737"/>
      <c r="U494" s="737"/>
      <c r="V494" s="737"/>
      <c r="W494" s="737"/>
      <c r="X494" s="737"/>
      <c r="Y494" s="737"/>
      <c r="Z494" s="737"/>
      <c r="AA494" s="715"/>
      <c r="AB494" s="715"/>
      <c r="AC494" s="715"/>
    </row>
    <row r="495" spans="1:68" ht="27" hidden="1" customHeight="1" x14ac:dyDescent="0.25">
      <c r="A495" s="54" t="s">
        <v>785</v>
      </c>
      <c r="B495" s="54" t="s">
        <v>786</v>
      </c>
      <c r="C495" s="31">
        <v>4301031294</v>
      </c>
      <c r="D495" s="731">
        <v>4680115885189</v>
      </c>
      <c r="E495" s="732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4"/>
      <c r="R495" s="734"/>
      <c r="S495" s="734"/>
      <c r="T495" s="735"/>
      <c r="U495" s="34"/>
      <c r="V495" s="34"/>
      <c r="W495" s="35" t="s">
        <v>68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4301031293</v>
      </c>
      <c r="D496" s="731">
        <v>4680115885172</v>
      </c>
      <c r="E496" s="732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8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4"/>
      <c r="R496" s="734"/>
      <c r="S496" s="734"/>
      <c r="T496" s="735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790</v>
      </c>
      <c r="B497" s="54" t="s">
        <v>791</v>
      </c>
      <c r="C497" s="31">
        <v>4301031291</v>
      </c>
      <c r="D497" s="731">
        <v>4680115885110</v>
      </c>
      <c r="E497" s="732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10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4"/>
      <c r="R497" s="734"/>
      <c r="S497" s="734"/>
      <c r="T497" s="735"/>
      <c r="U497" s="34"/>
      <c r="V497" s="34"/>
      <c r="W497" s="35" t="s">
        <v>68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793</v>
      </c>
      <c r="B498" s="54" t="s">
        <v>794</v>
      </c>
      <c r="C498" s="31">
        <v>4301031329</v>
      </c>
      <c r="D498" s="731">
        <v>4680115885219</v>
      </c>
      <c r="E498" s="732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864" t="s">
        <v>795</v>
      </c>
      <c r="Q498" s="734"/>
      <c r="R498" s="734"/>
      <c r="S498" s="734"/>
      <c r="T498" s="735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44"/>
      <c r="B499" s="737"/>
      <c r="C499" s="737"/>
      <c r="D499" s="737"/>
      <c r="E499" s="737"/>
      <c r="F499" s="737"/>
      <c r="G499" s="737"/>
      <c r="H499" s="737"/>
      <c r="I499" s="737"/>
      <c r="J499" s="737"/>
      <c r="K499" s="737"/>
      <c r="L499" s="737"/>
      <c r="M499" s="737"/>
      <c r="N499" s="737"/>
      <c r="O499" s="745"/>
      <c r="P499" s="728" t="s">
        <v>70</v>
      </c>
      <c r="Q499" s="729"/>
      <c r="R499" s="729"/>
      <c r="S499" s="729"/>
      <c r="T499" s="729"/>
      <c r="U499" s="729"/>
      <c r="V499" s="730"/>
      <c r="W499" s="37" t="s">
        <v>71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hidden="1" x14ac:dyDescent="0.2">
      <c r="A500" s="737"/>
      <c r="B500" s="737"/>
      <c r="C500" s="737"/>
      <c r="D500" s="737"/>
      <c r="E500" s="737"/>
      <c r="F500" s="737"/>
      <c r="G500" s="737"/>
      <c r="H500" s="737"/>
      <c r="I500" s="737"/>
      <c r="J500" s="737"/>
      <c r="K500" s="737"/>
      <c r="L500" s="737"/>
      <c r="M500" s="737"/>
      <c r="N500" s="737"/>
      <c r="O500" s="745"/>
      <c r="P500" s="728" t="s">
        <v>70</v>
      </c>
      <c r="Q500" s="729"/>
      <c r="R500" s="729"/>
      <c r="S500" s="729"/>
      <c r="T500" s="729"/>
      <c r="U500" s="729"/>
      <c r="V500" s="730"/>
      <c r="W500" s="37" t="s">
        <v>68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hidden="1" customHeight="1" x14ac:dyDescent="0.25">
      <c r="A501" s="751" t="s">
        <v>797</v>
      </c>
      <c r="B501" s="737"/>
      <c r="C501" s="737"/>
      <c r="D501" s="737"/>
      <c r="E501" s="737"/>
      <c r="F501" s="737"/>
      <c r="G501" s="737"/>
      <c r="H501" s="737"/>
      <c r="I501" s="737"/>
      <c r="J501" s="737"/>
      <c r="K501" s="737"/>
      <c r="L501" s="737"/>
      <c r="M501" s="737"/>
      <c r="N501" s="737"/>
      <c r="O501" s="737"/>
      <c r="P501" s="737"/>
      <c r="Q501" s="737"/>
      <c r="R501" s="737"/>
      <c r="S501" s="737"/>
      <c r="T501" s="737"/>
      <c r="U501" s="737"/>
      <c r="V501" s="737"/>
      <c r="W501" s="737"/>
      <c r="X501" s="737"/>
      <c r="Y501" s="737"/>
      <c r="Z501" s="737"/>
      <c r="AA501" s="714"/>
      <c r="AB501" s="714"/>
      <c r="AC501" s="714"/>
    </row>
    <row r="502" spans="1:68" ht="14.25" hidden="1" customHeight="1" x14ac:dyDescent="0.25">
      <c r="A502" s="736" t="s">
        <v>63</v>
      </c>
      <c r="B502" s="737"/>
      <c r="C502" s="737"/>
      <c r="D502" s="737"/>
      <c r="E502" s="737"/>
      <c r="F502" s="737"/>
      <c r="G502" s="737"/>
      <c r="H502" s="737"/>
      <c r="I502" s="737"/>
      <c r="J502" s="737"/>
      <c r="K502" s="737"/>
      <c r="L502" s="737"/>
      <c r="M502" s="737"/>
      <c r="N502" s="737"/>
      <c r="O502" s="737"/>
      <c r="P502" s="737"/>
      <c r="Q502" s="737"/>
      <c r="R502" s="737"/>
      <c r="S502" s="737"/>
      <c r="T502" s="737"/>
      <c r="U502" s="737"/>
      <c r="V502" s="737"/>
      <c r="W502" s="737"/>
      <c r="X502" s="737"/>
      <c r="Y502" s="737"/>
      <c r="Z502" s="737"/>
      <c r="AA502" s="715"/>
      <c r="AB502" s="715"/>
      <c r="AC502" s="715"/>
    </row>
    <row r="503" spans="1:68" ht="27" hidden="1" customHeight="1" x14ac:dyDescent="0.25">
      <c r="A503" s="54" t="s">
        <v>798</v>
      </c>
      <c r="B503" s="54" t="s">
        <v>799</v>
      </c>
      <c r="C503" s="31">
        <v>4301031261</v>
      </c>
      <c r="D503" s="731">
        <v>4680115885103</v>
      </c>
      <c r="E503" s="732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4"/>
      <c r="R503" s="734"/>
      <c r="S503" s="734"/>
      <c r="T503" s="735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4"/>
      <c r="B504" s="737"/>
      <c r="C504" s="737"/>
      <c r="D504" s="737"/>
      <c r="E504" s="737"/>
      <c r="F504" s="737"/>
      <c r="G504" s="737"/>
      <c r="H504" s="737"/>
      <c r="I504" s="737"/>
      <c r="J504" s="737"/>
      <c r="K504" s="737"/>
      <c r="L504" s="737"/>
      <c r="M504" s="737"/>
      <c r="N504" s="737"/>
      <c r="O504" s="745"/>
      <c r="P504" s="728" t="s">
        <v>70</v>
      </c>
      <c r="Q504" s="729"/>
      <c r="R504" s="729"/>
      <c r="S504" s="729"/>
      <c r="T504" s="729"/>
      <c r="U504" s="729"/>
      <c r="V504" s="730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37"/>
      <c r="B505" s="737"/>
      <c r="C505" s="737"/>
      <c r="D505" s="737"/>
      <c r="E505" s="737"/>
      <c r="F505" s="737"/>
      <c r="G505" s="737"/>
      <c r="H505" s="737"/>
      <c r="I505" s="737"/>
      <c r="J505" s="737"/>
      <c r="K505" s="737"/>
      <c r="L505" s="737"/>
      <c r="M505" s="737"/>
      <c r="N505" s="737"/>
      <c r="O505" s="745"/>
      <c r="P505" s="728" t="s">
        <v>70</v>
      </c>
      <c r="Q505" s="729"/>
      <c r="R505" s="729"/>
      <c r="S505" s="729"/>
      <c r="T505" s="729"/>
      <c r="U505" s="729"/>
      <c r="V505" s="730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843" t="s">
        <v>801</v>
      </c>
      <c r="B506" s="844"/>
      <c r="C506" s="844"/>
      <c r="D506" s="844"/>
      <c r="E506" s="844"/>
      <c r="F506" s="844"/>
      <c r="G506" s="844"/>
      <c r="H506" s="844"/>
      <c r="I506" s="844"/>
      <c r="J506" s="844"/>
      <c r="K506" s="844"/>
      <c r="L506" s="844"/>
      <c r="M506" s="844"/>
      <c r="N506" s="844"/>
      <c r="O506" s="844"/>
      <c r="P506" s="844"/>
      <c r="Q506" s="844"/>
      <c r="R506" s="844"/>
      <c r="S506" s="844"/>
      <c r="T506" s="844"/>
      <c r="U506" s="844"/>
      <c r="V506" s="844"/>
      <c r="W506" s="844"/>
      <c r="X506" s="844"/>
      <c r="Y506" s="844"/>
      <c r="Z506" s="844"/>
      <c r="AA506" s="48"/>
      <c r="AB506" s="48"/>
      <c r="AC506" s="48"/>
    </row>
    <row r="507" spans="1:68" ht="16.5" hidden="1" customHeight="1" x14ac:dyDescent="0.25">
      <c r="A507" s="751" t="s">
        <v>801</v>
      </c>
      <c r="B507" s="737"/>
      <c r="C507" s="737"/>
      <c r="D507" s="737"/>
      <c r="E507" s="737"/>
      <c r="F507" s="737"/>
      <c r="G507" s="737"/>
      <c r="H507" s="737"/>
      <c r="I507" s="737"/>
      <c r="J507" s="737"/>
      <c r="K507" s="737"/>
      <c r="L507" s="737"/>
      <c r="M507" s="737"/>
      <c r="N507" s="737"/>
      <c r="O507" s="737"/>
      <c r="P507" s="737"/>
      <c r="Q507" s="737"/>
      <c r="R507" s="737"/>
      <c r="S507" s="737"/>
      <c r="T507" s="737"/>
      <c r="U507" s="737"/>
      <c r="V507" s="737"/>
      <c r="W507" s="737"/>
      <c r="X507" s="737"/>
      <c r="Y507" s="737"/>
      <c r="Z507" s="737"/>
      <c r="AA507" s="714"/>
      <c r="AB507" s="714"/>
      <c r="AC507" s="714"/>
    </row>
    <row r="508" spans="1:68" ht="14.25" hidden="1" customHeight="1" x14ac:dyDescent="0.25">
      <c r="A508" s="736" t="s">
        <v>113</v>
      </c>
      <c r="B508" s="737"/>
      <c r="C508" s="737"/>
      <c r="D508" s="737"/>
      <c r="E508" s="737"/>
      <c r="F508" s="737"/>
      <c r="G508" s="737"/>
      <c r="H508" s="737"/>
      <c r="I508" s="737"/>
      <c r="J508" s="737"/>
      <c r="K508" s="737"/>
      <c r="L508" s="737"/>
      <c r="M508" s="737"/>
      <c r="N508" s="737"/>
      <c r="O508" s="737"/>
      <c r="P508" s="737"/>
      <c r="Q508" s="737"/>
      <c r="R508" s="737"/>
      <c r="S508" s="737"/>
      <c r="T508" s="737"/>
      <c r="U508" s="737"/>
      <c r="V508" s="737"/>
      <c r="W508" s="737"/>
      <c r="X508" s="737"/>
      <c r="Y508" s="737"/>
      <c r="Z508" s="737"/>
      <c r="AA508" s="715"/>
      <c r="AB508" s="715"/>
      <c r="AC508" s="715"/>
    </row>
    <row r="509" spans="1:68" ht="27" hidden="1" customHeight="1" x14ac:dyDescent="0.25">
      <c r="A509" s="54" t="s">
        <v>802</v>
      </c>
      <c r="B509" s="54" t="s">
        <v>803</v>
      </c>
      <c r="C509" s="31">
        <v>4301011795</v>
      </c>
      <c r="D509" s="731">
        <v>4607091389067</v>
      </c>
      <c r="E509" s="732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4"/>
      <c r="R509" s="734"/>
      <c r="S509" s="734"/>
      <c r="T509" s="735"/>
      <c r="U509" s="34"/>
      <c r="V509" s="34"/>
      <c r="W509" s="35" t="s">
        <v>68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customHeight="1" x14ac:dyDescent="0.25">
      <c r="A510" s="54" t="s">
        <v>804</v>
      </c>
      <c r="B510" s="54" t="s">
        <v>805</v>
      </c>
      <c r="C510" s="31">
        <v>4301011961</v>
      </c>
      <c r="D510" s="731">
        <v>4680115885271</v>
      </c>
      <c r="E510" s="732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4"/>
      <c r="R510" s="734"/>
      <c r="S510" s="734"/>
      <c r="T510" s="735"/>
      <c r="U510" s="34"/>
      <c r="V510" s="34"/>
      <c r="W510" s="35" t="s">
        <v>68</v>
      </c>
      <c r="X510" s="719">
        <v>94</v>
      </c>
      <c r="Y510" s="720">
        <f t="shared" si="89"/>
        <v>95.04</v>
      </c>
      <c r="Z510" s="36">
        <f t="shared" si="90"/>
        <v>0.21528</v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100.40909090909089</v>
      </c>
      <c r="BN510" s="64">
        <f t="shared" si="92"/>
        <v>101.52000000000001</v>
      </c>
      <c r="BO510" s="64">
        <f t="shared" si="93"/>
        <v>0.17118298368298368</v>
      </c>
      <c r="BP510" s="64">
        <f t="shared" si="94"/>
        <v>0.17307692307692307</v>
      </c>
    </row>
    <row r="511" spans="1:68" ht="16.5" hidden="1" customHeight="1" x14ac:dyDescent="0.25">
      <c r="A511" s="54" t="s">
        <v>807</v>
      </c>
      <c r="B511" s="54" t="s">
        <v>808</v>
      </c>
      <c r="C511" s="31">
        <v>4301011774</v>
      </c>
      <c r="D511" s="731">
        <v>4680115884502</v>
      </c>
      <c r="E511" s="732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4"/>
      <c r="R511" s="734"/>
      <c r="S511" s="734"/>
      <c r="T511" s="735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31">
        <v>4607091389104</v>
      </c>
      <c r="E512" s="732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4"/>
      <c r="R512" s="734"/>
      <c r="S512" s="734"/>
      <c r="T512" s="735"/>
      <c r="U512" s="34"/>
      <c r="V512" s="34"/>
      <c r="W512" s="35" t="s">
        <v>68</v>
      </c>
      <c r="X512" s="719">
        <v>483</v>
      </c>
      <c r="Y512" s="720">
        <f t="shared" si="89"/>
        <v>485.76000000000005</v>
      </c>
      <c r="Z512" s="36">
        <f t="shared" si="90"/>
        <v>1.10032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515.93181818181813</v>
      </c>
      <c r="BN512" s="64">
        <f t="shared" si="92"/>
        <v>518.88</v>
      </c>
      <c r="BO512" s="64">
        <f t="shared" si="93"/>
        <v>0.87958916083916083</v>
      </c>
      <c r="BP512" s="64">
        <f t="shared" si="94"/>
        <v>0.88461538461538469</v>
      </c>
    </row>
    <row r="513" spans="1:68" ht="16.5" hidden="1" customHeight="1" x14ac:dyDescent="0.25">
      <c r="A513" s="54" t="s">
        <v>813</v>
      </c>
      <c r="B513" s="54" t="s">
        <v>814</v>
      </c>
      <c r="C513" s="31">
        <v>4301011799</v>
      </c>
      <c r="D513" s="731">
        <v>4680115884519</v>
      </c>
      <c r="E513" s="732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8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4"/>
      <c r="R513" s="734"/>
      <c r="S513" s="734"/>
      <c r="T513" s="735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4301011376</v>
      </c>
      <c r="D514" s="731">
        <v>4680115885226</v>
      </c>
      <c r="E514" s="732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4"/>
      <c r="R514" s="734"/>
      <c r="S514" s="734"/>
      <c r="T514" s="735"/>
      <c r="U514" s="34"/>
      <c r="V514" s="34"/>
      <c r="W514" s="35" t="s">
        <v>68</v>
      </c>
      <c r="X514" s="719">
        <v>500</v>
      </c>
      <c r="Y514" s="720">
        <f t="shared" si="89"/>
        <v>501.6</v>
      </c>
      <c r="Z514" s="36">
        <f t="shared" si="90"/>
        <v>1.1362000000000001</v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534.09090909090912</v>
      </c>
      <c r="BN514" s="64">
        <f t="shared" si="92"/>
        <v>535.79999999999995</v>
      </c>
      <c r="BO514" s="64">
        <f t="shared" si="93"/>
        <v>0.91054778554778548</v>
      </c>
      <c r="BP514" s="64">
        <f t="shared" si="94"/>
        <v>0.91346153846153855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4301012035</v>
      </c>
      <c r="D515" s="731">
        <v>4680115880603</v>
      </c>
      <c r="E515" s="732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1113" t="s">
        <v>821</v>
      </c>
      <c r="Q515" s="734"/>
      <c r="R515" s="734"/>
      <c r="S515" s="734"/>
      <c r="T515" s="735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819</v>
      </c>
      <c r="B516" s="54" t="s">
        <v>822</v>
      </c>
      <c r="C516" s="31">
        <v>4301011778</v>
      </c>
      <c r="D516" s="731">
        <v>4680115880603</v>
      </c>
      <c r="E516" s="732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4"/>
      <c r="R516" s="734"/>
      <c r="S516" s="734"/>
      <c r="T516" s="735"/>
      <c r="U516" s="34"/>
      <c r="V516" s="34"/>
      <c r="W516" s="35" t="s">
        <v>68</v>
      </c>
      <c r="X516" s="719">
        <v>92</v>
      </c>
      <c r="Y516" s="720">
        <f t="shared" si="89"/>
        <v>93.600000000000009</v>
      </c>
      <c r="Z516" s="36">
        <f>IFERROR(IF(Y516=0,"",ROUNDUP(Y516/H516,0)*0.00902),"")</f>
        <v>0.23452000000000001</v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97.36666666666666</v>
      </c>
      <c r="BN516" s="64">
        <f t="shared" si="92"/>
        <v>99.06</v>
      </c>
      <c r="BO516" s="64">
        <f t="shared" si="93"/>
        <v>0.19360269360269358</v>
      </c>
      <c r="BP516" s="64">
        <f t="shared" si="94"/>
        <v>0.19696969696969696</v>
      </c>
    </row>
    <row r="517" spans="1:68" ht="27" hidden="1" customHeight="1" x14ac:dyDescent="0.25">
      <c r="A517" s="54" t="s">
        <v>823</v>
      </c>
      <c r="B517" s="54" t="s">
        <v>824</v>
      </c>
      <c r="C517" s="31">
        <v>4301012036</v>
      </c>
      <c r="D517" s="731">
        <v>4680115882782</v>
      </c>
      <c r="E517" s="732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887" t="s">
        <v>825</v>
      </c>
      <c r="Q517" s="734"/>
      <c r="R517" s="734"/>
      <c r="S517" s="734"/>
      <c r="T517" s="735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826</v>
      </c>
      <c r="B518" s="54" t="s">
        <v>827</v>
      </c>
      <c r="C518" s="31">
        <v>4301012034</v>
      </c>
      <c r="D518" s="731">
        <v>4607091389982</v>
      </c>
      <c r="E518" s="732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790" t="s">
        <v>828</v>
      </c>
      <c r="Q518" s="734"/>
      <c r="R518" s="734"/>
      <c r="S518" s="734"/>
      <c r="T518" s="735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826</v>
      </c>
      <c r="B519" s="54" t="s">
        <v>829</v>
      </c>
      <c r="C519" s="31">
        <v>4301011784</v>
      </c>
      <c r="D519" s="731">
        <v>4607091389982</v>
      </c>
      <c r="E519" s="732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8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44"/>
      <c r="B520" s="737"/>
      <c r="C520" s="737"/>
      <c r="D520" s="737"/>
      <c r="E520" s="737"/>
      <c r="F520" s="737"/>
      <c r="G520" s="737"/>
      <c r="H520" s="737"/>
      <c r="I520" s="737"/>
      <c r="J520" s="737"/>
      <c r="K520" s="737"/>
      <c r="L520" s="737"/>
      <c r="M520" s="737"/>
      <c r="N520" s="737"/>
      <c r="O520" s="745"/>
      <c r="P520" s="728" t="s">
        <v>70</v>
      </c>
      <c r="Q520" s="729"/>
      <c r="R520" s="729"/>
      <c r="S520" s="729"/>
      <c r="T520" s="729"/>
      <c r="U520" s="729"/>
      <c r="V520" s="730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229.53282828282823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231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2.6863199999999998</v>
      </c>
      <c r="AA520" s="722"/>
      <c r="AB520" s="722"/>
      <c r="AC520" s="722"/>
    </row>
    <row r="521" spans="1:68" x14ac:dyDescent="0.2">
      <c r="A521" s="737"/>
      <c r="B521" s="737"/>
      <c r="C521" s="737"/>
      <c r="D521" s="737"/>
      <c r="E521" s="737"/>
      <c r="F521" s="737"/>
      <c r="G521" s="737"/>
      <c r="H521" s="737"/>
      <c r="I521" s="737"/>
      <c r="J521" s="737"/>
      <c r="K521" s="737"/>
      <c r="L521" s="737"/>
      <c r="M521" s="737"/>
      <c r="N521" s="737"/>
      <c r="O521" s="745"/>
      <c r="P521" s="728" t="s">
        <v>70</v>
      </c>
      <c r="Q521" s="729"/>
      <c r="R521" s="729"/>
      <c r="S521" s="729"/>
      <c r="T521" s="729"/>
      <c r="U521" s="729"/>
      <c r="V521" s="730"/>
      <c r="W521" s="37" t="s">
        <v>68</v>
      </c>
      <c r="X521" s="721">
        <f>IFERROR(SUM(X509:X519),"0")</f>
        <v>1169</v>
      </c>
      <c r="Y521" s="721">
        <f>IFERROR(SUM(Y509:Y519),"0")</f>
        <v>1176</v>
      </c>
      <c r="Z521" s="37"/>
      <c r="AA521" s="722"/>
      <c r="AB521" s="722"/>
      <c r="AC521" s="722"/>
    </row>
    <row r="522" spans="1:68" ht="14.25" hidden="1" customHeight="1" x14ac:dyDescent="0.25">
      <c r="A522" s="736" t="s">
        <v>166</v>
      </c>
      <c r="B522" s="737"/>
      <c r="C522" s="737"/>
      <c r="D522" s="737"/>
      <c r="E522" s="737"/>
      <c r="F522" s="737"/>
      <c r="G522" s="737"/>
      <c r="H522" s="737"/>
      <c r="I522" s="737"/>
      <c r="J522" s="737"/>
      <c r="K522" s="737"/>
      <c r="L522" s="737"/>
      <c r="M522" s="737"/>
      <c r="N522" s="737"/>
      <c r="O522" s="737"/>
      <c r="P522" s="737"/>
      <c r="Q522" s="737"/>
      <c r="R522" s="737"/>
      <c r="S522" s="737"/>
      <c r="T522" s="737"/>
      <c r="U522" s="737"/>
      <c r="V522" s="737"/>
      <c r="W522" s="737"/>
      <c r="X522" s="737"/>
      <c r="Y522" s="737"/>
      <c r="Z522" s="737"/>
      <c r="AA522" s="715"/>
      <c r="AB522" s="715"/>
      <c r="AC522" s="715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31">
        <v>4607091388930</v>
      </c>
      <c r="E523" s="732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8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4"/>
      <c r="R523" s="734"/>
      <c r="S523" s="734"/>
      <c r="T523" s="735"/>
      <c r="U523" s="34"/>
      <c r="V523" s="34"/>
      <c r="W523" s="35" t="s">
        <v>68</v>
      </c>
      <c r="X523" s="719">
        <v>249</v>
      </c>
      <c r="Y523" s="720">
        <f>IFERROR(IF(X523="",0,CEILING((X523/$H523),1)*$H523),"")</f>
        <v>253.44</v>
      </c>
      <c r="Z523" s="36">
        <f>IFERROR(IF(Y523=0,"",ROUNDUP(Y523/H523,0)*0.01196),"")</f>
        <v>0.57408000000000003</v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265.97727272727269</v>
      </c>
      <c r="BN523" s="64">
        <f>IFERROR(Y523*I523/H523,"0")</f>
        <v>270.71999999999997</v>
      </c>
      <c r="BO523" s="64">
        <f>IFERROR(1/J523*(X523/H523),"0")</f>
        <v>0.45345279720279719</v>
      </c>
      <c r="BP523" s="64">
        <f>IFERROR(1/J523*(Y523/H523),"0")</f>
        <v>0.46153846153846156</v>
      </c>
    </row>
    <row r="524" spans="1:68" ht="16.5" hidden="1" customHeight="1" x14ac:dyDescent="0.25">
      <c r="A524" s="54" t="s">
        <v>833</v>
      </c>
      <c r="B524" s="54" t="s">
        <v>834</v>
      </c>
      <c r="C524" s="31">
        <v>4301020364</v>
      </c>
      <c r="D524" s="731">
        <v>4680115880054</v>
      </c>
      <c r="E524" s="732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852" t="s">
        <v>835</v>
      </c>
      <c r="Q524" s="734"/>
      <c r="R524" s="734"/>
      <c r="S524" s="734"/>
      <c r="T524" s="735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833</v>
      </c>
      <c r="B525" s="54" t="s">
        <v>836</v>
      </c>
      <c r="C525" s="31">
        <v>4301020206</v>
      </c>
      <c r="D525" s="731">
        <v>4680115880054</v>
      </c>
      <c r="E525" s="732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19">
        <v>137</v>
      </c>
      <c r="Y525" s="720">
        <f>IFERROR(IF(X525="",0,CEILING((X525/$H525),1)*$H525),"")</f>
        <v>140.4</v>
      </c>
      <c r="Z525" s="36">
        <f>IFERROR(IF(Y525=0,"",ROUNDUP(Y525/H525,0)*0.00902),"")</f>
        <v>0.35177999999999998</v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144.99166666666667</v>
      </c>
      <c r="BN525" s="64">
        <f>IFERROR(Y525*I525/H525,"0")</f>
        <v>148.59</v>
      </c>
      <c r="BO525" s="64">
        <f>IFERROR(1/J525*(X525/H525),"0")</f>
        <v>0.28829966329966333</v>
      </c>
      <c r="BP525" s="64">
        <f>IFERROR(1/J525*(Y525/H525),"0")</f>
        <v>0.29545454545454547</v>
      </c>
    </row>
    <row r="526" spans="1:68" x14ac:dyDescent="0.2">
      <c r="A526" s="744"/>
      <c r="B526" s="737"/>
      <c r="C526" s="737"/>
      <c r="D526" s="737"/>
      <c r="E526" s="737"/>
      <c r="F526" s="737"/>
      <c r="G526" s="737"/>
      <c r="H526" s="737"/>
      <c r="I526" s="737"/>
      <c r="J526" s="737"/>
      <c r="K526" s="737"/>
      <c r="L526" s="737"/>
      <c r="M526" s="737"/>
      <c r="N526" s="737"/>
      <c r="O526" s="745"/>
      <c r="P526" s="728" t="s">
        <v>70</v>
      </c>
      <c r="Q526" s="729"/>
      <c r="R526" s="729"/>
      <c r="S526" s="729"/>
      <c r="T526" s="729"/>
      <c r="U526" s="729"/>
      <c r="V526" s="730"/>
      <c r="W526" s="37" t="s">
        <v>71</v>
      </c>
      <c r="X526" s="721">
        <f>IFERROR(X523/H523,"0")+IFERROR(X524/H524,"0")+IFERROR(X525/H525,"0")</f>
        <v>85.214646464646464</v>
      </c>
      <c r="Y526" s="721">
        <f>IFERROR(Y523/H523,"0")+IFERROR(Y524/H524,"0")+IFERROR(Y525/H525,"0")</f>
        <v>87</v>
      </c>
      <c r="Z526" s="721">
        <f>IFERROR(IF(Z523="",0,Z523),"0")+IFERROR(IF(Z524="",0,Z524),"0")+IFERROR(IF(Z525="",0,Z525),"0")</f>
        <v>0.92586000000000002</v>
      </c>
      <c r="AA526" s="722"/>
      <c r="AB526" s="722"/>
      <c r="AC526" s="722"/>
    </row>
    <row r="527" spans="1:68" x14ac:dyDescent="0.2">
      <c r="A527" s="737"/>
      <c r="B527" s="737"/>
      <c r="C527" s="737"/>
      <c r="D527" s="737"/>
      <c r="E527" s="737"/>
      <c r="F527" s="737"/>
      <c r="G527" s="737"/>
      <c r="H527" s="737"/>
      <c r="I527" s="737"/>
      <c r="J527" s="737"/>
      <c r="K527" s="737"/>
      <c r="L527" s="737"/>
      <c r="M527" s="737"/>
      <c r="N527" s="737"/>
      <c r="O527" s="745"/>
      <c r="P527" s="728" t="s">
        <v>70</v>
      </c>
      <c r="Q527" s="729"/>
      <c r="R527" s="729"/>
      <c r="S527" s="729"/>
      <c r="T527" s="729"/>
      <c r="U527" s="729"/>
      <c r="V527" s="730"/>
      <c r="W527" s="37" t="s">
        <v>68</v>
      </c>
      <c r="X527" s="721">
        <f>IFERROR(SUM(X523:X525),"0")</f>
        <v>386</v>
      </c>
      <c r="Y527" s="721">
        <f>IFERROR(SUM(Y523:Y525),"0")</f>
        <v>393.84000000000003</v>
      </c>
      <c r="Z527" s="37"/>
      <c r="AA527" s="722"/>
      <c r="AB527" s="722"/>
      <c r="AC527" s="722"/>
    </row>
    <row r="528" spans="1:68" ht="14.25" hidden="1" customHeight="1" x14ac:dyDescent="0.25">
      <c r="A528" s="736" t="s">
        <v>63</v>
      </c>
      <c r="B528" s="737"/>
      <c r="C528" s="737"/>
      <c r="D528" s="737"/>
      <c r="E528" s="737"/>
      <c r="F528" s="737"/>
      <c r="G528" s="737"/>
      <c r="H528" s="737"/>
      <c r="I528" s="737"/>
      <c r="J528" s="737"/>
      <c r="K528" s="737"/>
      <c r="L528" s="737"/>
      <c r="M528" s="737"/>
      <c r="N528" s="737"/>
      <c r="O528" s="737"/>
      <c r="P528" s="737"/>
      <c r="Q528" s="737"/>
      <c r="R528" s="737"/>
      <c r="S528" s="737"/>
      <c r="T528" s="737"/>
      <c r="U528" s="737"/>
      <c r="V528" s="737"/>
      <c r="W528" s="737"/>
      <c r="X528" s="737"/>
      <c r="Y528" s="737"/>
      <c r="Z528" s="737"/>
      <c r="AA528" s="715"/>
      <c r="AB528" s="715"/>
      <c r="AC528" s="715"/>
    </row>
    <row r="529" spans="1:68" ht="27" hidden="1" customHeight="1" x14ac:dyDescent="0.25">
      <c r="A529" s="54" t="s">
        <v>837</v>
      </c>
      <c r="B529" s="54" t="s">
        <v>838</v>
      </c>
      <c r="C529" s="31">
        <v>4301031252</v>
      </c>
      <c r="D529" s="731">
        <v>4680115883116</v>
      </c>
      <c r="E529" s="732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8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31">
        <v>4680115883093</v>
      </c>
      <c r="E530" s="732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4"/>
      <c r="R530" s="734"/>
      <c r="S530" s="734"/>
      <c r="T530" s="735"/>
      <c r="U530" s="34"/>
      <c r="V530" s="34"/>
      <c r="W530" s="35" t="s">
        <v>68</v>
      </c>
      <c r="X530" s="719">
        <v>141</v>
      </c>
      <c r="Y530" s="720">
        <f t="shared" si="95"/>
        <v>142.56</v>
      </c>
      <c r="Z530" s="36">
        <f>IFERROR(IF(Y530=0,"",ROUNDUP(Y530/H530,0)*0.01196),"")</f>
        <v>0.32291999999999998</v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150.61363636363635</v>
      </c>
      <c r="BN530" s="64">
        <f t="shared" si="97"/>
        <v>152.27999999999997</v>
      </c>
      <c r="BO530" s="64">
        <f t="shared" si="98"/>
        <v>0.25677447552447552</v>
      </c>
      <c r="BP530" s="64">
        <f t="shared" si="99"/>
        <v>0.25961538461538464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31">
        <v>4680115883109</v>
      </c>
      <c r="E531" s="732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4"/>
      <c r="R531" s="734"/>
      <c r="S531" s="734"/>
      <c r="T531" s="735"/>
      <c r="U531" s="34"/>
      <c r="V531" s="34"/>
      <c r="W531" s="35" t="s">
        <v>68</v>
      </c>
      <c r="X531" s="719">
        <v>113</v>
      </c>
      <c r="Y531" s="720">
        <f t="shared" si="95"/>
        <v>116.16000000000001</v>
      </c>
      <c r="Z531" s="36">
        <f>IFERROR(IF(Y531=0,"",ROUNDUP(Y531/H531,0)*0.01196),"")</f>
        <v>0.26312000000000002</v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120.70454545454544</v>
      </c>
      <c r="BN531" s="64">
        <f t="shared" si="97"/>
        <v>124.08000000000001</v>
      </c>
      <c r="BO531" s="64">
        <f t="shared" si="98"/>
        <v>0.20578379953379955</v>
      </c>
      <c r="BP531" s="64">
        <f t="shared" si="99"/>
        <v>0.21153846153846156</v>
      </c>
    </row>
    <row r="532" spans="1:68" ht="27" hidden="1" customHeight="1" x14ac:dyDescent="0.25">
      <c r="A532" s="54" t="s">
        <v>846</v>
      </c>
      <c r="B532" s="54" t="s">
        <v>847</v>
      </c>
      <c r="C532" s="31">
        <v>4301031383</v>
      </c>
      <c r="D532" s="731">
        <v>4680115882072</v>
      </c>
      <c r="E532" s="732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61" t="s">
        <v>848</v>
      </c>
      <c r="Q532" s="734"/>
      <c r="R532" s="734"/>
      <c r="S532" s="734"/>
      <c r="T532" s="735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846</v>
      </c>
      <c r="B533" s="54" t="s">
        <v>850</v>
      </c>
      <c r="C533" s="31">
        <v>4301031249</v>
      </c>
      <c r="D533" s="731">
        <v>4680115882072</v>
      </c>
      <c r="E533" s="732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4"/>
      <c r="R533" s="734"/>
      <c r="S533" s="734"/>
      <c r="T533" s="735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851</v>
      </c>
      <c r="B534" s="54" t="s">
        <v>852</v>
      </c>
      <c r="C534" s="31">
        <v>4301031385</v>
      </c>
      <c r="D534" s="731">
        <v>4680115882102</v>
      </c>
      <c r="E534" s="732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1132" t="s">
        <v>853</v>
      </c>
      <c r="Q534" s="734"/>
      <c r="R534" s="734"/>
      <c r="S534" s="734"/>
      <c r="T534" s="735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851</v>
      </c>
      <c r="B535" s="54" t="s">
        <v>855</v>
      </c>
      <c r="C535" s="31">
        <v>4301031251</v>
      </c>
      <c r="D535" s="731">
        <v>4680115882102</v>
      </c>
      <c r="E535" s="732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9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4"/>
      <c r="R535" s="734"/>
      <c r="S535" s="734"/>
      <c r="T535" s="735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856</v>
      </c>
      <c r="B536" s="54" t="s">
        <v>857</v>
      </c>
      <c r="C536" s="31">
        <v>4301031384</v>
      </c>
      <c r="D536" s="731">
        <v>4680115882096</v>
      </c>
      <c r="E536" s="732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1135" t="s">
        <v>858</v>
      </c>
      <c r="Q536" s="734"/>
      <c r="R536" s="734"/>
      <c r="S536" s="734"/>
      <c r="T536" s="735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856</v>
      </c>
      <c r="B537" s="54" t="s">
        <v>860</v>
      </c>
      <c r="C537" s="31">
        <v>4301031253</v>
      </c>
      <c r="D537" s="731">
        <v>4680115882096</v>
      </c>
      <c r="E537" s="732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8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4"/>
      <c r="R537" s="734"/>
      <c r="S537" s="734"/>
      <c r="T537" s="735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44"/>
      <c r="B538" s="737"/>
      <c r="C538" s="737"/>
      <c r="D538" s="737"/>
      <c r="E538" s="737"/>
      <c r="F538" s="737"/>
      <c r="G538" s="737"/>
      <c r="H538" s="737"/>
      <c r="I538" s="737"/>
      <c r="J538" s="737"/>
      <c r="K538" s="737"/>
      <c r="L538" s="737"/>
      <c r="M538" s="737"/>
      <c r="N538" s="737"/>
      <c r="O538" s="745"/>
      <c r="P538" s="728" t="s">
        <v>70</v>
      </c>
      <c r="Q538" s="729"/>
      <c r="R538" s="729"/>
      <c r="S538" s="729"/>
      <c r="T538" s="729"/>
      <c r="U538" s="729"/>
      <c r="V538" s="730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48.106060606060609</v>
      </c>
      <c r="Y538" s="721">
        <f>IFERROR(Y529/H529,"0")+IFERROR(Y530/H530,"0")+IFERROR(Y531/H531,"0")+IFERROR(Y532/H532,"0")+IFERROR(Y533/H533,"0")+IFERROR(Y534/H534,"0")+IFERROR(Y535/H535,"0")+IFERROR(Y536/H536,"0")+IFERROR(Y537/H537,"0")</f>
        <v>49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0.58604000000000001</v>
      </c>
      <c r="AA538" s="722"/>
      <c r="AB538" s="722"/>
      <c r="AC538" s="722"/>
    </row>
    <row r="539" spans="1:68" x14ac:dyDescent="0.2">
      <c r="A539" s="737"/>
      <c r="B539" s="737"/>
      <c r="C539" s="737"/>
      <c r="D539" s="737"/>
      <c r="E539" s="737"/>
      <c r="F539" s="737"/>
      <c r="G539" s="737"/>
      <c r="H539" s="737"/>
      <c r="I539" s="737"/>
      <c r="J539" s="737"/>
      <c r="K539" s="737"/>
      <c r="L539" s="737"/>
      <c r="M539" s="737"/>
      <c r="N539" s="737"/>
      <c r="O539" s="745"/>
      <c r="P539" s="728" t="s">
        <v>70</v>
      </c>
      <c r="Q539" s="729"/>
      <c r="R539" s="729"/>
      <c r="S539" s="729"/>
      <c r="T539" s="729"/>
      <c r="U539" s="729"/>
      <c r="V539" s="730"/>
      <c r="W539" s="37" t="s">
        <v>68</v>
      </c>
      <c r="X539" s="721">
        <f>IFERROR(SUM(X529:X537),"0")</f>
        <v>254</v>
      </c>
      <c r="Y539" s="721">
        <f>IFERROR(SUM(Y529:Y537),"0")</f>
        <v>258.72000000000003</v>
      </c>
      <c r="Z539" s="37"/>
      <c r="AA539" s="722"/>
      <c r="AB539" s="722"/>
      <c r="AC539" s="722"/>
    </row>
    <row r="540" spans="1:68" ht="14.25" hidden="1" customHeight="1" x14ac:dyDescent="0.25">
      <c r="A540" s="736" t="s">
        <v>72</v>
      </c>
      <c r="B540" s="737"/>
      <c r="C540" s="737"/>
      <c r="D540" s="737"/>
      <c r="E540" s="737"/>
      <c r="F540" s="737"/>
      <c r="G540" s="737"/>
      <c r="H540" s="737"/>
      <c r="I540" s="737"/>
      <c r="J540" s="737"/>
      <c r="K540" s="737"/>
      <c r="L540" s="737"/>
      <c r="M540" s="737"/>
      <c r="N540" s="737"/>
      <c r="O540" s="737"/>
      <c r="P540" s="737"/>
      <c r="Q540" s="737"/>
      <c r="R540" s="737"/>
      <c r="S540" s="737"/>
      <c r="T540" s="737"/>
      <c r="U540" s="737"/>
      <c r="V540" s="737"/>
      <c r="W540" s="737"/>
      <c r="X540" s="737"/>
      <c r="Y540" s="737"/>
      <c r="Z540" s="737"/>
      <c r="AA540" s="715"/>
      <c r="AB540" s="715"/>
      <c r="AC540" s="715"/>
    </row>
    <row r="541" spans="1:68" ht="16.5" hidden="1" customHeight="1" x14ac:dyDescent="0.25">
      <c r="A541" s="54" t="s">
        <v>861</v>
      </c>
      <c r="B541" s="54" t="s">
        <v>862</v>
      </c>
      <c r="C541" s="31">
        <v>4301051230</v>
      </c>
      <c r="D541" s="731">
        <v>4607091383409</v>
      </c>
      <c r="E541" s="732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4"/>
      <c r="R541" s="734"/>
      <c r="S541" s="734"/>
      <c r="T541" s="735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864</v>
      </c>
      <c r="B542" s="54" t="s">
        <v>865</v>
      </c>
      <c r="C542" s="31">
        <v>4301051231</v>
      </c>
      <c r="D542" s="731">
        <v>4607091383416</v>
      </c>
      <c r="E542" s="732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4"/>
      <c r="R542" s="734"/>
      <c r="S542" s="734"/>
      <c r="T542" s="735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867</v>
      </c>
      <c r="B543" s="54" t="s">
        <v>868</v>
      </c>
      <c r="C543" s="31">
        <v>4301051058</v>
      </c>
      <c r="D543" s="731">
        <v>4680115883536</v>
      </c>
      <c r="E543" s="732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4"/>
      <c r="R543" s="734"/>
      <c r="S543" s="734"/>
      <c r="T543" s="735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44"/>
      <c r="B544" s="737"/>
      <c r="C544" s="737"/>
      <c r="D544" s="737"/>
      <c r="E544" s="737"/>
      <c r="F544" s="737"/>
      <c r="G544" s="737"/>
      <c r="H544" s="737"/>
      <c r="I544" s="737"/>
      <c r="J544" s="737"/>
      <c r="K544" s="737"/>
      <c r="L544" s="737"/>
      <c r="M544" s="737"/>
      <c r="N544" s="737"/>
      <c r="O544" s="745"/>
      <c r="P544" s="728" t="s">
        <v>70</v>
      </c>
      <c r="Q544" s="729"/>
      <c r="R544" s="729"/>
      <c r="S544" s="729"/>
      <c r="T544" s="729"/>
      <c r="U544" s="729"/>
      <c r="V544" s="730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37"/>
      <c r="B545" s="737"/>
      <c r="C545" s="737"/>
      <c r="D545" s="737"/>
      <c r="E545" s="737"/>
      <c r="F545" s="737"/>
      <c r="G545" s="737"/>
      <c r="H545" s="737"/>
      <c r="I545" s="737"/>
      <c r="J545" s="737"/>
      <c r="K545" s="737"/>
      <c r="L545" s="737"/>
      <c r="M545" s="737"/>
      <c r="N545" s="737"/>
      <c r="O545" s="745"/>
      <c r="P545" s="728" t="s">
        <v>70</v>
      </c>
      <c r="Q545" s="729"/>
      <c r="R545" s="729"/>
      <c r="S545" s="729"/>
      <c r="T545" s="729"/>
      <c r="U545" s="729"/>
      <c r="V545" s="730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6" t="s">
        <v>213</v>
      </c>
      <c r="B546" s="737"/>
      <c r="C546" s="737"/>
      <c r="D546" s="737"/>
      <c r="E546" s="737"/>
      <c r="F546" s="737"/>
      <c r="G546" s="737"/>
      <c r="H546" s="737"/>
      <c r="I546" s="737"/>
      <c r="J546" s="737"/>
      <c r="K546" s="737"/>
      <c r="L546" s="737"/>
      <c r="M546" s="737"/>
      <c r="N546" s="737"/>
      <c r="O546" s="737"/>
      <c r="P546" s="737"/>
      <c r="Q546" s="737"/>
      <c r="R546" s="737"/>
      <c r="S546" s="737"/>
      <c r="T546" s="737"/>
      <c r="U546" s="737"/>
      <c r="V546" s="737"/>
      <c r="W546" s="737"/>
      <c r="X546" s="737"/>
      <c r="Y546" s="737"/>
      <c r="Z546" s="737"/>
      <c r="AA546" s="715"/>
      <c r="AB546" s="715"/>
      <c r="AC546" s="715"/>
    </row>
    <row r="547" spans="1:68" ht="16.5" hidden="1" customHeight="1" x14ac:dyDescent="0.25">
      <c r="A547" s="54" t="s">
        <v>870</v>
      </c>
      <c r="B547" s="54" t="s">
        <v>871</v>
      </c>
      <c r="C547" s="31">
        <v>4301060363</v>
      </c>
      <c r="D547" s="731">
        <v>4680115885035</v>
      </c>
      <c r="E547" s="732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4"/>
      <c r="R547" s="734"/>
      <c r="S547" s="734"/>
      <c r="T547" s="735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4301060436</v>
      </c>
      <c r="D548" s="731">
        <v>4680115885936</v>
      </c>
      <c r="E548" s="732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860" t="s">
        <v>875</v>
      </c>
      <c r="Q548" s="734"/>
      <c r="R548" s="734"/>
      <c r="S548" s="734"/>
      <c r="T548" s="735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4"/>
      <c r="B549" s="737"/>
      <c r="C549" s="737"/>
      <c r="D549" s="737"/>
      <c r="E549" s="737"/>
      <c r="F549" s="737"/>
      <c r="G549" s="737"/>
      <c r="H549" s="737"/>
      <c r="I549" s="737"/>
      <c r="J549" s="737"/>
      <c r="K549" s="737"/>
      <c r="L549" s="737"/>
      <c r="M549" s="737"/>
      <c r="N549" s="737"/>
      <c r="O549" s="745"/>
      <c r="P549" s="728" t="s">
        <v>70</v>
      </c>
      <c r="Q549" s="729"/>
      <c r="R549" s="729"/>
      <c r="S549" s="729"/>
      <c r="T549" s="729"/>
      <c r="U549" s="729"/>
      <c r="V549" s="730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37"/>
      <c r="B550" s="737"/>
      <c r="C550" s="737"/>
      <c r="D550" s="737"/>
      <c r="E550" s="737"/>
      <c r="F550" s="737"/>
      <c r="G550" s="737"/>
      <c r="H550" s="737"/>
      <c r="I550" s="737"/>
      <c r="J550" s="737"/>
      <c r="K550" s="737"/>
      <c r="L550" s="737"/>
      <c r="M550" s="737"/>
      <c r="N550" s="737"/>
      <c r="O550" s="745"/>
      <c r="P550" s="728" t="s">
        <v>70</v>
      </c>
      <c r="Q550" s="729"/>
      <c r="R550" s="729"/>
      <c r="S550" s="729"/>
      <c r="T550" s="729"/>
      <c r="U550" s="729"/>
      <c r="V550" s="730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843" t="s">
        <v>876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751" t="s">
        <v>876</v>
      </c>
      <c r="B552" s="737"/>
      <c r="C552" s="737"/>
      <c r="D552" s="737"/>
      <c r="E552" s="737"/>
      <c r="F552" s="737"/>
      <c r="G552" s="737"/>
      <c r="H552" s="737"/>
      <c r="I552" s="737"/>
      <c r="J552" s="737"/>
      <c r="K552" s="737"/>
      <c r="L552" s="737"/>
      <c r="M552" s="737"/>
      <c r="N552" s="737"/>
      <c r="O552" s="737"/>
      <c r="P552" s="737"/>
      <c r="Q552" s="737"/>
      <c r="R552" s="737"/>
      <c r="S552" s="737"/>
      <c r="T552" s="737"/>
      <c r="U552" s="737"/>
      <c r="V552" s="737"/>
      <c r="W552" s="737"/>
      <c r="X552" s="737"/>
      <c r="Y552" s="737"/>
      <c r="Z552" s="737"/>
      <c r="AA552" s="714"/>
      <c r="AB552" s="714"/>
      <c r="AC552" s="714"/>
    </row>
    <row r="553" spans="1:68" ht="14.25" hidden="1" customHeight="1" x14ac:dyDescent="0.25">
      <c r="A553" s="736" t="s">
        <v>113</v>
      </c>
      <c r="B553" s="737"/>
      <c r="C553" s="737"/>
      <c r="D553" s="737"/>
      <c r="E553" s="737"/>
      <c r="F553" s="737"/>
      <c r="G553" s="737"/>
      <c r="H553" s="737"/>
      <c r="I553" s="737"/>
      <c r="J553" s="737"/>
      <c r="K553" s="737"/>
      <c r="L553" s="737"/>
      <c r="M553" s="737"/>
      <c r="N553" s="737"/>
      <c r="O553" s="737"/>
      <c r="P553" s="737"/>
      <c r="Q553" s="737"/>
      <c r="R553" s="737"/>
      <c r="S553" s="737"/>
      <c r="T553" s="737"/>
      <c r="U553" s="737"/>
      <c r="V553" s="737"/>
      <c r="W553" s="737"/>
      <c r="X553" s="737"/>
      <c r="Y553" s="737"/>
      <c r="Z553" s="737"/>
      <c r="AA553" s="715"/>
      <c r="AB553" s="715"/>
      <c r="AC553" s="715"/>
    </row>
    <row r="554" spans="1:68" ht="27" hidden="1" customHeight="1" x14ac:dyDescent="0.25">
      <c r="A554" s="54" t="s">
        <v>877</v>
      </c>
      <c r="B554" s="54" t="s">
        <v>878</v>
      </c>
      <c r="C554" s="31">
        <v>4301011763</v>
      </c>
      <c r="D554" s="731">
        <v>4640242181011</v>
      </c>
      <c r="E554" s="732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88" t="s">
        <v>879</v>
      </c>
      <c r="Q554" s="734"/>
      <c r="R554" s="734"/>
      <c r="S554" s="734"/>
      <c r="T554" s="735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4301011585</v>
      </c>
      <c r="D555" s="731">
        <v>4640242180441</v>
      </c>
      <c r="E555" s="732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64" t="s">
        <v>883</v>
      </c>
      <c r="Q555" s="734"/>
      <c r="R555" s="734"/>
      <c r="S555" s="734"/>
      <c r="T555" s="735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hidden="1" customHeight="1" x14ac:dyDescent="0.25">
      <c r="A556" s="54" t="s">
        <v>885</v>
      </c>
      <c r="B556" s="54" t="s">
        <v>886</v>
      </c>
      <c r="C556" s="31">
        <v>4301011584</v>
      </c>
      <c r="D556" s="731">
        <v>4640242180564</v>
      </c>
      <c r="E556" s="732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780" t="s">
        <v>887</v>
      </c>
      <c r="Q556" s="734"/>
      <c r="R556" s="734"/>
      <c r="S556" s="734"/>
      <c r="T556" s="735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hidden="1" customHeight="1" x14ac:dyDescent="0.25">
      <c r="A557" s="54" t="s">
        <v>889</v>
      </c>
      <c r="B557" s="54" t="s">
        <v>890</v>
      </c>
      <c r="C557" s="31">
        <v>4301011762</v>
      </c>
      <c r="D557" s="731">
        <v>4640242180922</v>
      </c>
      <c r="E557" s="732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1032" t="s">
        <v>891</v>
      </c>
      <c r="Q557" s="734"/>
      <c r="R557" s="734"/>
      <c r="S557" s="734"/>
      <c r="T557" s="735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893</v>
      </c>
      <c r="B558" s="54" t="s">
        <v>894</v>
      </c>
      <c r="C558" s="31">
        <v>4301011764</v>
      </c>
      <c r="D558" s="731">
        <v>4640242181189</v>
      </c>
      <c r="E558" s="732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29" t="s">
        <v>895</v>
      </c>
      <c r="Q558" s="734"/>
      <c r="R558" s="734"/>
      <c r="S558" s="734"/>
      <c r="T558" s="735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896</v>
      </c>
      <c r="B559" s="54" t="s">
        <v>897</v>
      </c>
      <c r="C559" s="31">
        <v>4301011551</v>
      </c>
      <c r="D559" s="731">
        <v>4640242180038</v>
      </c>
      <c r="E559" s="732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63" t="s">
        <v>898</v>
      </c>
      <c r="Q559" s="734"/>
      <c r="R559" s="734"/>
      <c r="S559" s="734"/>
      <c r="T559" s="735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899</v>
      </c>
      <c r="B560" s="54" t="s">
        <v>900</v>
      </c>
      <c r="C560" s="31">
        <v>4301011765</v>
      </c>
      <c r="D560" s="731">
        <v>4640242181172</v>
      </c>
      <c r="E560" s="732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1020" t="s">
        <v>901</v>
      </c>
      <c r="Q560" s="734"/>
      <c r="R560" s="734"/>
      <c r="S560" s="734"/>
      <c r="T560" s="735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idden="1" x14ac:dyDescent="0.2">
      <c r="A561" s="744"/>
      <c r="B561" s="737"/>
      <c r="C561" s="737"/>
      <c r="D561" s="737"/>
      <c r="E561" s="737"/>
      <c r="F561" s="737"/>
      <c r="G561" s="737"/>
      <c r="H561" s="737"/>
      <c r="I561" s="737"/>
      <c r="J561" s="737"/>
      <c r="K561" s="737"/>
      <c r="L561" s="737"/>
      <c r="M561" s="737"/>
      <c r="N561" s="737"/>
      <c r="O561" s="745"/>
      <c r="P561" s="728" t="s">
        <v>70</v>
      </c>
      <c r="Q561" s="729"/>
      <c r="R561" s="729"/>
      <c r="S561" s="729"/>
      <c r="T561" s="729"/>
      <c r="U561" s="729"/>
      <c r="V561" s="730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hidden="1" x14ac:dyDescent="0.2">
      <c r="A562" s="737"/>
      <c r="B562" s="737"/>
      <c r="C562" s="737"/>
      <c r="D562" s="737"/>
      <c r="E562" s="737"/>
      <c r="F562" s="737"/>
      <c r="G562" s="737"/>
      <c r="H562" s="737"/>
      <c r="I562" s="737"/>
      <c r="J562" s="737"/>
      <c r="K562" s="737"/>
      <c r="L562" s="737"/>
      <c r="M562" s="737"/>
      <c r="N562" s="737"/>
      <c r="O562" s="745"/>
      <c r="P562" s="728" t="s">
        <v>70</v>
      </c>
      <c r="Q562" s="729"/>
      <c r="R562" s="729"/>
      <c r="S562" s="729"/>
      <c r="T562" s="729"/>
      <c r="U562" s="729"/>
      <c r="V562" s="730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hidden="1" customHeight="1" x14ac:dyDescent="0.25">
      <c r="A563" s="736" t="s">
        <v>166</v>
      </c>
      <c r="B563" s="737"/>
      <c r="C563" s="737"/>
      <c r="D563" s="737"/>
      <c r="E563" s="737"/>
      <c r="F563" s="737"/>
      <c r="G563" s="737"/>
      <c r="H563" s="737"/>
      <c r="I563" s="737"/>
      <c r="J563" s="737"/>
      <c r="K563" s="737"/>
      <c r="L563" s="737"/>
      <c r="M563" s="737"/>
      <c r="N563" s="737"/>
      <c r="O563" s="737"/>
      <c r="P563" s="737"/>
      <c r="Q563" s="737"/>
      <c r="R563" s="737"/>
      <c r="S563" s="737"/>
      <c r="T563" s="737"/>
      <c r="U563" s="737"/>
      <c r="V563" s="737"/>
      <c r="W563" s="737"/>
      <c r="X563" s="737"/>
      <c r="Y563" s="737"/>
      <c r="Z563" s="737"/>
      <c r="AA563" s="715"/>
      <c r="AB563" s="715"/>
      <c r="AC563" s="715"/>
    </row>
    <row r="564" spans="1:68" ht="16.5" hidden="1" customHeight="1" x14ac:dyDescent="0.25">
      <c r="A564" s="54" t="s">
        <v>902</v>
      </c>
      <c r="B564" s="54" t="s">
        <v>903</v>
      </c>
      <c r="C564" s="31">
        <v>4301020269</v>
      </c>
      <c r="D564" s="731">
        <v>4640242180519</v>
      </c>
      <c r="E564" s="732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56" t="s">
        <v>904</v>
      </c>
      <c r="Q564" s="734"/>
      <c r="R564" s="734"/>
      <c r="S564" s="734"/>
      <c r="T564" s="735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4301020260</v>
      </c>
      <c r="D565" s="731">
        <v>4640242180526</v>
      </c>
      <c r="E565" s="732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803" t="s">
        <v>907</v>
      </c>
      <c r="Q565" s="734"/>
      <c r="R565" s="734"/>
      <c r="S565" s="734"/>
      <c r="T565" s="735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908</v>
      </c>
      <c r="B566" s="54" t="s">
        <v>909</v>
      </c>
      <c r="C566" s="31">
        <v>4301020309</v>
      </c>
      <c r="D566" s="731">
        <v>4640242180090</v>
      </c>
      <c r="E566" s="732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886" t="s">
        <v>910</v>
      </c>
      <c r="Q566" s="734"/>
      <c r="R566" s="734"/>
      <c r="S566" s="734"/>
      <c r="T566" s="735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912</v>
      </c>
      <c r="B567" s="54" t="s">
        <v>913</v>
      </c>
      <c r="C567" s="31">
        <v>4301020295</v>
      </c>
      <c r="D567" s="731">
        <v>4640242181363</v>
      </c>
      <c r="E567" s="732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1024" t="s">
        <v>914</v>
      </c>
      <c r="Q567" s="734"/>
      <c r="R567" s="734"/>
      <c r="S567" s="734"/>
      <c r="T567" s="735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44"/>
      <c r="B568" s="737"/>
      <c r="C568" s="737"/>
      <c r="D568" s="737"/>
      <c r="E568" s="737"/>
      <c r="F568" s="737"/>
      <c r="G568" s="737"/>
      <c r="H568" s="737"/>
      <c r="I568" s="737"/>
      <c r="J568" s="737"/>
      <c r="K568" s="737"/>
      <c r="L568" s="737"/>
      <c r="M568" s="737"/>
      <c r="N568" s="737"/>
      <c r="O568" s="745"/>
      <c r="P568" s="728" t="s">
        <v>70</v>
      </c>
      <c r="Q568" s="729"/>
      <c r="R568" s="729"/>
      <c r="S568" s="729"/>
      <c r="T568" s="729"/>
      <c r="U568" s="729"/>
      <c r="V568" s="730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37"/>
      <c r="B569" s="737"/>
      <c r="C569" s="737"/>
      <c r="D569" s="737"/>
      <c r="E569" s="737"/>
      <c r="F569" s="737"/>
      <c r="G569" s="737"/>
      <c r="H569" s="737"/>
      <c r="I569" s="737"/>
      <c r="J569" s="737"/>
      <c r="K569" s="737"/>
      <c r="L569" s="737"/>
      <c r="M569" s="737"/>
      <c r="N569" s="737"/>
      <c r="O569" s="745"/>
      <c r="P569" s="728" t="s">
        <v>70</v>
      </c>
      <c r="Q569" s="729"/>
      <c r="R569" s="729"/>
      <c r="S569" s="729"/>
      <c r="T569" s="729"/>
      <c r="U569" s="729"/>
      <c r="V569" s="730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6" t="s">
        <v>63</v>
      </c>
      <c r="B570" s="737"/>
      <c r="C570" s="737"/>
      <c r="D570" s="737"/>
      <c r="E570" s="737"/>
      <c r="F570" s="737"/>
      <c r="G570" s="737"/>
      <c r="H570" s="737"/>
      <c r="I570" s="737"/>
      <c r="J570" s="737"/>
      <c r="K570" s="737"/>
      <c r="L570" s="737"/>
      <c r="M570" s="737"/>
      <c r="N570" s="737"/>
      <c r="O570" s="737"/>
      <c r="P570" s="737"/>
      <c r="Q570" s="737"/>
      <c r="R570" s="737"/>
      <c r="S570" s="737"/>
      <c r="T570" s="737"/>
      <c r="U570" s="737"/>
      <c r="V570" s="737"/>
      <c r="W570" s="737"/>
      <c r="X570" s="737"/>
      <c r="Y570" s="737"/>
      <c r="Z570" s="737"/>
      <c r="AA570" s="715"/>
      <c r="AB570" s="715"/>
      <c r="AC570" s="715"/>
    </row>
    <row r="571" spans="1:68" ht="27" hidden="1" customHeight="1" x14ac:dyDescent="0.25">
      <c r="A571" s="54" t="s">
        <v>915</v>
      </c>
      <c r="B571" s="54" t="s">
        <v>916</v>
      </c>
      <c r="C571" s="31">
        <v>4301031280</v>
      </c>
      <c r="D571" s="731">
        <v>4640242180816</v>
      </c>
      <c r="E571" s="732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36" t="s">
        <v>917</v>
      </c>
      <c r="Q571" s="734"/>
      <c r="R571" s="734"/>
      <c r="S571" s="734"/>
      <c r="T571" s="735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4301031244</v>
      </c>
      <c r="D572" s="731">
        <v>4640242180595</v>
      </c>
      <c r="E572" s="732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15" t="s">
        <v>921</v>
      </c>
      <c r="Q572" s="734"/>
      <c r="R572" s="734"/>
      <c r="S572" s="734"/>
      <c r="T572" s="735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hidden="1" customHeight="1" x14ac:dyDescent="0.25">
      <c r="A573" s="54" t="s">
        <v>923</v>
      </c>
      <c r="B573" s="54" t="s">
        <v>924</v>
      </c>
      <c r="C573" s="31">
        <v>4301031289</v>
      </c>
      <c r="D573" s="731">
        <v>4640242181615</v>
      </c>
      <c r="E573" s="732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12" t="s">
        <v>925</v>
      </c>
      <c r="Q573" s="734"/>
      <c r="R573" s="734"/>
      <c r="S573" s="734"/>
      <c r="T573" s="735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927</v>
      </c>
      <c r="B574" s="54" t="s">
        <v>928</v>
      </c>
      <c r="C574" s="31">
        <v>4301031285</v>
      </c>
      <c r="D574" s="731">
        <v>4640242181639</v>
      </c>
      <c r="E574" s="732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50" t="s">
        <v>929</v>
      </c>
      <c r="Q574" s="734"/>
      <c r="R574" s="734"/>
      <c r="S574" s="734"/>
      <c r="T574" s="735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931</v>
      </c>
      <c r="B575" s="54" t="s">
        <v>932</v>
      </c>
      <c r="C575" s="31">
        <v>4301031287</v>
      </c>
      <c r="D575" s="731">
        <v>4640242181622</v>
      </c>
      <c r="E575" s="732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39" t="s">
        <v>933</v>
      </c>
      <c r="Q575" s="734"/>
      <c r="R575" s="734"/>
      <c r="S575" s="734"/>
      <c r="T575" s="735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935</v>
      </c>
      <c r="B576" s="54" t="s">
        <v>936</v>
      </c>
      <c r="C576" s="31">
        <v>4301031203</v>
      </c>
      <c r="D576" s="731">
        <v>4640242180908</v>
      </c>
      <c r="E576" s="732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51" t="s">
        <v>937</v>
      </c>
      <c r="Q576" s="734"/>
      <c r="R576" s="734"/>
      <c r="S576" s="734"/>
      <c r="T576" s="735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938</v>
      </c>
      <c r="B577" s="54" t="s">
        <v>939</v>
      </c>
      <c r="C577" s="31">
        <v>4301031200</v>
      </c>
      <c r="D577" s="731">
        <v>4640242180489</v>
      </c>
      <c r="E577" s="732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46" t="s">
        <v>940</v>
      </c>
      <c r="Q577" s="734"/>
      <c r="R577" s="734"/>
      <c r="S577" s="734"/>
      <c r="T577" s="735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idden="1" x14ac:dyDescent="0.2">
      <c r="A578" s="744"/>
      <c r="B578" s="737"/>
      <c r="C578" s="737"/>
      <c r="D578" s="737"/>
      <c r="E578" s="737"/>
      <c r="F578" s="737"/>
      <c r="G578" s="737"/>
      <c r="H578" s="737"/>
      <c r="I578" s="737"/>
      <c r="J578" s="737"/>
      <c r="K578" s="737"/>
      <c r="L578" s="737"/>
      <c r="M578" s="737"/>
      <c r="N578" s="737"/>
      <c r="O578" s="745"/>
      <c r="P578" s="728" t="s">
        <v>70</v>
      </c>
      <c r="Q578" s="729"/>
      <c r="R578" s="729"/>
      <c r="S578" s="729"/>
      <c r="T578" s="729"/>
      <c r="U578" s="729"/>
      <c r="V578" s="730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hidden="1" x14ac:dyDescent="0.2">
      <c r="A579" s="737"/>
      <c r="B579" s="737"/>
      <c r="C579" s="737"/>
      <c r="D579" s="737"/>
      <c r="E579" s="737"/>
      <c r="F579" s="737"/>
      <c r="G579" s="737"/>
      <c r="H579" s="737"/>
      <c r="I579" s="737"/>
      <c r="J579" s="737"/>
      <c r="K579" s="737"/>
      <c r="L579" s="737"/>
      <c r="M579" s="737"/>
      <c r="N579" s="737"/>
      <c r="O579" s="745"/>
      <c r="P579" s="728" t="s">
        <v>70</v>
      </c>
      <c r="Q579" s="729"/>
      <c r="R579" s="729"/>
      <c r="S579" s="729"/>
      <c r="T579" s="729"/>
      <c r="U579" s="729"/>
      <c r="V579" s="730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hidden="1" customHeight="1" x14ac:dyDescent="0.25">
      <c r="A580" s="736" t="s">
        <v>72</v>
      </c>
      <c r="B580" s="737"/>
      <c r="C580" s="737"/>
      <c r="D580" s="737"/>
      <c r="E580" s="737"/>
      <c r="F580" s="737"/>
      <c r="G580" s="737"/>
      <c r="H580" s="737"/>
      <c r="I580" s="737"/>
      <c r="J580" s="737"/>
      <c r="K580" s="737"/>
      <c r="L580" s="737"/>
      <c r="M580" s="737"/>
      <c r="N580" s="737"/>
      <c r="O580" s="737"/>
      <c r="P580" s="737"/>
      <c r="Q580" s="737"/>
      <c r="R580" s="737"/>
      <c r="S580" s="737"/>
      <c r="T580" s="737"/>
      <c r="U580" s="737"/>
      <c r="V580" s="737"/>
      <c r="W580" s="737"/>
      <c r="X580" s="737"/>
      <c r="Y580" s="737"/>
      <c r="Z580" s="737"/>
      <c r="AA580" s="715"/>
      <c r="AB580" s="715"/>
      <c r="AC580" s="715"/>
    </row>
    <row r="581" spans="1:68" ht="27" hidden="1" customHeight="1" x14ac:dyDescent="0.25">
      <c r="A581" s="54" t="s">
        <v>941</v>
      </c>
      <c r="B581" s="54" t="s">
        <v>942</v>
      </c>
      <c r="C581" s="31">
        <v>4301051746</v>
      </c>
      <c r="D581" s="731">
        <v>4640242180533</v>
      </c>
      <c r="E581" s="732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26" t="s">
        <v>943</v>
      </c>
      <c r="Q581" s="734"/>
      <c r="R581" s="734"/>
      <c r="S581" s="734"/>
      <c r="T581" s="735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4301051510</v>
      </c>
      <c r="D582" s="731">
        <v>4640242180540</v>
      </c>
      <c r="E582" s="732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53" t="s">
        <v>947</v>
      </c>
      <c r="Q582" s="734"/>
      <c r="R582" s="734"/>
      <c r="S582" s="734"/>
      <c r="T582" s="735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949</v>
      </c>
      <c r="B583" s="54" t="s">
        <v>950</v>
      </c>
      <c r="C583" s="31">
        <v>4301051390</v>
      </c>
      <c r="D583" s="731">
        <v>4640242181233</v>
      </c>
      <c r="E583" s="732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69" t="s">
        <v>951</v>
      </c>
      <c r="Q583" s="734"/>
      <c r="R583" s="734"/>
      <c r="S583" s="734"/>
      <c r="T583" s="735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952</v>
      </c>
      <c r="B584" s="54" t="s">
        <v>953</v>
      </c>
      <c r="C584" s="31">
        <v>4301051448</v>
      </c>
      <c r="D584" s="731">
        <v>4640242181226</v>
      </c>
      <c r="E584" s="732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35" t="s">
        <v>954</v>
      </c>
      <c r="Q584" s="734"/>
      <c r="R584" s="734"/>
      <c r="S584" s="734"/>
      <c r="T584" s="735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44"/>
      <c r="B585" s="737"/>
      <c r="C585" s="737"/>
      <c r="D585" s="737"/>
      <c r="E585" s="737"/>
      <c r="F585" s="737"/>
      <c r="G585" s="737"/>
      <c r="H585" s="737"/>
      <c r="I585" s="737"/>
      <c r="J585" s="737"/>
      <c r="K585" s="737"/>
      <c r="L585" s="737"/>
      <c r="M585" s="737"/>
      <c r="N585" s="737"/>
      <c r="O585" s="745"/>
      <c r="P585" s="728" t="s">
        <v>70</v>
      </c>
      <c r="Q585" s="729"/>
      <c r="R585" s="729"/>
      <c r="S585" s="729"/>
      <c r="T585" s="729"/>
      <c r="U585" s="729"/>
      <c r="V585" s="730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hidden="1" x14ac:dyDescent="0.2">
      <c r="A586" s="737"/>
      <c r="B586" s="737"/>
      <c r="C586" s="737"/>
      <c r="D586" s="737"/>
      <c r="E586" s="737"/>
      <c r="F586" s="737"/>
      <c r="G586" s="737"/>
      <c r="H586" s="737"/>
      <c r="I586" s="737"/>
      <c r="J586" s="737"/>
      <c r="K586" s="737"/>
      <c r="L586" s="737"/>
      <c r="M586" s="737"/>
      <c r="N586" s="737"/>
      <c r="O586" s="745"/>
      <c r="P586" s="728" t="s">
        <v>70</v>
      </c>
      <c r="Q586" s="729"/>
      <c r="R586" s="729"/>
      <c r="S586" s="729"/>
      <c r="T586" s="729"/>
      <c r="U586" s="729"/>
      <c r="V586" s="730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hidden="1" customHeight="1" x14ac:dyDescent="0.25">
      <c r="A587" s="736" t="s">
        <v>213</v>
      </c>
      <c r="B587" s="737"/>
      <c r="C587" s="737"/>
      <c r="D587" s="737"/>
      <c r="E587" s="737"/>
      <c r="F587" s="737"/>
      <c r="G587" s="737"/>
      <c r="H587" s="737"/>
      <c r="I587" s="737"/>
      <c r="J587" s="737"/>
      <c r="K587" s="737"/>
      <c r="L587" s="737"/>
      <c r="M587" s="737"/>
      <c r="N587" s="737"/>
      <c r="O587" s="737"/>
      <c r="P587" s="737"/>
      <c r="Q587" s="737"/>
      <c r="R587" s="737"/>
      <c r="S587" s="737"/>
      <c r="T587" s="737"/>
      <c r="U587" s="737"/>
      <c r="V587" s="737"/>
      <c r="W587" s="737"/>
      <c r="X587" s="737"/>
      <c r="Y587" s="737"/>
      <c r="Z587" s="737"/>
      <c r="AA587" s="715"/>
      <c r="AB587" s="715"/>
      <c r="AC587" s="715"/>
    </row>
    <row r="588" spans="1:68" ht="27" hidden="1" customHeight="1" x14ac:dyDescent="0.25">
      <c r="A588" s="54" t="s">
        <v>955</v>
      </c>
      <c r="B588" s="54" t="s">
        <v>956</v>
      </c>
      <c r="C588" s="31">
        <v>4301060354</v>
      </c>
      <c r="D588" s="731">
        <v>4640242180120</v>
      </c>
      <c r="E588" s="732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117" t="s">
        <v>957</v>
      </c>
      <c r="Q588" s="734"/>
      <c r="R588" s="734"/>
      <c r="S588" s="734"/>
      <c r="T588" s="735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955</v>
      </c>
      <c r="B589" s="54" t="s">
        <v>959</v>
      </c>
      <c r="C589" s="31">
        <v>4301060408</v>
      </c>
      <c r="D589" s="731">
        <v>4640242180120</v>
      </c>
      <c r="E589" s="732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1" t="s">
        <v>960</v>
      </c>
      <c r="Q589" s="734"/>
      <c r="R589" s="734"/>
      <c r="S589" s="734"/>
      <c r="T589" s="735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961</v>
      </c>
      <c r="B590" s="54" t="s">
        <v>962</v>
      </c>
      <c r="C590" s="31">
        <v>4301060355</v>
      </c>
      <c r="D590" s="731">
        <v>4640242180137</v>
      </c>
      <c r="E590" s="732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37" t="s">
        <v>963</v>
      </c>
      <c r="Q590" s="734"/>
      <c r="R590" s="734"/>
      <c r="S590" s="734"/>
      <c r="T590" s="735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961</v>
      </c>
      <c r="B591" s="54" t="s">
        <v>965</v>
      </c>
      <c r="C591" s="31">
        <v>4301060407</v>
      </c>
      <c r="D591" s="731">
        <v>4640242180137</v>
      </c>
      <c r="E591" s="732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3" t="s">
        <v>966</v>
      </c>
      <c r="Q591" s="734"/>
      <c r="R591" s="734"/>
      <c r="S591" s="734"/>
      <c r="T591" s="735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44"/>
      <c r="B592" s="737"/>
      <c r="C592" s="737"/>
      <c r="D592" s="737"/>
      <c r="E592" s="737"/>
      <c r="F592" s="737"/>
      <c r="G592" s="737"/>
      <c r="H592" s="737"/>
      <c r="I592" s="737"/>
      <c r="J592" s="737"/>
      <c r="K592" s="737"/>
      <c r="L592" s="737"/>
      <c r="M592" s="737"/>
      <c r="N592" s="737"/>
      <c r="O592" s="745"/>
      <c r="P592" s="728" t="s">
        <v>70</v>
      </c>
      <c r="Q592" s="729"/>
      <c r="R592" s="729"/>
      <c r="S592" s="729"/>
      <c r="T592" s="729"/>
      <c r="U592" s="729"/>
      <c r="V592" s="730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37"/>
      <c r="B593" s="737"/>
      <c r="C593" s="737"/>
      <c r="D593" s="737"/>
      <c r="E593" s="737"/>
      <c r="F593" s="737"/>
      <c r="G593" s="737"/>
      <c r="H593" s="737"/>
      <c r="I593" s="737"/>
      <c r="J593" s="737"/>
      <c r="K593" s="737"/>
      <c r="L593" s="737"/>
      <c r="M593" s="737"/>
      <c r="N593" s="737"/>
      <c r="O593" s="745"/>
      <c r="P593" s="728" t="s">
        <v>70</v>
      </c>
      <c r="Q593" s="729"/>
      <c r="R593" s="729"/>
      <c r="S593" s="729"/>
      <c r="T593" s="729"/>
      <c r="U593" s="729"/>
      <c r="V593" s="730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51" t="s">
        <v>967</v>
      </c>
      <c r="B594" s="737"/>
      <c r="C594" s="737"/>
      <c r="D594" s="737"/>
      <c r="E594" s="737"/>
      <c r="F594" s="737"/>
      <c r="G594" s="737"/>
      <c r="H594" s="737"/>
      <c r="I594" s="737"/>
      <c r="J594" s="737"/>
      <c r="K594" s="737"/>
      <c r="L594" s="737"/>
      <c r="M594" s="737"/>
      <c r="N594" s="737"/>
      <c r="O594" s="737"/>
      <c r="P594" s="737"/>
      <c r="Q594" s="737"/>
      <c r="R594" s="737"/>
      <c r="S594" s="737"/>
      <c r="T594" s="737"/>
      <c r="U594" s="737"/>
      <c r="V594" s="737"/>
      <c r="W594" s="737"/>
      <c r="X594" s="737"/>
      <c r="Y594" s="737"/>
      <c r="Z594" s="737"/>
      <c r="AA594" s="714"/>
      <c r="AB594" s="714"/>
      <c r="AC594" s="714"/>
    </row>
    <row r="595" spans="1:68" ht="14.25" hidden="1" customHeight="1" x14ac:dyDescent="0.25">
      <c r="A595" s="736" t="s">
        <v>113</v>
      </c>
      <c r="B595" s="737"/>
      <c r="C595" s="737"/>
      <c r="D595" s="737"/>
      <c r="E595" s="737"/>
      <c r="F595" s="737"/>
      <c r="G595" s="737"/>
      <c r="H595" s="737"/>
      <c r="I595" s="737"/>
      <c r="J595" s="737"/>
      <c r="K595" s="737"/>
      <c r="L595" s="737"/>
      <c r="M595" s="737"/>
      <c r="N595" s="737"/>
      <c r="O595" s="737"/>
      <c r="P595" s="737"/>
      <c r="Q595" s="737"/>
      <c r="R595" s="737"/>
      <c r="S595" s="737"/>
      <c r="T595" s="737"/>
      <c r="U595" s="737"/>
      <c r="V595" s="737"/>
      <c r="W595" s="737"/>
      <c r="X595" s="737"/>
      <c r="Y595" s="737"/>
      <c r="Z595" s="737"/>
      <c r="AA595" s="715"/>
      <c r="AB595" s="715"/>
      <c r="AC595" s="715"/>
    </row>
    <row r="596" spans="1:68" ht="27" hidden="1" customHeight="1" x14ac:dyDescent="0.25">
      <c r="A596" s="54" t="s">
        <v>968</v>
      </c>
      <c r="B596" s="54" t="s">
        <v>969</v>
      </c>
      <c r="C596" s="31">
        <v>4301011951</v>
      </c>
      <c r="D596" s="731">
        <v>4640242180045</v>
      </c>
      <c r="E596" s="732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50" t="s">
        <v>970</v>
      </c>
      <c r="Q596" s="734"/>
      <c r="R596" s="734"/>
      <c r="S596" s="734"/>
      <c r="T596" s="735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972</v>
      </c>
      <c r="B597" s="54" t="s">
        <v>973</v>
      </c>
      <c r="C597" s="31">
        <v>4301011950</v>
      </c>
      <c r="D597" s="731">
        <v>4640242180601</v>
      </c>
      <c r="E597" s="732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1093" t="s">
        <v>974</v>
      </c>
      <c r="Q597" s="734"/>
      <c r="R597" s="734"/>
      <c r="S597" s="734"/>
      <c r="T597" s="735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44"/>
      <c r="B598" s="737"/>
      <c r="C598" s="737"/>
      <c r="D598" s="737"/>
      <c r="E598" s="737"/>
      <c r="F598" s="737"/>
      <c r="G598" s="737"/>
      <c r="H598" s="737"/>
      <c r="I598" s="737"/>
      <c r="J598" s="737"/>
      <c r="K598" s="737"/>
      <c r="L598" s="737"/>
      <c r="M598" s="737"/>
      <c r="N598" s="737"/>
      <c r="O598" s="745"/>
      <c r="P598" s="728" t="s">
        <v>70</v>
      </c>
      <c r="Q598" s="729"/>
      <c r="R598" s="729"/>
      <c r="S598" s="729"/>
      <c r="T598" s="729"/>
      <c r="U598" s="729"/>
      <c r="V598" s="730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37"/>
      <c r="B599" s="737"/>
      <c r="C599" s="737"/>
      <c r="D599" s="737"/>
      <c r="E599" s="737"/>
      <c r="F599" s="737"/>
      <c r="G599" s="737"/>
      <c r="H599" s="737"/>
      <c r="I599" s="737"/>
      <c r="J599" s="737"/>
      <c r="K599" s="737"/>
      <c r="L599" s="737"/>
      <c r="M599" s="737"/>
      <c r="N599" s="737"/>
      <c r="O599" s="745"/>
      <c r="P599" s="728" t="s">
        <v>70</v>
      </c>
      <c r="Q599" s="729"/>
      <c r="R599" s="729"/>
      <c r="S599" s="729"/>
      <c r="T599" s="729"/>
      <c r="U599" s="729"/>
      <c r="V599" s="730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6" t="s">
        <v>166</v>
      </c>
      <c r="B600" s="737"/>
      <c r="C600" s="737"/>
      <c r="D600" s="737"/>
      <c r="E600" s="737"/>
      <c r="F600" s="737"/>
      <c r="G600" s="737"/>
      <c r="H600" s="737"/>
      <c r="I600" s="737"/>
      <c r="J600" s="737"/>
      <c r="K600" s="737"/>
      <c r="L600" s="737"/>
      <c r="M600" s="737"/>
      <c r="N600" s="737"/>
      <c r="O600" s="737"/>
      <c r="P600" s="737"/>
      <c r="Q600" s="737"/>
      <c r="R600" s="737"/>
      <c r="S600" s="737"/>
      <c r="T600" s="737"/>
      <c r="U600" s="737"/>
      <c r="V600" s="737"/>
      <c r="W600" s="737"/>
      <c r="X600" s="737"/>
      <c r="Y600" s="737"/>
      <c r="Z600" s="737"/>
      <c r="AA600" s="715"/>
      <c r="AB600" s="715"/>
      <c r="AC600" s="715"/>
    </row>
    <row r="601" spans="1:68" ht="27" hidden="1" customHeight="1" x14ac:dyDescent="0.25">
      <c r="A601" s="54" t="s">
        <v>976</v>
      </c>
      <c r="B601" s="54" t="s">
        <v>977</v>
      </c>
      <c r="C601" s="31">
        <v>4301020314</v>
      </c>
      <c r="D601" s="731">
        <v>4640242180090</v>
      </c>
      <c r="E601" s="732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1082" t="s">
        <v>978</v>
      </c>
      <c r="Q601" s="734"/>
      <c r="R601" s="734"/>
      <c r="S601" s="734"/>
      <c r="T601" s="735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4"/>
      <c r="B602" s="737"/>
      <c r="C602" s="737"/>
      <c r="D602" s="737"/>
      <c r="E602" s="737"/>
      <c r="F602" s="737"/>
      <c r="G602" s="737"/>
      <c r="H602" s="737"/>
      <c r="I602" s="737"/>
      <c r="J602" s="737"/>
      <c r="K602" s="737"/>
      <c r="L602" s="737"/>
      <c r="M602" s="737"/>
      <c r="N602" s="737"/>
      <c r="O602" s="745"/>
      <c r="P602" s="728" t="s">
        <v>70</v>
      </c>
      <c r="Q602" s="729"/>
      <c r="R602" s="729"/>
      <c r="S602" s="729"/>
      <c r="T602" s="729"/>
      <c r="U602" s="729"/>
      <c r="V602" s="730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37"/>
      <c r="B603" s="737"/>
      <c r="C603" s="737"/>
      <c r="D603" s="737"/>
      <c r="E603" s="737"/>
      <c r="F603" s="737"/>
      <c r="G603" s="737"/>
      <c r="H603" s="737"/>
      <c r="I603" s="737"/>
      <c r="J603" s="737"/>
      <c r="K603" s="737"/>
      <c r="L603" s="737"/>
      <c r="M603" s="737"/>
      <c r="N603" s="737"/>
      <c r="O603" s="745"/>
      <c r="P603" s="728" t="s">
        <v>70</v>
      </c>
      <c r="Q603" s="729"/>
      <c r="R603" s="729"/>
      <c r="S603" s="729"/>
      <c r="T603" s="729"/>
      <c r="U603" s="729"/>
      <c r="V603" s="730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6" t="s">
        <v>63</v>
      </c>
      <c r="B604" s="737"/>
      <c r="C604" s="737"/>
      <c r="D604" s="737"/>
      <c r="E604" s="737"/>
      <c r="F604" s="737"/>
      <c r="G604" s="737"/>
      <c r="H604" s="737"/>
      <c r="I604" s="737"/>
      <c r="J604" s="737"/>
      <c r="K604" s="737"/>
      <c r="L604" s="737"/>
      <c r="M604" s="737"/>
      <c r="N604" s="737"/>
      <c r="O604" s="737"/>
      <c r="P604" s="737"/>
      <c r="Q604" s="737"/>
      <c r="R604" s="737"/>
      <c r="S604" s="737"/>
      <c r="T604" s="737"/>
      <c r="U604" s="737"/>
      <c r="V604" s="737"/>
      <c r="W604" s="737"/>
      <c r="X604" s="737"/>
      <c r="Y604" s="737"/>
      <c r="Z604" s="737"/>
      <c r="AA604" s="715"/>
      <c r="AB604" s="715"/>
      <c r="AC604" s="715"/>
    </row>
    <row r="605" spans="1:68" ht="27" hidden="1" customHeight="1" x14ac:dyDescent="0.25">
      <c r="A605" s="54" t="s">
        <v>980</v>
      </c>
      <c r="B605" s="54" t="s">
        <v>981</v>
      </c>
      <c r="C605" s="31">
        <v>4301031321</v>
      </c>
      <c r="D605" s="731">
        <v>4640242180076</v>
      </c>
      <c r="E605" s="732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995" t="s">
        <v>982</v>
      </c>
      <c r="Q605" s="734"/>
      <c r="R605" s="734"/>
      <c r="S605" s="734"/>
      <c r="T605" s="735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44"/>
      <c r="B606" s="737"/>
      <c r="C606" s="737"/>
      <c r="D606" s="737"/>
      <c r="E606" s="737"/>
      <c r="F606" s="737"/>
      <c r="G606" s="737"/>
      <c r="H606" s="737"/>
      <c r="I606" s="737"/>
      <c r="J606" s="737"/>
      <c r="K606" s="737"/>
      <c r="L606" s="737"/>
      <c r="M606" s="737"/>
      <c r="N606" s="737"/>
      <c r="O606" s="745"/>
      <c r="P606" s="728" t="s">
        <v>70</v>
      </c>
      <c r="Q606" s="729"/>
      <c r="R606" s="729"/>
      <c r="S606" s="729"/>
      <c r="T606" s="729"/>
      <c r="U606" s="729"/>
      <c r="V606" s="730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37"/>
      <c r="B607" s="737"/>
      <c r="C607" s="737"/>
      <c r="D607" s="737"/>
      <c r="E607" s="737"/>
      <c r="F607" s="737"/>
      <c r="G607" s="737"/>
      <c r="H607" s="737"/>
      <c r="I607" s="737"/>
      <c r="J607" s="737"/>
      <c r="K607" s="737"/>
      <c r="L607" s="737"/>
      <c r="M607" s="737"/>
      <c r="N607" s="737"/>
      <c r="O607" s="745"/>
      <c r="P607" s="728" t="s">
        <v>70</v>
      </c>
      <c r="Q607" s="729"/>
      <c r="R607" s="729"/>
      <c r="S607" s="729"/>
      <c r="T607" s="729"/>
      <c r="U607" s="729"/>
      <c r="V607" s="730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6" t="s">
        <v>72</v>
      </c>
      <c r="B608" s="737"/>
      <c r="C608" s="737"/>
      <c r="D608" s="737"/>
      <c r="E608" s="737"/>
      <c r="F608" s="737"/>
      <c r="G608" s="737"/>
      <c r="H608" s="737"/>
      <c r="I608" s="737"/>
      <c r="J608" s="737"/>
      <c r="K608" s="737"/>
      <c r="L608" s="737"/>
      <c r="M608" s="737"/>
      <c r="N608" s="737"/>
      <c r="O608" s="737"/>
      <c r="P608" s="737"/>
      <c r="Q608" s="737"/>
      <c r="R608" s="737"/>
      <c r="S608" s="737"/>
      <c r="T608" s="737"/>
      <c r="U608" s="737"/>
      <c r="V608" s="737"/>
      <c r="W608" s="737"/>
      <c r="X608" s="737"/>
      <c r="Y608" s="737"/>
      <c r="Z608" s="737"/>
      <c r="AA608" s="715"/>
      <c r="AB608" s="715"/>
      <c r="AC608" s="715"/>
    </row>
    <row r="609" spans="1:68" ht="27" hidden="1" customHeight="1" x14ac:dyDescent="0.25">
      <c r="A609" s="54" t="s">
        <v>984</v>
      </c>
      <c r="B609" s="54" t="s">
        <v>985</v>
      </c>
      <c r="C609" s="31">
        <v>4301051780</v>
      </c>
      <c r="D609" s="731">
        <v>4640242180106</v>
      </c>
      <c r="E609" s="732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36" t="s">
        <v>986</v>
      </c>
      <c r="Q609" s="734"/>
      <c r="R609" s="734"/>
      <c r="S609" s="734"/>
      <c r="T609" s="735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44"/>
      <c r="B610" s="737"/>
      <c r="C610" s="737"/>
      <c r="D610" s="737"/>
      <c r="E610" s="737"/>
      <c r="F610" s="737"/>
      <c r="G610" s="737"/>
      <c r="H610" s="737"/>
      <c r="I610" s="737"/>
      <c r="J610" s="737"/>
      <c r="K610" s="737"/>
      <c r="L610" s="737"/>
      <c r="M610" s="737"/>
      <c r="N610" s="737"/>
      <c r="O610" s="745"/>
      <c r="P610" s="728" t="s">
        <v>70</v>
      </c>
      <c r="Q610" s="729"/>
      <c r="R610" s="729"/>
      <c r="S610" s="729"/>
      <c r="T610" s="729"/>
      <c r="U610" s="729"/>
      <c r="V610" s="730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37"/>
      <c r="B611" s="737"/>
      <c r="C611" s="737"/>
      <c r="D611" s="737"/>
      <c r="E611" s="737"/>
      <c r="F611" s="737"/>
      <c r="G611" s="737"/>
      <c r="H611" s="737"/>
      <c r="I611" s="737"/>
      <c r="J611" s="737"/>
      <c r="K611" s="737"/>
      <c r="L611" s="737"/>
      <c r="M611" s="737"/>
      <c r="N611" s="737"/>
      <c r="O611" s="745"/>
      <c r="P611" s="728" t="s">
        <v>70</v>
      </c>
      <c r="Q611" s="729"/>
      <c r="R611" s="729"/>
      <c r="S611" s="729"/>
      <c r="T611" s="729"/>
      <c r="U611" s="729"/>
      <c r="V611" s="730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38"/>
      <c r="B612" s="737"/>
      <c r="C612" s="737"/>
      <c r="D612" s="737"/>
      <c r="E612" s="737"/>
      <c r="F612" s="737"/>
      <c r="G612" s="737"/>
      <c r="H612" s="737"/>
      <c r="I612" s="737"/>
      <c r="J612" s="737"/>
      <c r="K612" s="737"/>
      <c r="L612" s="737"/>
      <c r="M612" s="737"/>
      <c r="N612" s="737"/>
      <c r="O612" s="898"/>
      <c r="P612" s="723" t="s">
        <v>988</v>
      </c>
      <c r="Q612" s="724"/>
      <c r="R612" s="724"/>
      <c r="S612" s="724"/>
      <c r="T612" s="724"/>
      <c r="U612" s="724"/>
      <c r="V612" s="725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12815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12991.46</v>
      </c>
      <c r="Z612" s="37"/>
      <c r="AA612" s="722"/>
      <c r="AB612" s="722"/>
      <c r="AC612" s="722"/>
    </row>
    <row r="613" spans="1:68" x14ac:dyDescent="0.2">
      <c r="A613" s="737"/>
      <c r="B613" s="737"/>
      <c r="C613" s="737"/>
      <c r="D613" s="737"/>
      <c r="E613" s="737"/>
      <c r="F613" s="737"/>
      <c r="G613" s="737"/>
      <c r="H613" s="737"/>
      <c r="I613" s="737"/>
      <c r="J613" s="737"/>
      <c r="K613" s="737"/>
      <c r="L613" s="737"/>
      <c r="M613" s="737"/>
      <c r="N613" s="737"/>
      <c r="O613" s="898"/>
      <c r="P613" s="723" t="s">
        <v>989</v>
      </c>
      <c r="Q613" s="724"/>
      <c r="R613" s="724"/>
      <c r="S613" s="724"/>
      <c r="T613" s="724"/>
      <c r="U613" s="724"/>
      <c r="V613" s="725"/>
      <c r="W613" s="37" t="s">
        <v>68</v>
      </c>
      <c r="X613" s="721">
        <f>IFERROR(SUM(BM22:BM609),"0")</f>
        <v>13558.456783151691</v>
      </c>
      <c r="Y613" s="721">
        <f>IFERROR(SUM(BN22:BN609),"0")</f>
        <v>13745.193000000001</v>
      </c>
      <c r="Z613" s="37"/>
      <c r="AA613" s="722"/>
      <c r="AB613" s="722"/>
      <c r="AC613" s="722"/>
    </row>
    <row r="614" spans="1:68" x14ac:dyDescent="0.2">
      <c r="A614" s="737"/>
      <c r="B614" s="737"/>
      <c r="C614" s="737"/>
      <c r="D614" s="737"/>
      <c r="E614" s="737"/>
      <c r="F614" s="737"/>
      <c r="G614" s="737"/>
      <c r="H614" s="737"/>
      <c r="I614" s="737"/>
      <c r="J614" s="737"/>
      <c r="K614" s="737"/>
      <c r="L614" s="737"/>
      <c r="M614" s="737"/>
      <c r="N614" s="737"/>
      <c r="O614" s="898"/>
      <c r="P614" s="723" t="s">
        <v>990</v>
      </c>
      <c r="Q614" s="724"/>
      <c r="R614" s="724"/>
      <c r="S614" s="724"/>
      <c r="T614" s="724"/>
      <c r="U614" s="724"/>
      <c r="V614" s="725"/>
      <c r="W614" s="37" t="s">
        <v>991</v>
      </c>
      <c r="X614" s="38">
        <f>ROUNDUP(SUM(BO22:BO609),0)</f>
        <v>24</v>
      </c>
      <c r="Y614" s="38">
        <f>ROUNDUP(SUM(BP22:BP609),0)</f>
        <v>24</v>
      </c>
      <c r="Z614" s="37"/>
      <c r="AA614" s="722"/>
      <c r="AB614" s="722"/>
      <c r="AC614" s="722"/>
    </row>
    <row r="615" spans="1:68" x14ac:dyDescent="0.2">
      <c r="A615" s="737"/>
      <c r="B615" s="737"/>
      <c r="C615" s="737"/>
      <c r="D615" s="737"/>
      <c r="E615" s="737"/>
      <c r="F615" s="737"/>
      <c r="G615" s="737"/>
      <c r="H615" s="737"/>
      <c r="I615" s="737"/>
      <c r="J615" s="737"/>
      <c r="K615" s="737"/>
      <c r="L615" s="737"/>
      <c r="M615" s="737"/>
      <c r="N615" s="737"/>
      <c r="O615" s="898"/>
      <c r="P615" s="723" t="s">
        <v>992</v>
      </c>
      <c r="Q615" s="724"/>
      <c r="R615" s="724"/>
      <c r="S615" s="724"/>
      <c r="T615" s="724"/>
      <c r="U615" s="724"/>
      <c r="V615" s="725"/>
      <c r="W615" s="37" t="s">
        <v>68</v>
      </c>
      <c r="X615" s="721">
        <f>GrossWeightTotal+PalletQtyTotal*25</f>
        <v>14158.456783151691</v>
      </c>
      <c r="Y615" s="721">
        <f>GrossWeightTotalR+PalletQtyTotalR*25</f>
        <v>14345.193000000001</v>
      </c>
      <c r="Z615" s="37"/>
      <c r="AA615" s="722"/>
      <c r="AB615" s="722"/>
      <c r="AC615" s="722"/>
    </row>
    <row r="616" spans="1:68" x14ac:dyDescent="0.2">
      <c r="A616" s="737"/>
      <c r="B616" s="737"/>
      <c r="C616" s="737"/>
      <c r="D616" s="737"/>
      <c r="E616" s="737"/>
      <c r="F616" s="737"/>
      <c r="G616" s="737"/>
      <c r="H616" s="737"/>
      <c r="I616" s="737"/>
      <c r="J616" s="737"/>
      <c r="K616" s="737"/>
      <c r="L616" s="737"/>
      <c r="M616" s="737"/>
      <c r="N616" s="737"/>
      <c r="O616" s="898"/>
      <c r="P616" s="723" t="s">
        <v>993</v>
      </c>
      <c r="Q616" s="724"/>
      <c r="R616" s="724"/>
      <c r="S616" s="724"/>
      <c r="T616" s="724"/>
      <c r="U616" s="724"/>
      <c r="V616" s="725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2165.8182923098916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2195</v>
      </c>
      <c r="Z616" s="37"/>
      <c r="AA616" s="722"/>
      <c r="AB616" s="722"/>
      <c r="AC616" s="722"/>
    </row>
    <row r="617" spans="1:68" ht="14.25" hidden="1" customHeight="1" x14ac:dyDescent="0.2">
      <c r="A617" s="737"/>
      <c r="B617" s="737"/>
      <c r="C617" s="737"/>
      <c r="D617" s="737"/>
      <c r="E617" s="737"/>
      <c r="F617" s="737"/>
      <c r="G617" s="737"/>
      <c r="H617" s="737"/>
      <c r="I617" s="737"/>
      <c r="J617" s="737"/>
      <c r="K617" s="737"/>
      <c r="L617" s="737"/>
      <c r="M617" s="737"/>
      <c r="N617" s="737"/>
      <c r="O617" s="898"/>
      <c r="P617" s="723" t="s">
        <v>994</v>
      </c>
      <c r="Q617" s="724"/>
      <c r="R617" s="724"/>
      <c r="S617" s="724"/>
      <c r="T617" s="724"/>
      <c r="U617" s="724"/>
      <c r="V617" s="725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28.484859999999998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85" t="s">
        <v>111</v>
      </c>
      <c r="D619" s="918"/>
      <c r="E619" s="918"/>
      <c r="F619" s="918"/>
      <c r="G619" s="918"/>
      <c r="H619" s="888"/>
      <c r="I619" s="785" t="s">
        <v>330</v>
      </c>
      <c r="J619" s="918"/>
      <c r="K619" s="918"/>
      <c r="L619" s="918"/>
      <c r="M619" s="918"/>
      <c r="N619" s="918"/>
      <c r="O619" s="918"/>
      <c r="P619" s="918"/>
      <c r="Q619" s="918"/>
      <c r="R619" s="918"/>
      <c r="S619" s="918"/>
      <c r="T619" s="918"/>
      <c r="U619" s="918"/>
      <c r="V619" s="888"/>
      <c r="W619" s="785" t="s">
        <v>623</v>
      </c>
      <c r="X619" s="888"/>
      <c r="Y619" s="785" t="s">
        <v>708</v>
      </c>
      <c r="Z619" s="918"/>
      <c r="AA619" s="918"/>
      <c r="AB619" s="888"/>
      <c r="AC619" s="716" t="s">
        <v>801</v>
      </c>
      <c r="AD619" s="785" t="s">
        <v>876</v>
      </c>
      <c r="AE619" s="888"/>
      <c r="AF619" s="717"/>
    </row>
    <row r="620" spans="1:68" ht="14.25" customHeight="1" thickTop="1" x14ac:dyDescent="0.2">
      <c r="A620" s="927" t="s">
        <v>997</v>
      </c>
      <c r="B620" s="785" t="s">
        <v>62</v>
      </c>
      <c r="C620" s="785" t="s">
        <v>112</v>
      </c>
      <c r="D620" s="785" t="s">
        <v>138</v>
      </c>
      <c r="E620" s="785" t="s">
        <v>221</v>
      </c>
      <c r="F620" s="785" t="s">
        <v>242</v>
      </c>
      <c r="G620" s="785" t="s">
        <v>291</v>
      </c>
      <c r="H620" s="785" t="s">
        <v>111</v>
      </c>
      <c r="I620" s="785" t="s">
        <v>331</v>
      </c>
      <c r="J620" s="785" t="s">
        <v>356</v>
      </c>
      <c r="K620" s="785" t="s">
        <v>427</v>
      </c>
      <c r="L620" s="717"/>
      <c r="M620" s="785" t="s">
        <v>447</v>
      </c>
      <c r="N620" s="717"/>
      <c r="O620" s="785" t="s">
        <v>472</v>
      </c>
      <c r="P620" s="785" t="s">
        <v>489</v>
      </c>
      <c r="Q620" s="785" t="s">
        <v>492</v>
      </c>
      <c r="R620" s="785" t="s">
        <v>501</v>
      </c>
      <c r="S620" s="785" t="s">
        <v>515</v>
      </c>
      <c r="T620" s="785" t="s">
        <v>519</v>
      </c>
      <c r="U620" s="785" t="s">
        <v>527</v>
      </c>
      <c r="V620" s="785" t="s">
        <v>610</v>
      </c>
      <c r="W620" s="785" t="s">
        <v>624</v>
      </c>
      <c r="X620" s="785" t="s">
        <v>669</v>
      </c>
      <c r="Y620" s="785" t="s">
        <v>709</v>
      </c>
      <c r="Z620" s="785" t="s">
        <v>764</v>
      </c>
      <c r="AA620" s="785" t="s">
        <v>784</v>
      </c>
      <c r="AB620" s="785" t="s">
        <v>797</v>
      </c>
      <c r="AC620" s="785" t="s">
        <v>801</v>
      </c>
      <c r="AD620" s="785" t="s">
        <v>876</v>
      </c>
      <c r="AE620" s="785" t="s">
        <v>967</v>
      </c>
      <c r="AF620" s="717"/>
    </row>
    <row r="621" spans="1:68" ht="13.5" customHeight="1" thickBot="1" x14ac:dyDescent="0.25">
      <c r="A621" s="928"/>
      <c r="B621" s="786"/>
      <c r="C621" s="786"/>
      <c r="D621" s="786"/>
      <c r="E621" s="786"/>
      <c r="F621" s="786"/>
      <c r="G621" s="786"/>
      <c r="H621" s="786"/>
      <c r="I621" s="786"/>
      <c r="J621" s="786"/>
      <c r="K621" s="786"/>
      <c r="L621" s="717"/>
      <c r="M621" s="786"/>
      <c r="N621" s="717"/>
      <c r="O621" s="786"/>
      <c r="P621" s="786"/>
      <c r="Q621" s="786"/>
      <c r="R621" s="786"/>
      <c r="S621" s="786"/>
      <c r="T621" s="786"/>
      <c r="U621" s="786"/>
      <c r="V621" s="786"/>
      <c r="W621" s="786"/>
      <c r="X621" s="786"/>
      <c r="Y621" s="786"/>
      <c r="Z621" s="786"/>
      <c r="AA621" s="786"/>
      <c r="AB621" s="786"/>
      <c r="AC621" s="786"/>
      <c r="AD621" s="786"/>
      <c r="AE621" s="786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1302.6000000000001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725.00000000000011</v>
      </c>
      <c r="E622" s="46">
        <f>IFERROR(Y106*1,"0")+IFERROR(Y107*1,"0")+IFERROR(Y108*1,"0")+IFERROR(Y112*1,"0")+IFERROR(Y113*1,"0")+IFERROR(Y114*1,"0")+IFERROR(Y115*1,"0")+IFERROR(Y116*1,"0")</f>
        <v>1067.4000000000001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1373.9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195.3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1802.3999999999999</v>
      </c>
      <c r="K622" s="46">
        <f>IFERROR(Y249*1,"0")+IFERROR(Y250*1,"0")+IFERROR(Y251*1,"0")+IFERROR(Y252*1,"0")+IFERROR(Y253*1,"0")+IFERROR(Y254*1,"0")+IFERROR(Y255*1,"0")+IFERROR(Y256*1,"0")</f>
        <v>0</v>
      </c>
      <c r="L622" s="717"/>
      <c r="M622" s="46">
        <f>IFERROR(Y261*1,"0")+IFERROR(Y262*1,"0")+IFERROR(Y263*1,"0")+IFERROR(Y264*1,"0")+IFERROR(Y265*1,"0")+IFERROR(Y266*1,"0")+IFERROR(Y267*1,"0")+IFERROR(Y268*1,"0")+IFERROR(Y272*1,"0")</f>
        <v>893.19999999999993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199.2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473.99999999999994</v>
      </c>
      <c r="V622" s="46">
        <f>IFERROR(Y370*1,"0")+IFERROR(Y374*1,"0")+IFERROR(Y375*1,"0")+IFERROR(Y376*1,"0")</f>
        <v>13.5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2199.6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897.6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19.2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1828.5600000000002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2"/>
        <filter val="1 113,00"/>
        <filter val="1 169,00"/>
        <filter val="1 285,00"/>
        <filter val="1 295,00"/>
        <filter val="1 813,00"/>
        <filter val="1,19"/>
        <filter val="1,67"/>
        <filter val="10,00"/>
        <filter val="100,00"/>
        <filter val="102,41"/>
        <filter val="107,00"/>
        <filter val="111,24"/>
        <filter val="113,00"/>
        <filter val="117,00"/>
        <filter val="12 815,00"/>
        <filter val="12,00"/>
        <filter val="120,87"/>
        <filter val="129,00"/>
        <filter val="13 558,46"/>
        <filter val="137,00"/>
        <filter val="139,00"/>
        <filter val="14 158,46"/>
        <filter val="14,08"/>
        <filter val="141,00"/>
        <filter val="142,00"/>
        <filter val="143,00"/>
        <filter val="148,74"/>
        <filter val="15,00"/>
        <filter val="16,00"/>
        <filter val="167,00"/>
        <filter val="169,00"/>
        <filter val="172,00"/>
        <filter val="18,52"/>
        <filter val="181,00"/>
        <filter val="183,00"/>
        <filter val="191,00"/>
        <filter val="193,00"/>
        <filter val="194,00"/>
        <filter val="195,00"/>
        <filter val="2 165,82"/>
        <filter val="2,00"/>
        <filter val="2,78"/>
        <filter val="20,00"/>
        <filter val="200,00"/>
        <filter val="21,00"/>
        <filter val="22,69"/>
        <filter val="229,53"/>
        <filter val="24"/>
        <filter val="24,17"/>
        <filter val="249,00"/>
        <filter val="25,00"/>
        <filter val="254,00"/>
        <filter val="255,00"/>
        <filter val="261,00"/>
        <filter val="266,00"/>
        <filter val="274,00"/>
        <filter val="29,00"/>
        <filter val="30,00"/>
        <filter val="300,00"/>
        <filter val="310,00"/>
        <filter val="324,00"/>
        <filter val="326,00"/>
        <filter val="33,00"/>
        <filter val="356,00"/>
        <filter val="38,67"/>
        <filter val="382,00"/>
        <filter val="386,00"/>
        <filter val="398,00"/>
        <filter val="4,00"/>
        <filter val="4,17"/>
        <filter val="4,71"/>
        <filter val="43,00"/>
        <filter val="446,50"/>
        <filter val="45,09"/>
        <filter val="48,11"/>
        <filter val="483,00"/>
        <filter val="487,00"/>
        <filter val="5,00"/>
        <filter val="5,12"/>
        <filter val="50,00"/>
        <filter val="50,95"/>
        <filter val="500,00"/>
        <filter val="53,00"/>
        <filter val="550,00"/>
        <filter val="6,00"/>
        <filter val="6,41"/>
        <filter val="63,00"/>
        <filter val="7,00"/>
        <filter val="7,62"/>
        <filter val="7,78"/>
        <filter val="70,00"/>
        <filter val="70,74"/>
        <filter val="71,00"/>
        <filter val="714,00"/>
        <filter val="731,00"/>
        <filter val="733,00"/>
        <filter val="76,81"/>
        <filter val="77,00"/>
        <filter val="8,00"/>
        <filter val="8,33"/>
        <filter val="81,00"/>
        <filter val="81,25"/>
        <filter val="82,00"/>
        <filter val="84,00"/>
        <filter val="85,21"/>
        <filter val="87,38"/>
        <filter val="873,00"/>
        <filter val="89,33"/>
        <filter val="891,00"/>
        <filter val="91,54"/>
        <filter val="91,59"/>
        <filter val="92,00"/>
        <filter val="94,00"/>
      </filters>
    </filterColumn>
    <filterColumn colId="29" showButton="0"/>
    <filterColumn colId="30" showButton="0"/>
  </autoFilter>
  <mergeCells count="1100"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P592:V592"/>
    <mergeCell ref="P344:T344"/>
    <mergeCell ref="D265:E265"/>
    <mergeCell ref="D216:E216"/>
    <mergeCell ref="A134:O135"/>
    <mergeCell ref="D452:E452"/>
    <mergeCell ref="M17:M18"/>
    <mergeCell ref="O17:O18"/>
    <mergeCell ref="P258:V258"/>
    <mergeCell ref="A248:Z248"/>
    <mergeCell ref="P430:T430"/>
    <mergeCell ref="A104:Z104"/>
    <mergeCell ref="A297:Z297"/>
    <mergeCell ref="P410:V410"/>
    <mergeCell ref="P588:T588"/>
    <mergeCell ref="D32:E32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15:T515"/>
    <mergeCell ref="A333:Z333"/>
    <mergeCell ref="A8:C8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P101:T101"/>
    <mergeCell ref="D557:E557"/>
    <mergeCell ref="D386:E386"/>
    <mergeCell ref="D513:E513"/>
    <mergeCell ref="P492:V492"/>
    <mergeCell ref="P415:T415"/>
    <mergeCell ref="P479:V479"/>
    <mergeCell ref="P336:T336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P582:T582"/>
    <mergeCell ref="D525:E525"/>
    <mergeCell ref="P471:V471"/>
    <mergeCell ref="A467:Z467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459:E459"/>
    <mergeCell ref="P130:T130"/>
    <mergeCell ref="P421:V421"/>
    <mergeCell ref="A271:Z271"/>
    <mergeCell ref="P190:T190"/>
    <mergeCell ref="A507:Z507"/>
    <mergeCell ref="P282:T282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D154:E154"/>
    <mergeCell ref="D461:E461"/>
    <mergeCell ref="D200:E200"/>
    <mergeCell ref="P555:T555"/>
    <mergeCell ref="P370:T370"/>
    <mergeCell ref="D242:E242"/>
    <mergeCell ref="P199:T199"/>
    <mergeCell ref="P497:T497"/>
    <mergeCell ref="D478:E478"/>
    <mergeCell ref="D278:E278"/>
    <mergeCell ref="D163:E163"/>
    <mergeCell ref="D107:E107"/>
    <mergeCell ref="D576:E576"/>
    <mergeCell ref="P438:V438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A9:C9"/>
    <mergeCell ref="P125:T125"/>
    <mergeCell ref="P557:T557"/>
    <mergeCell ref="A71:O72"/>
    <mergeCell ref="P112:T112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A13:M13"/>
    <mergeCell ref="T6:U9"/>
    <mergeCell ref="Q10:R10"/>
    <mergeCell ref="A37:Z37"/>
    <mergeCell ref="P359:T359"/>
    <mergeCell ref="D436:E436"/>
    <mergeCell ref="P490:T490"/>
    <mergeCell ref="D292:E292"/>
    <mergeCell ref="P346:T346"/>
    <mergeCell ref="D58:E58"/>
    <mergeCell ref="D294:E294"/>
    <mergeCell ref="A298:Z298"/>
    <mergeCell ref="P273:V273"/>
    <mergeCell ref="A102:O103"/>
    <mergeCell ref="F17:F18"/>
    <mergeCell ref="D184:E184"/>
    <mergeCell ref="P425:V425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P405:V405"/>
    <mergeCell ref="D222:E222"/>
    <mergeCell ref="P171:V171"/>
    <mergeCell ref="D112:E112"/>
    <mergeCell ref="D554:E554"/>
    <mergeCell ref="D581:E581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P554:T554"/>
    <mergeCell ref="P38:T38"/>
    <mergeCell ref="D497:E497"/>
    <mergeCell ref="D364:E364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59:O60"/>
    <mergeCell ref="A119:Z119"/>
    <mergeCell ref="P79:V79"/>
    <mergeCell ref="P437:V437"/>
    <mergeCell ref="P315:V315"/>
    <mergeCell ref="P211:T211"/>
    <mergeCell ref="D132:E132"/>
    <mergeCell ref="P60:V60"/>
    <mergeCell ref="D564:E564"/>
    <mergeCell ref="A493:Z493"/>
    <mergeCell ref="D485:E485"/>
    <mergeCell ref="P320:V320"/>
    <mergeCell ref="P149:V149"/>
    <mergeCell ref="D446:E446"/>
    <mergeCell ref="P550:V550"/>
    <mergeCell ref="A404:O405"/>
    <mergeCell ref="A155:O156"/>
    <mergeCell ref="P541:T541"/>
    <mergeCell ref="D413:E413"/>
    <mergeCell ref="D484:E484"/>
    <mergeCell ref="P345:T345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D583:E583"/>
    <mergeCell ref="P596:T596"/>
    <mergeCell ref="P562:V562"/>
    <mergeCell ref="A273:O274"/>
    <mergeCell ref="P143:T143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D582:E582"/>
    <mergeCell ref="D533:E533"/>
    <mergeCell ref="P319:V319"/>
    <mergeCell ref="P356:T356"/>
    <mergeCell ref="D277:E277"/>
    <mergeCell ref="M620:M621"/>
    <mergeCell ref="A379:Z379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P581:T581"/>
    <mergeCell ref="P613:V613"/>
    <mergeCell ref="A427:Z427"/>
    <mergeCell ref="D254:E254"/>
    <mergeCell ref="P115:T115"/>
    <mergeCell ref="A15:M15"/>
    <mergeCell ref="D64:E64"/>
    <mergeCell ref="D51:E51"/>
    <mergeCell ref="P235:T235"/>
    <mergeCell ref="D27:E27"/>
    <mergeCell ref="A5:C5"/>
    <mergeCell ref="D9:E9"/>
    <mergeCell ref="F9:G9"/>
    <mergeCell ref="Q9:R9"/>
    <mergeCell ref="Q11:R11"/>
    <mergeCell ref="A6:C6"/>
    <mergeCell ref="P416:T416"/>
    <mergeCell ref="P142:T142"/>
    <mergeCell ref="D148:E148"/>
    <mergeCell ref="D26:E26"/>
    <mergeCell ref="P214:V214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Z17:Z18"/>
    <mergeCell ref="A41:Z41"/>
    <mergeCell ref="D217:E217"/>
    <mergeCell ref="P222:T222"/>
    <mergeCell ref="P84:T84"/>
    <mergeCell ref="P164:T164"/>
    <mergeCell ref="D299:E299"/>
    <mergeCell ref="V6:W9"/>
    <mergeCell ref="D199:E199"/>
    <mergeCell ref="G17:G18"/>
    <mergeCell ref="J9:M9"/>
    <mergeCell ref="Q5:R5"/>
    <mergeCell ref="A477:Z477"/>
    <mergeCell ref="D469:E469"/>
    <mergeCell ref="A257:O258"/>
    <mergeCell ref="A288:O289"/>
    <mergeCell ref="D219:E219"/>
    <mergeCell ref="A549:O550"/>
    <mergeCell ref="D201:E201"/>
    <mergeCell ref="D460:E460"/>
    <mergeCell ref="D548:E548"/>
    <mergeCell ref="A552:Z552"/>
    <mergeCell ref="P135:V135"/>
    <mergeCell ref="P191:V191"/>
    <mergeCell ref="A187:Z187"/>
    <mergeCell ref="P420:V420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P519:T519"/>
    <mergeCell ref="D391:E391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P197:T197"/>
    <mergeCell ref="P53:T53"/>
    <mergeCell ref="P495:T495"/>
    <mergeCell ref="A425:O426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D113:E113"/>
    <mergeCell ref="P566:T566"/>
    <mergeCell ref="P517:T517"/>
    <mergeCell ref="D220:E220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D1:F1"/>
    <mergeCell ref="A307:Z307"/>
    <mergeCell ref="P409:V409"/>
    <mergeCell ref="J17:J18"/>
    <mergeCell ref="D82:E82"/>
    <mergeCell ref="L17:L18"/>
    <mergeCell ref="P59:V59"/>
    <mergeCell ref="D5:E5"/>
    <mergeCell ref="P42:T42"/>
    <mergeCell ref="A45:Z45"/>
    <mergeCell ref="P35:V35"/>
    <mergeCell ref="H1:Q1"/>
    <mergeCell ref="P40:V40"/>
    <mergeCell ref="D28:E28"/>
    <mergeCell ref="D30:E30"/>
    <mergeCell ref="D8:M8"/>
    <mergeCell ref="P31:T31"/>
    <mergeCell ref="A355:Z355"/>
    <mergeCell ref="A311:Z311"/>
    <mergeCell ref="P32:T32"/>
    <mergeCell ref="D337:E337"/>
    <mergeCell ref="D93:E93"/>
    <mergeCell ref="P72:V72"/>
    <mergeCell ref="A322:Z322"/>
    <mergeCell ref="P122:T122"/>
    <mergeCell ref="P288:V288"/>
    <mergeCell ref="D328:E328"/>
    <mergeCell ref="A188:Z188"/>
    <mergeCell ref="A259:Z259"/>
    <mergeCell ref="D251:E251"/>
    <mergeCell ref="D264:E264"/>
    <mergeCell ref="P277:T277"/>
    <mergeCell ref="P17:T18"/>
    <mergeCell ref="D100:E100"/>
    <mergeCell ref="P129:T129"/>
    <mergeCell ref="D523:E523"/>
    <mergeCell ref="P63:T63"/>
    <mergeCell ref="P194:T194"/>
    <mergeCell ref="P250:T250"/>
    <mergeCell ref="P50:T50"/>
    <mergeCell ref="D31:E31"/>
    <mergeCell ref="D329:E329"/>
    <mergeCell ref="D158:E15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488:V488"/>
    <mergeCell ref="D620:D621"/>
    <mergeCell ref="F620:F621"/>
    <mergeCell ref="P131:T131"/>
    <mergeCell ref="A117:O118"/>
    <mergeCell ref="P382:T382"/>
    <mergeCell ref="D303:E303"/>
    <mergeCell ref="D496:E496"/>
    <mergeCell ref="P453:T453"/>
    <mergeCell ref="A238:O239"/>
    <mergeCell ref="A474:O475"/>
    <mergeCell ref="D511:E511"/>
    <mergeCell ref="P255:T255"/>
    <mergeCell ref="D334:E334"/>
    <mergeCell ref="A600:Z600"/>
    <mergeCell ref="A594:Z594"/>
    <mergeCell ref="P428:T428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P399:V399"/>
    <mergeCell ref="P526:V526"/>
    <mergeCell ref="D387:E387"/>
    <mergeCell ref="C620:C62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D495:E495"/>
    <mergeCell ref="D326:E326"/>
    <mergeCell ref="P537:T537"/>
    <mergeCell ref="D559:E559"/>
    <mergeCell ref="D92:E92"/>
    <mergeCell ref="P607:V607"/>
    <mergeCell ref="P413:T413"/>
    <mergeCell ref="D524:E524"/>
    <mergeCell ref="P407:T407"/>
    <mergeCell ref="A393:O394"/>
    <mergeCell ref="P242:T242"/>
    <mergeCell ref="D67:E67"/>
    <mergeCell ref="P458:T458"/>
    <mergeCell ref="D300:E300"/>
    <mergeCell ref="P237:T237"/>
    <mergeCell ref="A226:Z226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D588:E588"/>
    <mergeCell ref="P337:T337"/>
    <mergeCell ref="A89:Z89"/>
    <mergeCell ref="D147:E147"/>
    <mergeCell ref="P464:T464"/>
    <mergeCell ref="D94:E94"/>
    <mergeCell ref="A309:O310"/>
    <mergeCell ref="P348:V348"/>
    <mergeCell ref="P52:T52"/>
    <mergeCell ref="A304:O305"/>
    <mergeCell ref="P223:T223"/>
    <mergeCell ref="I17:I18"/>
    <mergeCell ref="AA620:AA621"/>
    <mergeCell ref="D543:E543"/>
    <mergeCell ref="D518:E518"/>
    <mergeCell ref="P252:T252"/>
    <mergeCell ref="D124:E124"/>
    <mergeCell ref="D195:E195"/>
    <mergeCell ref="P81:T81"/>
    <mergeCell ref="P617:V617"/>
    <mergeCell ref="P620:P621"/>
    <mergeCell ref="R620:R621"/>
    <mergeCell ref="A570:Z570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A205:Z205"/>
    <mergeCell ref="D70:E70"/>
    <mergeCell ref="P391:T391"/>
    <mergeCell ref="D375:E375"/>
    <mergeCell ref="D108:E108"/>
    <mergeCell ref="P429:T429"/>
    <mergeCell ref="P556:T556"/>
    <mergeCell ref="P423:T423"/>
    <mergeCell ref="A353:O354"/>
    <mergeCell ref="A168:Z168"/>
    <mergeCell ref="P350:T350"/>
    <mergeCell ref="A173:Z173"/>
    <mergeCell ref="A400:Z400"/>
    <mergeCell ref="P113:T113"/>
    <mergeCell ref="P145:V145"/>
    <mergeCell ref="A472:Z472"/>
    <mergeCell ref="D464:E464"/>
    <mergeCell ref="A553:Z553"/>
    <mergeCell ref="P434:V434"/>
    <mergeCell ref="A433:O434"/>
    <mergeCell ref="P499:V499"/>
    <mergeCell ref="P496:T496"/>
    <mergeCell ref="A491:O492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D473:E473"/>
    <mergeCell ref="P244:T244"/>
    <mergeCell ref="P231:T231"/>
    <mergeCell ref="D423:E423"/>
    <mergeCell ref="P302:T302"/>
    <mergeCell ref="D174:E174"/>
    <mergeCell ref="A165:O166"/>
    <mergeCell ref="P87:V87"/>
    <mergeCell ref="A276:Z276"/>
    <mergeCell ref="A441:Z441"/>
    <mergeCell ref="P245:V245"/>
    <mergeCell ref="A368:Z368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D7:M7"/>
    <mergeCell ref="V10:W10"/>
    <mergeCell ref="P147:T147"/>
    <mergeCell ref="W17:W18"/>
    <mergeCell ref="P96:V96"/>
    <mergeCell ref="P332:V332"/>
    <mergeCell ref="P161:V161"/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2024-10-25T11:08:03Z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