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Бланк заказа" sheetId="1" state="visible" r:id="rId3"/>
    <sheet name="Setting" sheetId="2" state="hidden" r:id="rId4"/>
  </sheets>
  <definedNames>
    <definedName function="false" hidden="true" localSheetId="0" name="_xlnm._FilterDatabase" vbProcedure="false">'Бланк заказа'!$A$18:$AF$18</definedName>
    <definedName function="false" hidden="false" name="CodeProxySet" vbProcedure="false">Setting!$E$21:$E$22</definedName>
    <definedName function="false" hidden="false" name="Comment" vbProcedure="false">'Бланк заказа'!$H$5</definedName>
    <definedName function="false" hidden="false" name="ContactInformation" vbProcedure="false">'Бланк заказа'!$A$12</definedName>
    <definedName function="false" hidden="false" name="CustAccount" vbProcedure="false">'Бланк заказа'!$V$10</definedName>
    <definedName function="false" hidden="false" name="CustName" vbProcedure="false">'Бланк заказа'!$V$6</definedName>
    <definedName function="false" hidden="false" name="DateFrom" vbProcedure="false">'Бланк заказа'!$R$1</definedName>
    <definedName function="false" hidden="false" name="DeliveryAddress" vbProcedure="false">'Бланк заказа'!$D$6</definedName>
    <definedName function="false" hidden="false" name="DeliveryAdressList" vbProcedure="false">Setting!$B$6:$B$10</definedName>
    <definedName function="false" hidden="false" name="DeliveryCodeAdressList" vbProcedure="false">Setting!$C$6:$C$10</definedName>
    <definedName function="false" hidden="false" name="DeliveryConditions" vbProcedure="false">'Бланк заказа'!$V$12</definedName>
    <definedName function="false" hidden="false" name="DeliveryConditionsList" vbProcedure="false">Setting!$B$22:$B$32</definedName>
    <definedName function="false" hidden="false" name="DeliveryDate" vbProcedure="false">'Бланк заказа'!$Q$9</definedName>
    <definedName function="false" hidden="false" name="DeliveryMethodList" vbProcedure="false">Setting!$B$3:$B$4</definedName>
    <definedName function="false" hidden="false" name="DeliveryNumAdressList" vbProcedure="false">Setting!$D$6:$D$10</definedName>
    <definedName function="false" hidden="false" name="DeliveryTime" vbProcedure="false">'Бланк заказа'!$Q$10</definedName>
    <definedName function="false" hidden="false" name="DeliveryTime2" vbProcedure="false">'Бланк заказа'!$Q$11</definedName>
    <definedName function="false" hidden="false" name="DeliveryTime3" vbProcedure="false">'Бланк заказа'!$Q$12</definedName>
    <definedName function="false" hidden="false" name="DeliveryTime4" vbProcedure="false">'Бланк заказа'!$Q$13</definedName>
    <definedName function="false" hidden="false" name="DlvMode" vbProcedure="false">'Бланк заказа'!$V$5</definedName>
    <definedName function="false" hidden="false" name="FileCodeCheck" vbProcedure="false">Setting!$G$1</definedName>
    <definedName function="false" hidden="false" name="FIOProxy" vbProcedure="false">'Бланк заказа'!$H$9:$I$9</definedName>
    <definedName function="false" hidden="false" name="FIOProxySet" vbProcedure="false">Setting!$C$21:$C$22</definedName>
    <definedName function="false" hidden="false" name="GrossWeightTotal" vbProcedure="false">'Бланк заказа'!$X$604:$X$604</definedName>
    <definedName function="false" hidden="false" name="GrossWeightTotalR" vbProcedure="false">'Бланк заказа'!$Y$604:$Y$604</definedName>
    <definedName function="false" hidden="false" name="LoadDate" vbProcedure="false">'Бланк заказа'!$Q$5</definedName>
    <definedName function="false" hidden="false" name="LoadTime" vbProcedure="false">'Бланк заказа'!$Q$8</definedName>
    <definedName function="false" hidden="false" name="NumProxy" vbProcedure="false">'Бланк заказа'!$D$10</definedName>
    <definedName function="false" hidden="false" name="NumProxySet" vbProcedure="false">Setting!$B$21:$B$22</definedName>
    <definedName function="false" hidden="false" name="PalletQtyTotal" vbProcedure="false">'Бланк заказа'!$X$605:$X$605</definedName>
    <definedName function="false" hidden="false" name="PalletQtyTotalR" vbProcedure="false">'Бланк заказа'!$Y$605:$Y$605</definedName>
    <definedName function="false" hidden="false" name="PassportProxy" vbProcedure="false">'Бланк заказа'!$J$9:$M$9</definedName>
    <definedName function="false" hidden="false" name="PassportProxySet" vbProcedure="false">Setting!$D$21:$D$22</definedName>
    <definedName function="false" hidden="false" name="ProductId1" vbProcedure="false">'Бланк заказа'!$B$22:$B$22</definedName>
    <definedName function="false" hidden="false" name="ProductId10" vbProcedure="false">'Бланк заказа'!$B$34:$B$34</definedName>
    <definedName function="false" hidden="false" name="ProductId100" vbProcedure="false">'Бланк заказа'!$B$209:$B$209</definedName>
    <definedName function="false" hidden="false" name="ProductId101" vbProcedure="false">'Бланк заказа'!$B$210:$B$210</definedName>
    <definedName function="false" hidden="false" name="ProductId102" vbProcedure="false">'Бланк заказа'!$B$214:$B$214</definedName>
    <definedName function="false" hidden="false" name="ProductId103" vbProcedure="false">'Бланк заказа'!$B$215:$B$215</definedName>
    <definedName function="false" hidden="false" name="ProductId104" vbProcedure="false">'Бланк заказа'!$B$216:$B$216</definedName>
    <definedName function="false" hidden="false" name="ProductId105" vbProcedure="false">'Бланк заказа'!$B$217:$B$217</definedName>
    <definedName function="false" hidden="false" name="ProductId106" vbProcedure="false">'Бланк заказа'!$B$218:$B$218</definedName>
    <definedName function="false" hidden="false" name="ProductId107" vbProcedure="false">'Бланк заказа'!$B$219:$B$219</definedName>
    <definedName function="false" hidden="false" name="ProductId108" vbProcedure="false">'Бланк заказа'!$B$220:$B$220</definedName>
    <definedName function="false" hidden="false" name="ProductId109" vbProcedure="false">'Бланк заказа'!$B$221:$B$221</definedName>
    <definedName function="false" hidden="false" name="ProductId11" vbProcedure="false">'Бланк заказа'!$B$38:$B$38</definedName>
    <definedName function="false" hidden="false" name="ProductId110" vbProcedure="false">'Бланк заказа'!$B$225:$B$225</definedName>
    <definedName function="false" hidden="false" name="ProductId111" vbProcedure="false">'Бланк заказа'!$B$226:$B$226</definedName>
    <definedName function="false" hidden="false" name="ProductId112" vbProcedure="false">'Бланк заказа'!$B$227:$B$227</definedName>
    <definedName function="false" hidden="false" name="ProductId113" vbProcedure="false">'Бланк заказа'!$B$228:$B$228</definedName>
    <definedName function="false" hidden="false" name="ProductId114" vbProcedure="false">'Бланк заказа'!$B$229:$B$229</definedName>
    <definedName function="false" hidden="false" name="ProductId115" vbProcedure="false">'Бланк заказа'!$B$230:$B$230</definedName>
    <definedName function="false" hidden="false" name="ProductId116" vbProcedure="false">'Бланк заказа'!$B$231:$B$231</definedName>
    <definedName function="false" hidden="false" name="ProductId117" vbProcedure="false">'Бланк заказа'!$B$232:$B$232</definedName>
    <definedName function="false" hidden="false" name="ProductId118" vbProcedure="false">'Бланк заказа'!$B$233:$B$233</definedName>
    <definedName function="false" hidden="false" name="ProductId119" vbProcedure="false">'Бланк заказа'!$B$234:$B$234</definedName>
    <definedName function="false" hidden="false" name="ProductId12" vbProcedure="false">'Бланк заказа'!$B$42:$B$42</definedName>
    <definedName function="false" hidden="false" name="ProductId120" vbProcedure="false">'Бланк заказа'!$B$235:$B$235</definedName>
    <definedName function="false" hidden="false" name="ProductId121" vbProcedure="false">'Бланк заказа'!$B$239:$B$239</definedName>
    <definedName function="false" hidden="false" name="ProductId122" vbProcedure="false">'Бланк заказа'!$B$240:$B$240</definedName>
    <definedName function="false" hidden="false" name="ProductId123" vbProcedure="false">'Бланк заказа'!$B$241:$B$241</definedName>
    <definedName function="false" hidden="false" name="ProductId124" vbProcedure="false">'Бланк заказа'!$B$242:$B$242</definedName>
    <definedName function="false" hidden="false" name="ProductId125" vbProcedure="false">'Бланк заказа'!$B$247:$B$247</definedName>
    <definedName function="false" hidden="false" name="ProductId126" vbProcedure="false">'Бланк заказа'!$B$248:$B$248</definedName>
    <definedName function="false" hidden="false" name="ProductId127" vbProcedure="false">'Бланк заказа'!$B$249:$B$249</definedName>
    <definedName function="false" hidden="false" name="ProductId128" vbProcedure="false">'Бланк заказа'!$B$250:$B$250</definedName>
    <definedName function="false" hidden="false" name="ProductId129" vbProcedure="false">'Бланк заказа'!$B$251:$B$251</definedName>
    <definedName function="false" hidden="false" name="ProductId13" vbProcedure="false">'Бланк заказа'!$B$48:$B$48</definedName>
    <definedName function="false" hidden="false" name="ProductId130" vbProcedure="false">'Бланк заказа'!$B$252:$B$252</definedName>
    <definedName function="false" hidden="false" name="ProductId131" vbProcedure="false">'Бланк заказа'!$B$253:$B$253</definedName>
    <definedName function="false" hidden="false" name="ProductId132" vbProcedure="false">'Бланк заказа'!$B$254:$B$254</definedName>
    <definedName function="false" hidden="false" name="ProductId133" vbProcedure="false">'Бланк заказа'!$B$259:$B$259</definedName>
    <definedName function="false" hidden="false" name="ProductId134" vbProcedure="false">'Бланк заказа'!$B$260:$B$260</definedName>
    <definedName function="false" hidden="false" name="ProductId135" vbProcedure="false">'Бланк заказа'!$B$261:$B$261</definedName>
    <definedName function="false" hidden="false" name="ProductId136" vbProcedure="false">'Бланк заказа'!$B$262:$B$262</definedName>
    <definedName function="false" hidden="false" name="ProductId137" vbProcedure="false">'Бланк заказа'!$B$263:$B$263</definedName>
    <definedName function="false" hidden="false" name="ProductId138" vbProcedure="false">'Бланк заказа'!$B$264:$B$264</definedName>
    <definedName function="false" hidden="false" name="ProductId139" vbProcedure="false">'Бланк заказа'!$B$265:$B$265</definedName>
    <definedName function="false" hidden="false" name="ProductId14" vbProcedure="false">'Бланк заказа'!$B$49:$B$49</definedName>
    <definedName function="false" hidden="false" name="ProductId140" vbProcedure="false">'Бланк заказа'!$B$266:$B$266</definedName>
    <definedName function="false" hidden="false" name="ProductId141" vbProcedure="false">'Бланк заказа'!$B$270:$B$270</definedName>
    <definedName function="false" hidden="false" name="ProductId142" vbProcedure="false">'Бланк заказа'!$B$275:$B$275</definedName>
    <definedName function="false" hidden="false" name="ProductId143" vbProcedure="false">'Бланк заказа'!$B$276:$B$276</definedName>
    <definedName function="false" hidden="false" name="ProductId144" vbProcedure="false">'Бланк заказа'!$B$277:$B$277</definedName>
    <definedName function="false" hidden="false" name="ProductId145" vbProcedure="false">'Бланк заказа'!$B$278:$B$278</definedName>
    <definedName function="false" hidden="false" name="ProductId146" vbProcedure="false">'Бланк заказа'!$B$279:$B$279</definedName>
    <definedName function="false" hidden="false" name="ProductId147" vbProcedure="false">'Бланк заказа'!$B$280:$B$280</definedName>
    <definedName function="false" hidden="false" name="ProductId148" vbProcedure="false">'Бланк заказа'!$B$285:$B$285</definedName>
    <definedName function="false" hidden="false" name="ProductId149" vbProcedure="false">'Бланк заказа'!$B$290:$B$290</definedName>
    <definedName function="false" hidden="false" name="ProductId15" vbProcedure="false">'Бланк заказа'!$B$50:$B$50</definedName>
    <definedName function="false" hidden="false" name="ProductId150" vbProcedure="false">'Бланк заказа'!$B$291:$B$291</definedName>
    <definedName function="false" hidden="false" name="ProductId151" vbProcedure="false">'Бланк заказа'!$B$292:$B$292</definedName>
    <definedName function="false" hidden="false" name="ProductId152" vbProcedure="false">'Бланк заказа'!$B$297:$B$297</definedName>
    <definedName function="false" hidden="false" name="ProductId153" vbProcedure="false">'Бланк заказа'!$B$298:$B$298</definedName>
    <definedName function="false" hidden="false" name="ProductId154" vbProcedure="false">'Бланк заказа'!$B$299:$B$299</definedName>
    <definedName function="false" hidden="false" name="ProductId155" vbProcedure="false">'Бланк заказа'!$B$300:$B$300</definedName>
    <definedName function="false" hidden="false" name="ProductId156" vbProcedure="false">'Бланк заказа'!$B$301:$B$301</definedName>
    <definedName function="false" hidden="false" name="ProductId157" vbProcedure="false">'Бланк заказа'!$B$306:$B$306</definedName>
    <definedName function="false" hidden="false" name="ProductId158" vbProcedure="false">'Бланк заказа'!$B$311:$B$311</definedName>
    <definedName function="false" hidden="false" name="ProductId159" vbProcedure="false">'Бланк заказа'!$B$315:$B$315</definedName>
    <definedName function="false" hidden="false" name="ProductId16" vbProcedure="false">'Бланк заказа'!$B$51:$B$51</definedName>
    <definedName function="false" hidden="false" name="ProductId160" vbProcedure="false">'Бланк заказа'!$B$316:$B$316</definedName>
    <definedName function="false" hidden="false" name="ProductId161" vbProcedure="false">'Бланк заказа'!$B$321:$B$321</definedName>
    <definedName function="false" hidden="false" name="ProductId162" vbProcedure="false">'Бланк заказа'!$B$322:$B$322</definedName>
    <definedName function="false" hidden="false" name="ProductId163" vbProcedure="false">'Бланк заказа'!$B$323:$B$323</definedName>
    <definedName function="false" hidden="false" name="ProductId164" vbProcedure="false">'Бланк заказа'!$B$324:$B$324</definedName>
    <definedName function="false" hidden="false" name="ProductId165" vbProcedure="false">'Бланк заказа'!$B$325:$B$325</definedName>
    <definedName function="false" hidden="false" name="ProductId166" vbProcedure="false">'Бланк заказа'!$B$326:$B$326</definedName>
    <definedName function="false" hidden="false" name="ProductId167" vbProcedure="false">'Бланк заказа'!$B$327:$B$327</definedName>
    <definedName function="false" hidden="false" name="ProductId168" vbProcedure="false">'Бланк заказа'!$B$328:$B$328</definedName>
    <definedName function="false" hidden="false" name="ProductId169" vbProcedure="false">'Бланк заказа'!$B$332:$B$332</definedName>
    <definedName function="false" hidden="false" name="ProductId17" vbProcedure="false">'Бланк заказа'!$B$52:$B$52</definedName>
    <definedName function="false" hidden="false" name="ProductId170" vbProcedure="false">'Бланк заказа'!$B$333:$B$333</definedName>
    <definedName function="false" hidden="false" name="ProductId171" vbProcedure="false">'Бланк заказа'!$B$334:$B$334</definedName>
    <definedName function="false" hidden="false" name="ProductId172" vbProcedure="false">'Бланк заказа'!$B$335:$B$335</definedName>
    <definedName function="false" hidden="false" name="ProductId173" vbProcedure="false">'Бланк заказа'!$B$339:$B$339</definedName>
    <definedName function="false" hidden="false" name="ProductId174" vbProcedure="false">'Бланк заказа'!$B$340:$B$340</definedName>
    <definedName function="false" hidden="false" name="ProductId175" vbProcedure="false">'Бланк заказа'!$B$341:$B$341</definedName>
    <definedName function="false" hidden="false" name="ProductId176" vbProcedure="false">'Бланк заказа'!$B$342:$B$342</definedName>
    <definedName function="false" hidden="false" name="ProductId177" vbProcedure="false">'Бланк заказа'!$B$343:$B$343</definedName>
    <definedName function="false" hidden="false" name="ProductId178" vbProcedure="false">'Бланк заказа'!$B$344:$B$344</definedName>
    <definedName function="false" hidden="false" name="ProductId179" vbProcedure="false">'Бланк заказа'!$B$348:$B$348</definedName>
    <definedName function="false" hidden="false" name="ProductId18" vbProcedure="false">'Бланк заказа'!$B$53:$B$53</definedName>
    <definedName function="false" hidden="false" name="ProductId180" vbProcedure="false">'Бланк заказа'!$B$349:$B$349</definedName>
    <definedName function="false" hidden="false" name="ProductId181" vbProcedure="false">'Бланк заказа'!$B$350:$B$350</definedName>
    <definedName function="false" hidden="false" name="ProductId182" vbProcedure="false">'Бланк заказа'!$B$354:$B$354</definedName>
    <definedName function="false" hidden="false" name="ProductId183" vbProcedure="false">'Бланк заказа'!$B$355:$B$355</definedName>
    <definedName function="false" hidden="false" name="ProductId184" vbProcedure="false">'Бланк заказа'!$B$356:$B$356</definedName>
    <definedName function="false" hidden="false" name="ProductId185" vbProcedure="false">'Бланк заказа'!$B$357:$B$357</definedName>
    <definedName function="false" hidden="false" name="ProductId186" vbProcedure="false">'Бланк заказа'!$B$361:$B$361</definedName>
    <definedName function="false" hidden="false" name="ProductId187" vbProcedure="false">'Бланк заказа'!$B$362:$B$362</definedName>
    <definedName function="false" hidden="false" name="ProductId188" vbProcedure="false">'Бланк заказа'!$B$363:$B$363</definedName>
    <definedName function="false" hidden="false" name="ProductId189" vbProcedure="false">'Бланк заказа'!$B$368:$B$368</definedName>
    <definedName function="false" hidden="false" name="ProductId19" vbProcedure="false">'Бланк заказа'!$B$57:$B$57</definedName>
    <definedName function="false" hidden="false" name="ProductId190" vbProcedure="false">'Бланк заказа'!$B$372:$B$372</definedName>
    <definedName function="false" hidden="false" name="ProductId191" vbProcedure="false">'Бланк заказа'!$B$373:$B$373</definedName>
    <definedName function="false" hidden="false" name="ProductId192" vbProcedure="false">'Бланк заказа'!$B$374:$B$374</definedName>
    <definedName function="false" hidden="false" name="ProductId193" vbProcedure="false">'Бланк заказа'!$B$380:$B$380</definedName>
    <definedName function="false" hidden="false" name="ProductId194" vbProcedure="false">'Бланк заказа'!$B$381:$B$381</definedName>
    <definedName function="false" hidden="false" name="ProductId195" vbProcedure="false">'Бланк заказа'!$B$382:$B$382</definedName>
    <definedName function="false" hidden="false" name="ProductId196" vbProcedure="false">'Бланк заказа'!$B$383:$B$383</definedName>
    <definedName function="false" hidden="false" name="ProductId197" vbProcedure="false">'Бланк заказа'!$B$384:$B$384</definedName>
    <definedName function="false" hidden="false" name="ProductId198" vbProcedure="false">'Бланк заказа'!$B$385:$B$385</definedName>
    <definedName function="false" hidden="false" name="ProductId199" vbProcedure="false">'Бланк заказа'!$B$386:$B$386</definedName>
    <definedName function="false" hidden="false" name="ProductId2" vbProcedure="false">'Бланк заказа'!$B$26:$B$26</definedName>
    <definedName function="false" hidden="false" name="ProductId20" vbProcedure="false">'Бланк заказа'!$B$58:$B$58</definedName>
    <definedName function="false" hidden="false" name="ProductId200" vbProcedure="false">'Бланк заказа'!$B$387:$B$387</definedName>
    <definedName function="false" hidden="false" name="ProductId201" vbProcedure="false">'Бланк заказа'!$B$388:$B$388</definedName>
    <definedName function="false" hidden="false" name="ProductId202" vbProcedure="false">'Бланк заказа'!$B$389:$B$389</definedName>
    <definedName function="false" hidden="false" name="ProductId203" vbProcedure="false">'Бланк заказа'!$B$390:$B$390</definedName>
    <definedName function="false" hidden="false" name="ProductId204" vbProcedure="false">'Бланк заказа'!$B$394:$B$394</definedName>
    <definedName function="false" hidden="false" name="ProductId205" vbProcedure="false">'Бланк заказа'!$B$395:$B$395</definedName>
    <definedName function="false" hidden="false" name="ProductId206" vbProcedure="false">'Бланк заказа'!$B$399:$B$399</definedName>
    <definedName function="false" hidden="false" name="ProductId207" vbProcedure="false">'Бланк заказа'!$B$400:$B$400</definedName>
    <definedName function="false" hidden="false" name="ProductId208" vbProcedure="false">'Бланк заказа'!$B$401:$B$401</definedName>
    <definedName function="false" hidden="false" name="ProductId209" vbProcedure="false">'Бланк заказа'!$B$405:$B$405</definedName>
    <definedName function="false" hidden="false" name="ProductId21" vbProcedure="false">'Бланк заказа'!$B$63:$B$63</definedName>
    <definedName function="false" hidden="false" name="ProductId210" vbProcedure="false">'Бланк заказа'!$B$406:$B$406</definedName>
    <definedName function="false" hidden="false" name="ProductId211" vbProcedure="false">'Бланк заказа'!$B$411:$B$411</definedName>
    <definedName function="false" hidden="false" name="ProductId212" vbProcedure="false">'Бланк заказа'!$B$412:$B$412</definedName>
    <definedName function="false" hidden="false" name="ProductId213" vbProcedure="false">'Бланк заказа'!$B$413:$B$413</definedName>
    <definedName function="false" hidden="false" name="ProductId214" vbProcedure="false">'Бланк заказа'!$B$414:$B$414</definedName>
    <definedName function="false" hidden="false" name="ProductId215" vbProcedure="false">'Бланк заказа'!$B$415:$B$415</definedName>
    <definedName function="false" hidden="false" name="ProductId216" vbProcedure="false">'Бланк заказа'!$B$416:$B$416</definedName>
    <definedName function="false" hidden="false" name="ProductId217" vbProcedure="false">'Бланк заказа'!$B$417:$B$417</definedName>
    <definedName function="false" hidden="false" name="ProductId218" vbProcedure="false">'Бланк заказа'!$B$421:$B$421</definedName>
    <definedName function="false" hidden="false" name="ProductId219" vbProcedure="false">'Бланк заказа'!$B$422:$B$422</definedName>
    <definedName function="false" hidden="false" name="ProductId22" vbProcedure="false">'Бланк заказа'!$B$64:$B$64</definedName>
    <definedName function="false" hidden="false" name="ProductId220" vbProcedure="false">'Бланк заказа'!$B$426:$B$426</definedName>
    <definedName function="false" hidden="false" name="ProductId221" vbProcedure="false">'Бланк заказа'!$B$427:$B$427</definedName>
    <definedName function="false" hidden="false" name="ProductId222" vbProcedure="false">'Бланк заказа'!$B$428:$B$428</definedName>
    <definedName function="false" hidden="false" name="ProductId223" vbProcedure="false">'Бланк заказа'!$B$429:$B$429</definedName>
    <definedName function="false" hidden="false" name="ProductId224" vbProcedure="false">'Бланк заказа'!$B$430:$B$430</definedName>
    <definedName function="false" hidden="false" name="ProductId225" vbProcedure="false">'Бланк заказа'!$B$434:$B$434</definedName>
    <definedName function="false" hidden="false" name="ProductId226" vbProcedure="false">'Бланк заказа'!$B$440:$B$440</definedName>
    <definedName function="false" hidden="false" name="ProductId227" vbProcedure="false">'Бланк заказа'!$B$444:$B$444</definedName>
    <definedName function="false" hidden="false" name="ProductId228" vbProcedure="false">'Бланк заказа'!$B$445:$B$445</definedName>
    <definedName function="false" hidden="false" name="ProductId229" vbProcedure="false">'Бланк заказа'!$B$446:$B$446</definedName>
    <definedName function="false" hidden="false" name="ProductId23" vbProcedure="false">'Бланк заказа'!$B$65:$B$65</definedName>
    <definedName function="false" hidden="false" name="ProductId230" vbProcedure="false">'Бланк заказа'!$B$447:$B$447</definedName>
    <definedName function="false" hidden="false" name="ProductId231" vbProcedure="false">'Бланк заказа'!$B$448:$B$448</definedName>
    <definedName function="false" hidden="false" name="ProductId232" vbProcedure="false">'Бланк заказа'!$B$449:$B$449</definedName>
    <definedName function="false" hidden="false" name="ProductId233" vbProcedure="false">'Бланк заказа'!$B$450:$B$450</definedName>
    <definedName function="false" hidden="false" name="ProductId234" vbProcedure="false">'Бланк заказа'!$B$451:$B$451</definedName>
    <definedName function="false" hidden="false" name="ProductId235" vbProcedure="false">'Бланк заказа'!$B$452:$B$452</definedName>
    <definedName function="false" hidden="false" name="ProductId236" vbProcedure="false">'Бланк заказа'!$B$453:$B$453</definedName>
    <definedName function="false" hidden="false" name="ProductId237" vbProcedure="false">'Бланк заказа'!$B$454:$B$454</definedName>
    <definedName function="false" hidden="false" name="ProductId238" vbProcedure="false">'Бланк заказа'!$B$455:$B$455</definedName>
    <definedName function="false" hidden="false" name="ProductId239" vbProcedure="false">'Бланк заказа'!$B$456:$B$456</definedName>
    <definedName function="false" hidden="false" name="ProductId24" vbProcedure="false">'Бланк заказа'!$B$66:$B$66</definedName>
    <definedName function="false" hidden="false" name="ProductId240" vbProcedure="false">'Бланк заказа'!$B$457:$B$457</definedName>
    <definedName function="false" hidden="false" name="ProductId241" vbProcedure="false">'Бланк заказа'!$B$458:$B$458</definedName>
    <definedName function="false" hidden="false" name="ProductId242" vbProcedure="false">'Бланк заказа'!$B$459:$B$459</definedName>
    <definedName function="false" hidden="false" name="ProductId243" vbProcedure="false">'Бланк заказа'!$B$460:$B$460</definedName>
    <definedName function="false" hidden="false" name="ProductId244" vbProcedure="false">'Бланк заказа'!$B$461:$B$461</definedName>
    <definedName function="false" hidden="false" name="ProductId245" vbProcedure="false">'Бланк заказа'!$B$462:$B$462</definedName>
    <definedName function="false" hidden="false" name="ProductId246" vbProcedure="false">'Бланк заказа'!$B$463:$B$463</definedName>
    <definedName function="false" hidden="false" name="ProductId247" vbProcedure="false">'Бланк заказа'!$B$467:$B$467</definedName>
    <definedName function="false" hidden="false" name="ProductId248" vbProcedure="false">'Бланк заказа'!$B$468:$B$468</definedName>
    <definedName function="false" hidden="false" name="ProductId249" vbProcedure="false">'Бланк заказа'!$B$472:$B$472</definedName>
    <definedName function="false" hidden="false" name="ProductId25" vbProcedure="false">'Бланк заказа'!$B$67:$B$67</definedName>
    <definedName function="false" hidden="false" name="ProductId250" vbProcedure="false">'Бланк заказа'!$B$477:$B$477</definedName>
    <definedName function="false" hidden="false" name="ProductId251" vbProcedure="false">'Бланк заказа'!$B$481:$B$481</definedName>
    <definedName function="false" hidden="false" name="ProductId252" vbProcedure="false">'Бланк заказа'!$B$482:$B$482</definedName>
    <definedName function="false" hidden="false" name="ProductId253" vbProcedure="false">'Бланк заказа'!$B$483:$B$483</definedName>
    <definedName function="false" hidden="false" name="ProductId254" vbProcedure="false">'Бланк заказа'!$B$484:$B$484</definedName>
    <definedName function="false" hidden="false" name="ProductId255" vbProcedure="false">'Бланк заказа'!$B$485:$B$485</definedName>
    <definedName function="false" hidden="false" name="ProductId256" vbProcedure="false">'Бланк заказа'!$B$489:$B$489</definedName>
    <definedName function="false" hidden="false" name="ProductId257" vbProcedure="false">'Бланк заказа'!$B$494:$B$494</definedName>
    <definedName function="false" hidden="false" name="ProductId258" vbProcedure="false">'Бланк заказа'!$B$495:$B$495</definedName>
    <definedName function="false" hidden="false" name="ProductId259" vbProcedure="false">'Бланк заказа'!$B$496:$B$496</definedName>
    <definedName function="false" hidden="false" name="ProductId26" vbProcedure="false">'Бланк заказа'!$B$68:$B$68</definedName>
    <definedName function="false" hidden="false" name="ProductId260" vbProcedure="false">'Бланк заказа'!$B$501:$B$501</definedName>
    <definedName function="false" hidden="false" name="ProductId261" vbProcedure="false">'Бланк заказа'!$B$507:$B$507</definedName>
    <definedName function="false" hidden="false" name="ProductId262" vbProcedure="false">'Бланк заказа'!$B$508:$B$508</definedName>
    <definedName function="false" hidden="false" name="ProductId263" vbProcedure="false">'Бланк заказа'!$B$509:$B$509</definedName>
    <definedName function="false" hidden="false" name="ProductId264" vbProcedure="false">'Бланк заказа'!$B$510:$B$510</definedName>
    <definedName function="false" hidden="false" name="ProductId265" vbProcedure="false">'Бланк заказа'!$B$511:$B$511</definedName>
    <definedName function="false" hidden="false" name="ProductId266" vbProcedure="false">'Бланк заказа'!$B$512:$B$512</definedName>
    <definedName function="false" hidden="false" name="ProductId267" vbProcedure="false">'Бланк заказа'!$B$513:$B$513</definedName>
    <definedName function="false" hidden="false" name="ProductId268" vbProcedure="false">'Бланк заказа'!$B$514:$B$514</definedName>
    <definedName function="false" hidden="false" name="ProductId269" vbProcedure="false">'Бланк заказа'!$B$518:$B$518</definedName>
    <definedName function="false" hidden="false" name="ProductId27" vbProcedure="false">'Бланк заказа'!$B$69:$B$69</definedName>
    <definedName function="false" hidden="false" name="ProductId270" vbProcedure="false">'Бланк заказа'!$B$519:$B$519</definedName>
    <definedName function="false" hidden="false" name="ProductId271" vbProcedure="false">'Бланк заказа'!$B$523:$B$523</definedName>
    <definedName function="false" hidden="false" name="ProductId272" vbProcedure="false">'Бланк заказа'!$B$524:$B$524</definedName>
    <definedName function="false" hidden="false" name="ProductId273" vbProcedure="false">'Бланк заказа'!$B$525:$B$525</definedName>
    <definedName function="false" hidden="false" name="ProductId274" vbProcedure="false">'Бланк заказа'!$B$526:$B$526</definedName>
    <definedName function="false" hidden="false" name="ProductId275" vbProcedure="false">'Бланк заказа'!$B$527:$B$527</definedName>
    <definedName function="false" hidden="false" name="ProductId276" vbProcedure="false">'Бланк заказа'!$B$528:$B$528</definedName>
    <definedName function="false" hidden="false" name="ProductId277" vbProcedure="false">'Бланк заказа'!$B$532:$B$532</definedName>
    <definedName function="false" hidden="false" name="ProductId278" vbProcedure="false">'Бланк заказа'!$B$533:$B$533</definedName>
    <definedName function="false" hidden="false" name="ProductId279" vbProcedure="false">'Бланк заказа'!$B$534:$B$534</definedName>
    <definedName function="false" hidden="false" name="ProductId28" vbProcedure="false">'Бланк заказа'!$B$73:$B$73</definedName>
    <definedName function="false" hidden="false" name="ProductId280" vbProcedure="false">'Бланк заказа'!$B$538:$B$538</definedName>
    <definedName function="false" hidden="false" name="ProductId281" vbProcedure="false">'Бланк заказа'!$B$539:$B$539</definedName>
    <definedName function="false" hidden="false" name="ProductId282" vbProcedure="false">'Бланк заказа'!$B$545:$B$545</definedName>
    <definedName function="false" hidden="false" name="ProductId283" vbProcedure="false">'Бланк заказа'!$B$546:$B$546</definedName>
    <definedName function="false" hidden="false" name="ProductId284" vbProcedure="false">'Бланк заказа'!$B$547:$B$547</definedName>
    <definedName function="false" hidden="false" name="ProductId285" vbProcedure="false">'Бланк заказа'!$B$548:$B$548</definedName>
    <definedName function="false" hidden="false" name="ProductId286" vbProcedure="false">'Бланк заказа'!$B$549:$B$549</definedName>
    <definedName function="false" hidden="false" name="ProductId287" vbProcedure="false">'Бланк заказа'!$B$550:$B$550</definedName>
    <definedName function="false" hidden="false" name="ProductId288" vbProcedure="false">'Бланк заказа'!$B$551:$B$551</definedName>
    <definedName function="false" hidden="false" name="ProductId289" vbProcedure="false">'Бланк заказа'!$B$555:$B$555</definedName>
    <definedName function="false" hidden="false" name="ProductId29" vbProcedure="false">'Бланк заказа'!$B$74:$B$74</definedName>
    <definedName function="false" hidden="false" name="ProductId290" vbProcedure="false">'Бланк заказа'!$B$556:$B$556</definedName>
    <definedName function="false" hidden="false" name="ProductId291" vbProcedure="false">'Бланк заказа'!$B$557:$B$557</definedName>
    <definedName function="false" hidden="false" name="ProductId292" vbProcedure="false">'Бланк заказа'!$B$558:$B$558</definedName>
    <definedName function="false" hidden="false" name="ProductId293" vbProcedure="false">'Бланк заказа'!$B$562:$B$562</definedName>
    <definedName function="false" hidden="false" name="ProductId294" vbProcedure="false">'Бланк заказа'!$B$563:$B$563</definedName>
    <definedName function="false" hidden="false" name="ProductId295" vbProcedure="false">'Бланк заказа'!$B$564:$B$564</definedName>
    <definedName function="false" hidden="false" name="ProductId296" vbProcedure="false">'Бланк заказа'!$B$565:$B$565</definedName>
    <definedName function="false" hidden="false" name="ProductId297" vbProcedure="false">'Бланк заказа'!$B$566:$B$566</definedName>
    <definedName function="false" hidden="false" name="ProductId298" vbProcedure="false">'Бланк заказа'!$B$567:$B$567</definedName>
    <definedName function="false" hidden="false" name="ProductId299" vbProcedure="false">'Бланк заказа'!$B$568:$B$568</definedName>
    <definedName function="false" hidden="false" name="ProductId3" vbProcedure="false">'Бланк заказа'!$B$27:$B$27</definedName>
    <definedName function="false" hidden="false" name="ProductId30" vbProcedure="false">'Бланк заказа'!$B$75:$B$75</definedName>
    <definedName function="false" hidden="false" name="ProductId300" vbProcedure="false">'Бланк заказа'!$B$572:$B$572</definedName>
    <definedName function="false" hidden="false" name="ProductId301" vbProcedure="false">'Бланк заказа'!$B$573:$B$573</definedName>
    <definedName function="false" hidden="false" name="ProductId302" vbProcedure="false">'Бланк заказа'!$B$574:$B$574</definedName>
    <definedName function="false" hidden="false" name="ProductId303" vbProcedure="false">'Бланк заказа'!$B$575:$B$575</definedName>
    <definedName function="false" hidden="false" name="ProductId304" vbProcedure="false">'Бланк заказа'!$B$579:$B$579</definedName>
    <definedName function="false" hidden="false" name="ProductId305" vbProcedure="false">'Бланк заказа'!$B$580:$B$580</definedName>
    <definedName function="false" hidden="false" name="ProductId306" vbProcedure="false">'Бланк заказа'!$B$581:$B$581</definedName>
    <definedName function="false" hidden="false" name="ProductId307" vbProcedure="false">'Бланк заказа'!$B$582:$B$582</definedName>
    <definedName function="false" hidden="false" name="ProductId308" vbProcedure="false">'Бланк заказа'!$B$587:$B$587</definedName>
    <definedName function="false" hidden="false" name="ProductId309" vbProcedure="false">'Бланк заказа'!$B$588:$B$588</definedName>
    <definedName function="false" hidden="false" name="ProductId31" vbProcedure="false">'Бланк заказа'!$B$76:$B$76</definedName>
    <definedName function="false" hidden="false" name="ProductId310" vbProcedure="false">'Бланк заказа'!$B$592:$B$592</definedName>
    <definedName function="false" hidden="false" name="ProductId311" vbProcedure="false">'Бланк заказа'!$B$596:$B$596</definedName>
    <definedName function="false" hidden="false" name="ProductId312" vbProcedure="false">'Бланк заказа'!$B$600:$B$600</definedName>
    <definedName function="false" hidden="false" name="ProductId32" vbProcedure="false">'Бланк заказа'!$B$80:$B$80</definedName>
    <definedName function="false" hidden="false" name="ProductId33" vbProcedure="false">'Бланк заказа'!$B$81:$B$81</definedName>
    <definedName function="false" hidden="false" name="ProductId34" vbProcedure="false">'Бланк заказа'!$B$82:$B$82</definedName>
    <definedName function="false" hidden="false" name="ProductId35" vbProcedure="false">'Бланк заказа'!$B$83:$B$83</definedName>
    <definedName function="false" hidden="false" name="ProductId36" vbProcedure="false">'Бланк заказа'!$B$84:$B$84</definedName>
    <definedName function="false" hidden="false" name="ProductId37" vbProcedure="false">'Бланк заказа'!$B$85:$B$85</definedName>
    <definedName function="false" hidden="false" name="ProductId38" vbProcedure="false">'Бланк заказа'!$B$89:$B$89</definedName>
    <definedName function="false" hidden="false" name="ProductId39" vbProcedure="false">'Бланк заказа'!$B$90:$B$90</definedName>
    <definedName function="false" hidden="false" name="ProductId4" vbProcedure="false">'Бланк заказа'!$B$28:$B$28</definedName>
    <definedName function="false" hidden="false" name="ProductId40" vbProcedure="false">'Бланк заказа'!$B$91:$B$91</definedName>
    <definedName function="false" hidden="false" name="ProductId41" vbProcedure="false">'Бланк заказа'!$B$92:$B$92</definedName>
    <definedName function="false" hidden="false" name="ProductId42" vbProcedure="false">'Бланк заказа'!$B$93:$B$93</definedName>
    <definedName function="false" hidden="false" name="ProductId43" vbProcedure="false">'Бланк заказа'!$B$97:$B$97</definedName>
    <definedName function="false" hidden="false" name="ProductId44" vbProcedure="false">'Бланк заказа'!$B$98:$B$98</definedName>
    <definedName function="false" hidden="false" name="ProductId45" vbProcedure="false">'Бланк заказа'!$B$99:$B$99</definedName>
    <definedName function="false" hidden="false" name="ProductId46" vbProcedure="false">'Бланк заказа'!$B$104:$B$104</definedName>
    <definedName function="false" hidden="false" name="ProductId47" vbProcedure="false">'Бланк заказа'!$B$105:$B$105</definedName>
    <definedName function="false" hidden="false" name="ProductId48" vbProcedure="false">'Бланк заказа'!$B$106:$B$106</definedName>
    <definedName function="false" hidden="false" name="ProductId49" vbProcedure="false">'Бланк заказа'!$B$110:$B$110</definedName>
    <definedName function="false" hidden="false" name="ProductId5" vbProcedure="false">'Бланк заказа'!$B$29:$B$29</definedName>
    <definedName function="false" hidden="false" name="ProductId50" vbProcedure="false">'Бланк заказа'!$B$111:$B$111</definedName>
    <definedName function="false" hidden="false" name="ProductId51" vbProcedure="false">'Бланк заказа'!$B$112:$B$112</definedName>
    <definedName function="false" hidden="false" name="ProductId52" vbProcedure="false">'Бланк заказа'!$B$113:$B$113</definedName>
    <definedName function="false" hidden="false" name="ProductId53" vbProcedure="false">'Бланк заказа'!$B$114:$B$114</definedName>
    <definedName function="false" hidden="false" name="ProductId54" vbProcedure="false">'Бланк заказа'!$B$119:$B$119</definedName>
    <definedName function="false" hidden="false" name="ProductId55" vbProcedure="false">'Бланк заказа'!$B$120:$B$120</definedName>
    <definedName function="false" hidden="false" name="ProductId56" vbProcedure="false">'Бланк заказа'!$B$121:$B$121</definedName>
    <definedName function="false" hidden="false" name="ProductId57" vbProcedure="false">'Бланк заказа'!$B$122:$B$122</definedName>
    <definedName function="false" hidden="false" name="ProductId58" vbProcedure="false">'Бланк заказа'!$B$123:$B$123</definedName>
    <definedName function="false" hidden="false" name="ProductId59" vbProcedure="false">'Бланк заказа'!$B$127:$B$127</definedName>
    <definedName function="false" hidden="false" name="ProductId6" vbProcedure="false">'Бланк заказа'!$B$30:$B$30</definedName>
    <definedName function="false" hidden="false" name="ProductId60" vbProcedure="false">'Бланк заказа'!$B$128:$B$128</definedName>
    <definedName function="false" hidden="false" name="ProductId61" vbProcedure="false">'Бланк заказа'!$B$129:$B$129</definedName>
    <definedName function="false" hidden="false" name="ProductId62" vbProcedure="false">'Бланк заказа'!$B$130:$B$130</definedName>
    <definedName function="false" hidden="false" name="ProductId63" vbProcedure="false">'Бланк заказа'!$B$134:$B$134</definedName>
    <definedName function="false" hidden="false" name="ProductId64" vbProcedure="false">'Бланк заказа'!$B$135:$B$135</definedName>
    <definedName function="false" hidden="false" name="ProductId65" vbProcedure="false">'Бланк заказа'!$B$136:$B$136</definedName>
    <definedName function="false" hidden="false" name="ProductId66" vbProcedure="false">'Бланк заказа'!$B$137:$B$137</definedName>
    <definedName function="false" hidden="false" name="ProductId67" vbProcedure="false">'Бланк заказа'!$B$138:$B$138</definedName>
    <definedName function="false" hidden="false" name="ProductId68" vbProcedure="false">'Бланк заказа'!$B$139:$B$139</definedName>
    <definedName function="false" hidden="false" name="ProductId69" vbProcedure="false">'Бланк заказа'!$B$140:$B$140</definedName>
    <definedName function="false" hidden="false" name="ProductId7" vbProcedure="false">'Бланк заказа'!$B$31:$B$31</definedName>
    <definedName function="false" hidden="false" name="ProductId70" vbProcedure="false">'Бланк заказа'!$B$144:$B$144</definedName>
    <definedName function="false" hidden="false" name="ProductId71" vbProcedure="false">'Бланк заказа'!$B$145:$B$145</definedName>
    <definedName function="false" hidden="false" name="ProductId72" vbProcedure="false">'Бланк заказа'!$B$150:$B$150</definedName>
    <definedName function="false" hidden="false" name="ProductId73" vbProcedure="false">'Бланк заказа'!$B$151:$B$151</definedName>
    <definedName function="false" hidden="false" name="ProductId74" vbProcedure="false">'Бланк заказа'!$B$155:$B$155</definedName>
    <definedName function="false" hidden="false" name="ProductId75" vbProcedure="false">'Бланк заказа'!$B$156:$B$156</definedName>
    <definedName function="false" hidden="false" name="ProductId76" vbProcedure="false">'Бланк заказа'!$B$160:$B$160</definedName>
    <definedName function="false" hidden="false" name="ProductId77" vbProcedure="false">'Бланк заказа'!$B$161:$B$161</definedName>
    <definedName function="false" hidden="false" name="ProductId78" vbProcedure="false">'Бланк заказа'!$B$166:$B$166</definedName>
    <definedName function="false" hidden="false" name="ProductId79" vbProcedure="false">'Бланк заказа'!$B$167:$B$167</definedName>
    <definedName function="false" hidden="false" name="ProductId8" vbProcedure="false">'Бланк заказа'!$B$32:$B$32</definedName>
    <definedName function="false" hidden="false" name="ProductId80" vbProcedure="false">'Бланк заказа'!$B$168:$B$168</definedName>
    <definedName function="false" hidden="false" name="ProductId81" vbProcedure="false">'Бланк заказа'!$B$172:$B$172</definedName>
    <definedName function="false" hidden="false" name="ProductId82" vbProcedure="false">'Бланк заказа'!$B$173:$B$173</definedName>
    <definedName function="false" hidden="false" name="ProductId83" vbProcedure="false">'Бланк заказа'!$B$174:$B$174</definedName>
    <definedName function="false" hidden="false" name="ProductId84" vbProcedure="false">'Бланк заказа'!$B$175:$B$175</definedName>
    <definedName function="false" hidden="false" name="ProductId85" vbProcedure="false">'Бланк заказа'!$B$176:$B$176</definedName>
    <definedName function="false" hidden="false" name="ProductId86" vbProcedure="false">'Бланк заказа'!$B$180:$B$180</definedName>
    <definedName function="false" hidden="false" name="ProductId87" vbProcedure="false">'Бланк заказа'!$B$181:$B$181</definedName>
    <definedName function="false" hidden="false" name="ProductId88" vbProcedure="false">'Бланк заказа'!$B$182:$B$182</definedName>
    <definedName function="false" hidden="false" name="ProductId89" vbProcedure="false">'Бланк заказа'!$B$188:$B$188</definedName>
    <definedName function="false" hidden="false" name="ProductId9" vbProcedure="false">'Бланк заказа'!$B$33:$B$33</definedName>
    <definedName function="false" hidden="false" name="ProductId90" vbProcedure="false">'Бланк заказа'!$B$192:$B$192</definedName>
    <definedName function="false" hidden="false" name="ProductId91" vbProcedure="false">'Бланк заказа'!$B$193:$B$193</definedName>
    <definedName function="false" hidden="false" name="ProductId92" vbProcedure="false">'Бланк заказа'!$B$194:$B$194</definedName>
    <definedName function="false" hidden="false" name="ProductId93" vbProcedure="false">'Бланк заказа'!$B$195:$B$195</definedName>
    <definedName function="false" hidden="false" name="ProductId94" vbProcedure="false">'Бланк заказа'!$B$196:$B$196</definedName>
    <definedName function="false" hidden="false" name="ProductId95" vbProcedure="false">'Бланк заказа'!$B$197:$B$197</definedName>
    <definedName function="false" hidden="false" name="ProductId96" vbProcedure="false">'Бланк заказа'!$B$198:$B$198</definedName>
    <definedName function="false" hidden="false" name="ProductId97" vbProcedure="false">'Бланк заказа'!$B$199:$B$199</definedName>
    <definedName function="false" hidden="false" name="ProductId98" vbProcedure="false">'Бланк заказа'!$B$204:$B$204</definedName>
    <definedName function="false" hidden="false" name="ProductId99" vbProcedure="false">'Бланк заказа'!$B$205:$B$205</definedName>
    <definedName function="false" hidden="false" name="Proxy" vbProcedure="false">Setting!$B$21:$E$22</definedName>
    <definedName function="false" hidden="false" name="Ref_UnloadCodeAdressList0001" vbProcedure="false">Setting!$C$12:$C$12</definedName>
    <definedName function="false" hidden="false" name="Ref_UnloadCodeAdressList0002" vbProcedure="false">Setting!$C$14:$C$14</definedName>
    <definedName function="false" hidden="false" name="Ref_UnloadCodeAdressList0003" vbProcedure="false">Setting!$C$16:$C$16</definedName>
    <definedName function="false" hidden="false" name="Ref_UnloadCodeAdressList0004" vbProcedure="false">Setting!$C$18:$C$18</definedName>
    <definedName function="false" hidden="false" name="Ref_UnloadCodeAdressList0005" vbProcedure="false">Setting!$C$20:$C$20</definedName>
    <definedName function="false" hidden="false" name="RequestReceiptTime" vbProcedure="false">'Бланк заказа'!$A$13</definedName>
    <definedName function="false" hidden="false" name="SalesQty1" vbProcedure="false">'Бланк заказа'!$X$22:$X$22</definedName>
    <definedName function="false" hidden="false" name="SalesQty10" vbProcedure="false">'Бланк заказа'!$X$34:$X$34</definedName>
    <definedName function="false" hidden="false" name="SalesQty100" vbProcedure="false">'Бланк заказа'!$X$209:$X$209</definedName>
    <definedName function="false" hidden="false" name="SalesQty101" vbProcedure="false">'Бланк заказа'!$X$210:$X$210</definedName>
    <definedName function="false" hidden="false" name="SalesQty102" vbProcedure="false">'Бланк заказа'!$X$214:$X$214</definedName>
    <definedName function="false" hidden="false" name="SalesQty103" vbProcedure="false">'Бланк заказа'!$X$215:$X$215</definedName>
    <definedName function="false" hidden="false" name="SalesQty104" vbProcedure="false">'Бланк заказа'!$X$216:$X$216</definedName>
    <definedName function="false" hidden="false" name="SalesQty105" vbProcedure="false">'Бланк заказа'!$X$217:$X$217</definedName>
    <definedName function="false" hidden="false" name="SalesQty106" vbProcedure="false">'Бланк заказа'!$X$218:$X$218</definedName>
    <definedName function="false" hidden="false" name="SalesQty107" vbProcedure="false">'Бланк заказа'!$X$219:$X$219</definedName>
    <definedName function="false" hidden="false" name="SalesQty108" vbProcedure="false">'Бланк заказа'!$X$220:$X$220</definedName>
    <definedName function="false" hidden="false" name="SalesQty109" vbProcedure="false">'Бланк заказа'!$X$221:$X$221</definedName>
    <definedName function="false" hidden="false" name="SalesQty11" vbProcedure="false">'Бланк заказа'!$X$38:$X$38</definedName>
    <definedName function="false" hidden="false" name="SalesQty110" vbProcedure="false">'Бланк заказа'!$X$225:$X$225</definedName>
    <definedName function="false" hidden="false" name="SalesQty111" vbProcedure="false">'Бланк заказа'!$X$226:$X$226</definedName>
    <definedName function="false" hidden="false" name="SalesQty112" vbProcedure="false">'Бланк заказа'!$X$227:$X$227</definedName>
    <definedName function="false" hidden="false" name="SalesQty113" vbProcedure="false">'Бланк заказа'!$X$228:$X$228</definedName>
    <definedName function="false" hidden="false" name="SalesQty114" vbProcedure="false">'Бланк заказа'!$X$229:$X$229</definedName>
    <definedName function="false" hidden="false" name="SalesQty115" vbProcedure="false">'Бланк заказа'!$X$230:$X$230</definedName>
    <definedName function="false" hidden="false" name="SalesQty116" vbProcedure="false">'Бланк заказа'!$X$231:$X$231</definedName>
    <definedName function="false" hidden="false" name="SalesQty117" vbProcedure="false">'Бланк заказа'!$X$232:$X$232</definedName>
    <definedName function="false" hidden="false" name="SalesQty118" vbProcedure="false">'Бланк заказа'!$X$233:$X$233</definedName>
    <definedName function="false" hidden="false" name="SalesQty119" vbProcedure="false">'Бланк заказа'!$X$234:$X$234</definedName>
    <definedName function="false" hidden="false" name="SalesQty12" vbProcedure="false">'Бланк заказа'!$X$42:$X$42</definedName>
    <definedName function="false" hidden="false" name="SalesQty120" vbProcedure="false">'Бланк заказа'!$X$235:$X$235</definedName>
    <definedName function="false" hidden="false" name="SalesQty121" vbProcedure="false">'Бланк заказа'!$X$239:$X$239</definedName>
    <definedName function="false" hidden="false" name="SalesQty122" vbProcedure="false">'Бланк заказа'!$X$240:$X$240</definedName>
    <definedName function="false" hidden="false" name="SalesQty123" vbProcedure="false">'Бланк заказа'!$X$241:$X$241</definedName>
    <definedName function="false" hidden="false" name="SalesQty124" vbProcedure="false">'Бланк заказа'!$X$242:$X$242</definedName>
    <definedName function="false" hidden="false" name="SalesQty125" vbProcedure="false">'Бланк заказа'!$X$247:$X$247</definedName>
    <definedName function="false" hidden="false" name="SalesQty126" vbProcedure="false">'Бланк заказа'!$X$248:$X$248</definedName>
    <definedName function="false" hidden="false" name="SalesQty127" vbProcedure="false">'Бланк заказа'!$X$249:$X$249</definedName>
    <definedName function="false" hidden="false" name="SalesQty128" vbProcedure="false">'Бланк заказа'!$X$250:$X$250</definedName>
    <definedName function="false" hidden="false" name="SalesQty129" vbProcedure="false">'Бланк заказа'!$X$251:$X$251</definedName>
    <definedName function="false" hidden="false" name="SalesQty13" vbProcedure="false">'Бланк заказа'!$X$48:$X$48</definedName>
    <definedName function="false" hidden="false" name="SalesQty130" vbProcedure="false">'Бланк заказа'!$X$252:$X$252</definedName>
    <definedName function="false" hidden="false" name="SalesQty131" vbProcedure="false">'Бланк заказа'!$X$253:$X$253</definedName>
    <definedName function="false" hidden="false" name="SalesQty132" vbProcedure="false">'Бланк заказа'!$X$254:$X$254</definedName>
    <definedName function="false" hidden="false" name="SalesQty133" vbProcedure="false">'Бланк заказа'!$X$259:$X$259</definedName>
    <definedName function="false" hidden="false" name="SalesQty134" vbProcedure="false">'Бланк заказа'!$X$260:$X$260</definedName>
    <definedName function="false" hidden="false" name="SalesQty135" vbProcedure="false">'Бланк заказа'!$X$261:$X$261</definedName>
    <definedName function="false" hidden="false" name="SalesQty136" vbProcedure="false">'Бланк заказа'!$X$262:$X$262</definedName>
    <definedName function="false" hidden="false" name="SalesQty137" vbProcedure="false">'Бланк заказа'!$X$263:$X$263</definedName>
    <definedName function="false" hidden="false" name="SalesQty138" vbProcedure="false">'Бланк заказа'!$X$264:$X$264</definedName>
    <definedName function="false" hidden="false" name="SalesQty139" vbProcedure="false">'Бланк заказа'!$X$265:$X$265</definedName>
    <definedName function="false" hidden="false" name="SalesQty14" vbProcedure="false">'Бланк заказа'!$X$49:$X$49</definedName>
    <definedName function="false" hidden="false" name="SalesQty140" vbProcedure="false">'Бланк заказа'!$X$266:$X$266</definedName>
    <definedName function="false" hidden="false" name="SalesQty141" vbProcedure="false">'Бланк заказа'!$X$270:$X$270</definedName>
    <definedName function="false" hidden="false" name="SalesQty142" vbProcedure="false">'Бланк заказа'!$X$275:$X$275</definedName>
    <definedName function="false" hidden="false" name="SalesQty143" vbProcedure="false">'Бланк заказа'!$X$276:$X$276</definedName>
    <definedName function="false" hidden="false" name="SalesQty144" vbProcedure="false">'Бланк заказа'!$X$277:$X$277</definedName>
    <definedName function="false" hidden="false" name="SalesQty145" vbProcedure="false">'Бланк заказа'!$X$278:$X$278</definedName>
    <definedName function="false" hidden="false" name="SalesQty146" vbProcedure="false">'Бланк заказа'!$X$279:$X$279</definedName>
    <definedName function="false" hidden="false" name="SalesQty147" vbProcedure="false">'Бланк заказа'!$X$280:$X$280</definedName>
    <definedName function="false" hidden="false" name="SalesQty148" vbProcedure="false">'Бланк заказа'!$X$285:$X$285</definedName>
    <definedName function="false" hidden="false" name="SalesQty149" vbProcedure="false">'Бланк заказа'!$X$290:$X$290</definedName>
    <definedName function="false" hidden="false" name="SalesQty15" vbProcedure="false">'Бланк заказа'!$X$50:$X$50</definedName>
    <definedName function="false" hidden="false" name="SalesQty150" vbProcedure="false">'Бланк заказа'!$X$291:$X$291</definedName>
    <definedName function="false" hidden="false" name="SalesQty151" vbProcedure="false">'Бланк заказа'!$X$292:$X$292</definedName>
    <definedName function="false" hidden="false" name="SalesQty152" vbProcedure="false">'Бланк заказа'!$X$297:$X$297</definedName>
    <definedName function="false" hidden="false" name="SalesQty153" vbProcedure="false">'Бланк заказа'!$X$298:$X$298</definedName>
    <definedName function="false" hidden="false" name="SalesQty154" vbProcedure="false">'Бланк заказа'!$X$299:$X$299</definedName>
    <definedName function="false" hidden="false" name="SalesQty155" vbProcedure="false">'Бланк заказа'!$X$300:$X$300</definedName>
    <definedName function="false" hidden="false" name="SalesQty156" vbProcedure="false">'Бланк заказа'!$X$301:$X$301</definedName>
    <definedName function="false" hidden="false" name="SalesQty157" vbProcedure="false">'Бланк заказа'!$X$306:$X$306</definedName>
    <definedName function="false" hidden="false" name="SalesQty158" vbProcedure="false">'Бланк заказа'!$X$311:$X$311</definedName>
    <definedName function="false" hidden="false" name="SalesQty159" vbProcedure="false">'Бланк заказа'!$X$315:$X$315</definedName>
    <definedName function="false" hidden="false" name="SalesQty16" vbProcedure="false">'Бланк заказа'!$X$51:$X$51</definedName>
    <definedName function="false" hidden="false" name="SalesQty160" vbProcedure="false">'Бланк заказа'!$X$316:$X$316</definedName>
    <definedName function="false" hidden="false" name="SalesQty161" vbProcedure="false">'Бланк заказа'!$X$321:$X$321</definedName>
    <definedName function="false" hidden="false" name="SalesQty162" vbProcedure="false">'Бланк заказа'!$X$322:$X$322</definedName>
    <definedName function="false" hidden="false" name="SalesQty163" vbProcedure="false">'Бланк заказа'!$X$323:$X$323</definedName>
    <definedName function="false" hidden="false" name="SalesQty164" vbProcedure="false">'Бланк заказа'!$X$324:$X$324</definedName>
    <definedName function="false" hidden="false" name="SalesQty165" vbProcedure="false">'Бланк заказа'!$X$325:$X$325</definedName>
    <definedName function="false" hidden="false" name="SalesQty166" vbProcedure="false">'Бланк заказа'!$X$326:$X$326</definedName>
    <definedName function="false" hidden="false" name="SalesQty167" vbProcedure="false">'Бланк заказа'!$X$327:$X$327</definedName>
    <definedName function="false" hidden="false" name="SalesQty168" vbProcedure="false">'Бланк заказа'!$X$328:$X$328</definedName>
    <definedName function="false" hidden="false" name="SalesQty169" vbProcedure="false">'Бланк заказа'!$X$332:$X$332</definedName>
    <definedName function="false" hidden="false" name="SalesQty17" vbProcedure="false">'Бланк заказа'!$X$52:$X$52</definedName>
    <definedName function="false" hidden="false" name="SalesQty170" vbProcedure="false">'Бланк заказа'!$X$333:$X$333</definedName>
    <definedName function="false" hidden="false" name="SalesQty171" vbProcedure="false">'Бланк заказа'!$X$334:$X$334</definedName>
    <definedName function="false" hidden="false" name="SalesQty172" vbProcedure="false">'Бланк заказа'!$X$335:$X$335</definedName>
    <definedName function="false" hidden="false" name="SalesQty173" vbProcedure="false">'Бланк заказа'!$X$339:$X$339</definedName>
    <definedName function="false" hidden="false" name="SalesQty174" vbProcedure="false">'Бланк заказа'!$X$340:$X$340</definedName>
    <definedName function="false" hidden="false" name="SalesQty175" vbProcedure="false">'Бланк заказа'!$X$341:$X$341</definedName>
    <definedName function="false" hidden="false" name="SalesQty176" vbProcedure="false">'Бланк заказа'!$X$342:$X$342</definedName>
    <definedName function="false" hidden="false" name="SalesQty177" vbProcedure="false">'Бланк заказа'!$X$343:$X$343</definedName>
    <definedName function="false" hidden="false" name="SalesQty178" vbProcedure="false">'Бланк заказа'!$X$344:$X$344</definedName>
    <definedName function="false" hidden="false" name="SalesQty179" vbProcedure="false">'Бланк заказа'!$X$348:$X$348</definedName>
    <definedName function="false" hidden="false" name="SalesQty18" vbProcedure="false">'Бланк заказа'!$X$53:$X$53</definedName>
    <definedName function="false" hidden="false" name="SalesQty180" vbProcedure="false">'Бланк заказа'!$X$349:$X$349</definedName>
    <definedName function="false" hidden="false" name="SalesQty181" vbProcedure="false">'Бланк заказа'!$X$350:$X$350</definedName>
    <definedName function="false" hidden="false" name="SalesQty182" vbProcedure="false">'Бланк заказа'!$X$354:$X$354</definedName>
    <definedName function="false" hidden="false" name="SalesQty183" vbProcedure="false">'Бланк заказа'!$X$355:$X$355</definedName>
    <definedName function="false" hidden="false" name="SalesQty184" vbProcedure="false">'Бланк заказа'!$X$356:$X$356</definedName>
    <definedName function="false" hidden="false" name="SalesQty185" vbProcedure="false">'Бланк заказа'!$X$357:$X$357</definedName>
    <definedName function="false" hidden="false" name="SalesQty186" vbProcedure="false">'Бланк заказа'!$X$361:$X$361</definedName>
    <definedName function="false" hidden="false" name="SalesQty187" vbProcedure="false">'Бланк заказа'!$X$362:$X$362</definedName>
    <definedName function="false" hidden="false" name="SalesQty188" vbProcedure="false">'Бланк заказа'!$X$363:$X$363</definedName>
    <definedName function="false" hidden="false" name="SalesQty189" vbProcedure="false">'Бланк заказа'!$X$368:$X$368</definedName>
    <definedName function="false" hidden="false" name="SalesQty19" vbProcedure="false">'Бланк заказа'!$X$57:$X$57</definedName>
    <definedName function="false" hidden="false" name="SalesQty190" vbProcedure="false">'Бланк заказа'!$X$372:$X$372</definedName>
    <definedName function="false" hidden="false" name="SalesQty191" vbProcedure="false">'Бланк заказа'!$X$373:$X$373</definedName>
    <definedName function="false" hidden="false" name="SalesQty192" vbProcedure="false">'Бланк заказа'!$X$374:$X$374</definedName>
    <definedName function="false" hidden="false" name="SalesQty193" vbProcedure="false">'Бланк заказа'!$X$380:$X$380</definedName>
    <definedName function="false" hidden="false" name="SalesQty194" vbProcedure="false">'Бланк заказа'!$X$381:$X$381</definedName>
    <definedName function="false" hidden="false" name="SalesQty195" vbProcedure="false">'Бланк заказа'!$X$382:$X$382</definedName>
    <definedName function="false" hidden="false" name="SalesQty196" vbProcedure="false">'Бланк заказа'!$X$383:$X$383</definedName>
    <definedName function="false" hidden="false" name="SalesQty197" vbProcedure="false">'Бланк заказа'!$X$384:$X$384</definedName>
    <definedName function="false" hidden="false" name="SalesQty198" vbProcedure="false">'Бланк заказа'!$X$385:$X$385</definedName>
    <definedName function="false" hidden="false" name="SalesQty199" vbProcedure="false">'Бланк заказа'!$X$386:$X$386</definedName>
    <definedName function="false" hidden="false" name="SalesQty2" vbProcedure="false">'Бланк заказа'!$X$26:$X$26</definedName>
    <definedName function="false" hidden="false" name="SalesQty20" vbProcedure="false">'Бланк заказа'!$X$58:$X$58</definedName>
    <definedName function="false" hidden="false" name="SalesQty200" vbProcedure="false">'Бланк заказа'!$X$387:$X$387</definedName>
    <definedName function="false" hidden="false" name="SalesQty201" vbProcedure="false">'Бланк заказа'!$X$388:$X$388</definedName>
    <definedName function="false" hidden="false" name="SalesQty202" vbProcedure="false">'Бланк заказа'!$X$389:$X$389</definedName>
    <definedName function="false" hidden="false" name="SalesQty203" vbProcedure="false">'Бланк заказа'!$X$390:$X$390</definedName>
    <definedName function="false" hidden="false" name="SalesQty204" vbProcedure="false">'Бланк заказа'!$X$394:$X$394</definedName>
    <definedName function="false" hidden="false" name="SalesQty205" vbProcedure="false">'Бланк заказа'!$X$395:$X$395</definedName>
    <definedName function="false" hidden="false" name="SalesQty206" vbProcedure="false">'Бланк заказа'!$X$399:$X$399</definedName>
    <definedName function="false" hidden="false" name="SalesQty207" vbProcedure="false">'Бланк заказа'!$X$400:$X$400</definedName>
    <definedName function="false" hidden="false" name="SalesQty208" vbProcedure="false">'Бланк заказа'!$X$401:$X$401</definedName>
    <definedName function="false" hidden="false" name="SalesQty209" vbProcedure="false">'Бланк заказа'!$X$405:$X$405</definedName>
    <definedName function="false" hidden="false" name="SalesQty21" vbProcedure="false">'Бланк заказа'!$X$63:$X$63</definedName>
    <definedName function="false" hidden="false" name="SalesQty210" vbProcedure="false">'Бланк заказа'!$X$406:$X$406</definedName>
    <definedName function="false" hidden="false" name="SalesQty211" vbProcedure="false">'Бланк заказа'!$X$411:$X$411</definedName>
    <definedName function="false" hidden="false" name="SalesQty212" vbProcedure="false">'Бланк заказа'!$X$412:$X$412</definedName>
    <definedName function="false" hidden="false" name="SalesQty213" vbProcedure="false">'Бланк заказа'!$X$413:$X$413</definedName>
    <definedName function="false" hidden="false" name="SalesQty214" vbProcedure="false">'Бланк заказа'!$X$414:$X$414</definedName>
    <definedName function="false" hidden="false" name="SalesQty215" vbProcedure="false">'Бланк заказа'!$X$415:$X$415</definedName>
    <definedName function="false" hidden="false" name="SalesQty216" vbProcedure="false">'Бланк заказа'!$X$416:$X$416</definedName>
    <definedName function="false" hidden="false" name="SalesQty217" vbProcedure="false">'Бланк заказа'!$X$417:$X$417</definedName>
    <definedName function="false" hidden="false" name="SalesQty218" vbProcedure="false">'Бланк заказа'!$X$421:$X$421</definedName>
    <definedName function="false" hidden="false" name="SalesQty219" vbProcedure="false">'Бланк заказа'!$X$422:$X$422</definedName>
    <definedName function="false" hidden="false" name="SalesQty22" vbProcedure="false">'Бланк заказа'!$X$64:$X$64</definedName>
    <definedName function="false" hidden="false" name="SalesQty220" vbProcedure="false">'Бланк заказа'!$X$426:$X$426</definedName>
    <definedName function="false" hidden="false" name="SalesQty221" vbProcedure="false">'Бланк заказа'!$X$427:$X$427</definedName>
    <definedName function="false" hidden="false" name="SalesQty222" vbProcedure="false">'Бланк заказа'!$X$428:$X$428</definedName>
    <definedName function="false" hidden="false" name="SalesQty223" vbProcedure="false">'Бланк заказа'!$X$429:$X$429</definedName>
    <definedName function="false" hidden="false" name="SalesQty224" vbProcedure="false">'Бланк заказа'!$X$430:$X$430</definedName>
    <definedName function="false" hidden="false" name="SalesQty225" vbProcedure="false">'Бланк заказа'!$X$434:$X$434</definedName>
    <definedName function="false" hidden="false" name="SalesQty226" vbProcedure="false">'Бланк заказа'!$X$440:$X$440</definedName>
    <definedName function="false" hidden="false" name="SalesQty227" vbProcedure="false">'Бланк заказа'!$X$444:$X$444</definedName>
    <definedName function="false" hidden="false" name="SalesQty228" vbProcedure="false">'Бланк заказа'!$X$445:$X$445</definedName>
    <definedName function="false" hidden="false" name="SalesQty229" vbProcedure="false">'Бланк заказа'!$X$446:$X$446</definedName>
    <definedName function="false" hidden="false" name="SalesQty23" vbProcedure="false">'Бланк заказа'!$X$65:$X$65</definedName>
    <definedName function="false" hidden="false" name="SalesQty230" vbProcedure="false">'Бланк заказа'!$X$447:$X$447</definedName>
    <definedName function="false" hidden="false" name="SalesQty231" vbProcedure="false">'Бланк заказа'!$X$448:$X$448</definedName>
    <definedName function="false" hidden="false" name="SalesQty232" vbProcedure="false">'Бланк заказа'!$X$449:$X$449</definedName>
    <definedName function="false" hidden="false" name="SalesQty233" vbProcedure="false">'Бланк заказа'!$X$450:$X$450</definedName>
    <definedName function="false" hidden="false" name="SalesQty234" vbProcedure="false">'Бланк заказа'!$X$451:$X$451</definedName>
    <definedName function="false" hidden="false" name="SalesQty235" vbProcedure="false">'Бланк заказа'!$X$452:$X$452</definedName>
    <definedName function="false" hidden="false" name="SalesQty236" vbProcedure="false">'Бланк заказа'!$X$453:$X$453</definedName>
    <definedName function="false" hidden="false" name="SalesQty237" vbProcedure="false">'Бланк заказа'!$X$454:$X$454</definedName>
    <definedName function="false" hidden="false" name="SalesQty238" vbProcedure="false">'Бланк заказа'!$X$455:$X$455</definedName>
    <definedName function="false" hidden="false" name="SalesQty239" vbProcedure="false">'Бланк заказа'!$X$456:$X$456</definedName>
    <definedName function="false" hidden="false" name="SalesQty24" vbProcedure="false">'Бланк заказа'!$X$66:$X$66</definedName>
    <definedName function="false" hidden="false" name="SalesQty240" vbProcedure="false">'Бланк заказа'!$X$457:$X$457</definedName>
    <definedName function="false" hidden="false" name="SalesQty241" vbProcedure="false">'Бланк заказа'!$X$458:$X$458</definedName>
    <definedName function="false" hidden="false" name="SalesQty242" vbProcedure="false">'Бланк заказа'!$X$459:$X$459</definedName>
    <definedName function="false" hidden="false" name="SalesQty243" vbProcedure="false">'Бланк заказа'!$X$460:$X$460</definedName>
    <definedName function="false" hidden="false" name="SalesQty244" vbProcedure="false">'Бланк заказа'!$X$461:$X$461</definedName>
    <definedName function="false" hidden="false" name="SalesQty245" vbProcedure="false">'Бланк заказа'!$X$462:$X$462</definedName>
    <definedName function="false" hidden="false" name="SalesQty246" vbProcedure="false">'Бланк заказа'!$X$463:$X$463</definedName>
    <definedName function="false" hidden="false" name="SalesQty247" vbProcedure="false">'Бланк заказа'!$X$467:$X$467</definedName>
    <definedName function="false" hidden="false" name="SalesQty248" vbProcedure="false">'Бланк заказа'!$X$468:$X$468</definedName>
    <definedName function="false" hidden="false" name="SalesQty249" vbProcedure="false">'Бланк заказа'!$X$472:$X$472</definedName>
    <definedName function="false" hidden="false" name="SalesQty25" vbProcedure="false">'Бланк заказа'!$X$67:$X$67</definedName>
    <definedName function="false" hidden="false" name="SalesQty250" vbProcedure="false">'Бланк заказа'!$X$477:$X$477</definedName>
    <definedName function="false" hidden="false" name="SalesQty251" vbProcedure="false">'Бланк заказа'!$X$481:$X$481</definedName>
    <definedName function="false" hidden="false" name="SalesQty252" vbProcedure="false">'Бланк заказа'!$X$482:$X$482</definedName>
    <definedName function="false" hidden="false" name="SalesQty253" vbProcedure="false">'Бланк заказа'!$X$483:$X$483</definedName>
    <definedName function="false" hidden="false" name="SalesQty254" vbProcedure="false">'Бланк заказа'!$X$484:$X$484</definedName>
    <definedName function="false" hidden="false" name="SalesQty255" vbProcedure="false">'Бланк заказа'!$X$485:$X$485</definedName>
    <definedName function="false" hidden="false" name="SalesQty256" vbProcedure="false">'Бланк заказа'!$X$489:$X$489</definedName>
    <definedName function="false" hidden="false" name="SalesQty257" vbProcedure="false">'Бланк заказа'!$X$494:$X$494</definedName>
    <definedName function="false" hidden="false" name="SalesQty258" vbProcedure="false">'Бланк заказа'!$X$495:$X$495</definedName>
    <definedName function="false" hidden="false" name="SalesQty259" vbProcedure="false">'Бланк заказа'!$X$496:$X$496</definedName>
    <definedName function="false" hidden="false" name="SalesQty26" vbProcedure="false">'Бланк заказа'!$X$68:$X$68</definedName>
    <definedName function="false" hidden="false" name="SalesQty260" vbProcedure="false">'Бланк заказа'!$X$501:$X$501</definedName>
    <definedName function="false" hidden="false" name="SalesQty261" vbProcedure="false">'Бланк заказа'!$X$507:$X$507</definedName>
    <definedName function="false" hidden="false" name="SalesQty262" vbProcedure="false">'Бланк заказа'!$X$508:$X$508</definedName>
    <definedName function="false" hidden="false" name="SalesQty263" vbProcedure="false">'Бланк заказа'!$X$509:$X$509</definedName>
    <definedName function="false" hidden="false" name="SalesQty264" vbProcedure="false">'Бланк заказа'!$X$510:$X$510</definedName>
    <definedName function="false" hidden="false" name="SalesQty265" vbProcedure="false">'Бланк заказа'!$X$511:$X$511</definedName>
    <definedName function="false" hidden="false" name="SalesQty266" vbProcedure="false">'Бланк заказа'!$X$512:$X$512</definedName>
    <definedName function="false" hidden="false" name="SalesQty267" vbProcedure="false">'Бланк заказа'!$X$513:$X$513</definedName>
    <definedName function="false" hidden="false" name="SalesQty268" vbProcedure="false">'Бланк заказа'!$X$514:$X$514</definedName>
    <definedName function="false" hidden="false" name="SalesQty269" vbProcedure="false">'Бланк заказа'!$X$518:$X$518</definedName>
    <definedName function="false" hidden="false" name="SalesQty27" vbProcedure="false">'Бланк заказа'!$X$69:$X$69</definedName>
    <definedName function="false" hidden="false" name="SalesQty270" vbProcedure="false">'Бланк заказа'!$X$519:$X$519</definedName>
    <definedName function="false" hidden="false" name="SalesQty271" vbProcedure="false">'Бланк заказа'!$X$523:$X$523</definedName>
    <definedName function="false" hidden="false" name="SalesQty272" vbProcedure="false">'Бланк заказа'!$X$524:$X$524</definedName>
    <definedName function="false" hidden="false" name="SalesQty273" vbProcedure="false">'Бланк заказа'!$X$525:$X$525</definedName>
    <definedName function="false" hidden="false" name="SalesQty274" vbProcedure="false">'Бланк заказа'!$X$526:$X$526</definedName>
    <definedName function="false" hidden="false" name="SalesQty275" vbProcedure="false">'Бланк заказа'!$X$527:$X$527</definedName>
    <definedName function="false" hidden="false" name="SalesQty276" vbProcedure="false">'Бланк заказа'!$X$528:$X$528</definedName>
    <definedName function="false" hidden="false" name="SalesQty277" vbProcedure="false">'Бланк заказа'!$X$532:$X$532</definedName>
    <definedName function="false" hidden="false" name="SalesQty278" vbProcedure="false">'Бланк заказа'!$X$533:$X$533</definedName>
    <definedName function="false" hidden="false" name="SalesQty279" vbProcedure="false">'Бланк заказа'!$X$534:$X$534</definedName>
    <definedName function="false" hidden="false" name="SalesQty28" vbProcedure="false">'Бланк заказа'!$X$73:$X$73</definedName>
    <definedName function="false" hidden="false" name="SalesQty280" vbProcedure="false">'Бланк заказа'!$X$538:$X$538</definedName>
    <definedName function="false" hidden="false" name="SalesQty281" vbProcedure="false">'Бланк заказа'!$X$539:$X$539</definedName>
    <definedName function="false" hidden="false" name="SalesQty282" vbProcedure="false">'Бланк заказа'!$X$545:$X$545</definedName>
    <definedName function="false" hidden="false" name="SalesQty283" vbProcedure="false">'Бланк заказа'!$X$546:$X$546</definedName>
    <definedName function="false" hidden="false" name="SalesQty284" vbProcedure="false">'Бланк заказа'!$X$547:$X$547</definedName>
    <definedName function="false" hidden="false" name="SalesQty285" vbProcedure="false">'Бланк заказа'!$X$548:$X$548</definedName>
    <definedName function="false" hidden="false" name="SalesQty286" vbProcedure="false">'Бланк заказа'!$X$549:$X$549</definedName>
    <definedName function="false" hidden="false" name="SalesQty287" vbProcedure="false">'Бланк заказа'!$X$550:$X$550</definedName>
    <definedName function="false" hidden="false" name="SalesQty288" vbProcedure="false">'Бланк заказа'!$X$551:$X$551</definedName>
    <definedName function="false" hidden="false" name="SalesQty289" vbProcedure="false">'Бланк заказа'!$X$555:$X$555</definedName>
    <definedName function="false" hidden="false" name="SalesQty29" vbProcedure="false">'Бланк заказа'!$X$74:$X$74</definedName>
    <definedName function="false" hidden="false" name="SalesQty290" vbProcedure="false">'Бланк заказа'!$X$556:$X$556</definedName>
    <definedName function="false" hidden="false" name="SalesQty291" vbProcedure="false">'Бланк заказа'!$X$557:$X$557</definedName>
    <definedName function="false" hidden="false" name="SalesQty292" vbProcedure="false">'Бланк заказа'!$X$558:$X$558</definedName>
    <definedName function="false" hidden="false" name="SalesQty293" vbProcedure="false">'Бланк заказа'!$X$562:$X$562</definedName>
    <definedName function="false" hidden="false" name="SalesQty294" vbProcedure="false">'Бланк заказа'!$X$563:$X$563</definedName>
    <definedName function="false" hidden="false" name="SalesQty295" vbProcedure="false">'Бланк заказа'!$X$564:$X$564</definedName>
    <definedName function="false" hidden="false" name="SalesQty296" vbProcedure="false">'Бланк заказа'!$X$565:$X$565</definedName>
    <definedName function="false" hidden="false" name="SalesQty297" vbProcedure="false">'Бланк заказа'!$X$566:$X$566</definedName>
    <definedName function="false" hidden="false" name="SalesQty298" vbProcedure="false">'Бланк заказа'!$X$567:$X$567</definedName>
    <definedName function="false" hidden="false" name="SalesQty299" vbProcedure="false">'Бланк заказа'!$X$568:$X$568</definedName>
    <definedName function="false" hidden="false" name="SalesQty3" vbProcedure="false">'Бланк заказа'!$X$27:$X$27</definedName>
    <definedName function="false" hidden="false" name="SalesQty30" vbProcedure="false">'Бланк заказа'!$X$75:$X$75</definedName>
    <definedName function="false" hidden="false" name="SalesQty300" vbProcedure="false">'Бланк заказа'!$X$572:$X$572</definedName>
    <definedName function="false" hidden="false" name="SalesQty301" vbProcedure="false">'Бланк заказа'!$X$573:$X$573</definedName>
    <definedName function="false" hidden="false" name="SalesQty302" vbProcedure="false">'Бланк заказа'!$X$574:$X$574</definedName>
    <definedName function="false" hidden="false" name="SalesQty303" vbProcedure="false">'Бланк заказа'!$X$575:$X$575</definedName>
    <definedName function="false" hidden="false" name="SalesQty304" vbProcedure="false">'Бланк заказа'!$X$579:$X$579</definedName>
    <definedName function="false" hidden="false" name="SalesQty305" vbProcedure="false">'Бланк заказа'!$X$580:$X$580</definedName>
    <definedName function="false" hidden="false" name="SalesQty306" vbProcedure="false">'Бланк заказа'!$X$581:$X$581</definedName>
    <definedName function="false" hidden="false" name="SalesQty307" vbProcedure="false">'Бланк заказа'!$X$582:$X$582</definedName>
    <definedName function="false" hidden="false" name="SalesQty308" vbProcedure="false">'Бланк заказа'!$X$587:$X$587</definedName>
    <definedName function="false" hidden="false" name="SalesQty309" vbProcedure="false">'Бланк заказа'!$X$588:$X$588</definedName>
    <definedName function="false" hidden="false" name="SalesQty31" vbProcedure="false">'Бланк заказа'!$X$76:$X$76</definedName>
    <definedName function="false" hidden="false" name="SalesQty310" vbProcedure="false">'Бланк заказа'!$X$592:$X$592</definedName>
    <definedName function="false" hidden="false" name="SalesQty311" vbProcedure="false">'Бланк заказа'!$X$596:$X$596</definedName>
    <definedName function="false" hidden="false" name="SalesQty312" vbProcedure="false">'Бланк заказа'!$X$600:$X$600</definedName>
    <definedName function="false" hidden="false" name="SalesQty32" vbProcedure="false">'Бланк заказа'!$X$80:$X$80</definedName>
    <definedName function="false" hidden="false" name="SalesQty33" vbProcedure="false">'Бланк заказа'!$X$81:$X$81</definedName>
    <definedName function="false" hidden="false" name="SalesQty34" vbProcedure="false">'Бланк заказа'!$X$82:$X$82</definedName>
    <definedName function="false" hidden="false" name="SalesQty35" vbProcedure="false">'Бланк заказа'!$X$83:$X$83</definedName>
    <definedName function="false" hidden="false" name="SalesQty36" vbProcedure="false">'Бланк заказа'!$X$84:$X$84</definedName>
    <definedName function="false" hidden="false" name="SalesQty37" vbProcedure="false">'Бланк заказа'!$X$85:$X$85</definedName>
    <definedName function="false" hidden="false" name="SalesQty38" vbProcedure="false">'Бланк заказа'!$X$89:$X$89</definedName>
    <definedName function="false" hidden="false" name="SalesQty39" vbProcedure="false">'Бланк заказа'!$X$90:$X$90</definedName>
    <definedName function="false" hidden="false" name="SalesQty4" vbProcedure="false">'Бланк заказа'!$X$28:$X$28</definedName>
    <definedName function="false" hidden="false" name="SalesQty40" vbProcedure="false">'Бланк заказа'!$X$91:$X$91</definedName>
    <definedName function="false" hidden="false" name="SalesQty41" vbProcedure="false">'Бланк заказа'!$X$92:$X$92</definedName>
    <definedName function="false" hidden="false" name="SalesQty42" vbProcedure="false">'Бланк заказа'!$X$93:$X$93</definedName>
    <definedName function="false" hidden="false" name="SalesQty43" vbProcedure="false">'Бланк заказа'!$X$97:$X$97</definedName>
    <definedName function="false" hidden="false" name="SalesQty44" vbProcedure="false">'Бланк заказа'!$X$98:$X$98</definedName>
    <definedName function="false" hidden="false" name="SalesQty45" vbProcedure="false">'Бланк заказа'!$X$99:$X$99</definedName>
    <definedName function="false" hidden="false" name="SalesQty46" vbProcedure="false">'Бланк заказа'!$X$104:$X$104</definedName>
    <definedName function="false" hidden="false" name="SalesQty47" vbProcedure="false">'Бланк заказа'!$X$105:$X$105</definedName>
    <definedName function="false" hidden="false" name="SalesQty48" vbProcedure="false">'Бланк заказа'!$X$106:$X$106</definedName>
    <definedName function="false" hidden="false" name="SalesQty49" vbProcedure="false">'Бланк заказа'!$X$110:$X$110</definedName>
    <definedName function="false" hidden="false" name="SalesQty5" vbProcedure="false">'Бланк заказа'!$X$29:$X$29</definedName>
    <definedName function="false" hidden="false" name="SalesQty50" vbProcedure="false">'Бланк заказа'!$X$111:$X$111</definedName>
    <definedName function="false" hidden="false" name="SalesQty51" vbProcedure="false">'Бланк заказа'!$X$112:$X$112</definedName>
    <definedName function="false" hidden="false" name="SalesQty52" vbProcedure="false">'Бланк заказа'!$X$113:$X$113</definedName>
    <definedName function="false" hidden="false" name="SalesQty53" vbProcedure="false">'Бланк заказа'!$X$114:$X$114</definedName>
    <definedName function="false" hidden="false" name="SalesQty54" vbProcedure="false">'Бланк заказа'!$X$119:$X$119</definedName>
    <definedName function="false" hidden="false" name="SalesQty55" vbProcedure="false">'Бланк заказа'!$X$120:$X$120</definedName>
    <definedName function="false" hidden="false" name="SalesQty56" vbProcedure="false">'Бланк заказа'!$X$121:$X$121</definedName>
    <definedName function="false" hidden="false" name="SalesQty57" vbProcedure="false">'Бланк заказа'!$X$122:$X$122</definedName>
    <definedName function="false" hidden="false" name="SalesQty58" vbProcedure="false">'Бланк заказа'!$X$123:$X$123</definedName>
    <definedName function="false" hidden="false" name="SalesQty59" vbProcedure="false">'Бланк заказа'!$X$127:$X$127</definedName>
    <definedName function="false" hidden="false" name="SalesQty6" vbProcedure="false">'Бланк заказа'!$X$30:$X$30</definedName>
    <definedName function="false" hidden="false" name="SalesQty60" vbProcedure="false">'Бланк заказа'!$X$128:$X$128</definedName>
    <definedName function="false" hidden="false" name="SalesQty61" vbProcedure="false">'Бланк заказа'!$X$129:$X$129</definedName>
    <definedName function="false" hidden="false" name="SalesQty62" vbProcedure="false">'Бланк заказа'!$X$130:$X$130</definedName>
    <definedName function="false" hidden="false" name="SalesQty63" vbProcedure="false">'Бланк заказа'!$X$134:$X$134</definedName>
    <definedName function="false" hidden="false" name="SalesQty64" vbProcedure="false">'Бланк заказа'!$X$135:$X$135</definedName>
    <definedName function="false" hidden="false" name="SalesQty65" vbProcedure="false">'Бланк заказа'!$X$136:$X$136</definedName>
    <definedName function="false" hidden="false" name="SalesQty66" vbProcedure="false">'Бланк заказа'!$X$137:$X$137</definedName>
    <definedName function="false" hidden="false" name="SalesQty67" vbProcedure="false">'Бланк заказа'!$X$138:$X$138</definedName>
    <definedName function="false" hidden="false" name="SalesQty68" vbProcedure="false">'Бланк заказа'!$X$139:$X$139</definedName>
    <definedName function="false" hidden="false" name="SalesQty69" vbProcedure="false">'Бланк заказа'!$X$140:$X$140</definedName>
    <definedName function="false" hidden="false" name="SalesQty7" vbProcedure="false">'Бланк заказа'!$X$31:$X$31</definedName>
    <definedName function="false" hidden="false" name="SalesQty70" vbProcedure="false">'Бланк заказа'!$X$144:$X$144</definedName>
    <definedName function="false" hidden="false" name="SalesQty71" vbProcedure="false">'Бланк заказа'!$X$145:$X$145</definedName>
    <definedName function="false" hidden="false" name="SalesQty72" vbProcedure="false">'Бланк заказа'!$X$150:$X$150</definedName>
    <definedName function="false" hidden="false" name="SalesQty73" vbProcedure="false">'Бланк заказа'!$X$151:$X$151</definedName>
    <definedName function="false" hidden="false" name="SalesQty74" vbProcedure="false">'Бланк заказа'!$X$155:$X$155</definedName>
    <definedName function="false" hidden="false" name="SalesQty75" vbProcedure="false">'Бланк заказа'!$X$156:$X$156</definedName>
    <definedName function="false" hidden="false" name="SalesQty76" vbProcedure="false">'Бланк заказа'!$X$160:$X$160</definedName>
    <definedName function="false" hidden="false" name="SalesQty77" vbProcedure="false">'Бланк заказа'!$X$161:$X$161</definedName>
    <definedName function="false" hidden="false" name="SalesQty78" vbProcedure="false">'Бланк заказа'!$X$166:$X$166</definedName>
    <definedName function="false" hidden="false" name="SalesQty79" vbProcedure="false">'Бланк заказа'!$X$167:$X$167</definedName>
    <definedName function="false" hidden="false" name="SalesQty8" vbProcedure="false">'Бланк заказа'!$X$32:$X$32</definedName>
    <definedName function="false" hidden="false" name="SalesQty80" vbProcedure="false">'Бланк заказа'!$X$168:$X$168</definedName>
    <definedName function="false" hidden="false" name="SalesQty81" vbProcedure="false">'Бланк заказа'!$X$172:$X$172</definedName>
    <definedName function="false" hidden="false" name="SalesQty82" vbProcedure="false">'Бланк заказа'!$X$173:$X$173</definedName>
    <definedName function="false" hidden="false" name="SalesQty83" vbProcedure="false">'Бланк заказа'!$X$174:$X$174</definedName>
    <definedName function="false" hidden="false" name="SalesQty84" vbProcedure="false">'Бланк заказа'!$X$175:$X$175</definedName>
    <definedName function="false" hidden="false" name="SalesQty85" vbProcedure="false">'Бланк заказа'!$X$176:$X$176</definedName>
    <definedName function="false" hidden="false" name="SalesQty86" vbProcedure="false">'Бланк заказа'!$X$180:$X$180</definedName>
    <definedName function="false" hidden="false" name="SalesQty87" vbProcedure="false">'Бланк заказа'!$X$181:$X$181</definedName>
    <definedName function="false" hidden="false" name="SalesQty88" vbProcedure="false">'Бланк заказа'!$X$182:$X$182</definedName>
    <definedName function="false" hidden="false" name="SalesQty89" vbProcedure="false">'Бланк заказа'!$X$188:$X$188</definedName>
    <definedName function="false" hidden="false" name="SalesQty9" vbProcedure="false">'Бланк заказа'!$X$33:$X$33</definedName>
    <definedName function="false" hidden="false" name="SalesQty90" vbProcedure="false">'Бланк заказа'!$X$192:$X$192</definedName>
    <definedName function="false" hidden="false" name="SalesQty91" vbProcedure="false">'Бланк заказа'!$X$193:$X$193</definedName>
    <definedName function="false" hidden="false" name="SalesQty92" vbProcedure="false">'Бланк заказа'!$X$194:$X$194</definedName>
    <definedName function="false" hidden="false" name="SalesQty93" vbProcedure="false">'Бланк заказа'!$X$195:$X$195</definedName>
    <definedName function="false" hidden="false" name="SalesQty94" vbProcedure="false">'Бланк заказа'!$X$196:$X$196</definedName>
    <definedName function="false" hidden="false" name="SalesQty95" vbProcedure="false">'Бланк заказа'!$X$197:$X$197</definedName>
    <definedName function="false" hidden="false" name="SalesQty96" vbProcedure="false">'Бланк заказа'!$X$198:$X$198</definedName>
    <definedName function="false" hidden="false" name="SalesQty97" vbProcedure="false">'Бланк заказа'!$X$199:$X$199</definedName>
    <definedName function="false" hidden="false" name="SalesQty98" vbProcedure="false">'Бланк заказа'!$X$204:$X$204</definedName>
    <definedName function="false" hidden="false" name="SalesQty99" vbProcedure="false">'Бланк заказа'!$X$205:$X$205</definedName>
    <definedName function="false" hidden="false" name="SalesRequestType" vbProcedure="false">'Бланк заказа'!$V$11</definedName>
    <definedName function="false" hidden="false" name="SalesRoundBox1" vbProcedure="false">'Бланк заказа'!$Y$22:$Y$22</definedName>
    <definedName function="false" hidden="false" name="SalesRoundBox10" vbProcedure="false">'Бланк заказа'!$Y$34:$Y$34</definedName>
    <definedName function="false" hidden="false" name="SalesRoundBox100" vbProcedure="false">'Бланк заказа'!$Y$209:$Y$209</definedName>
    <definedName function="false" hidden="false" name="SalesRoundBox101" vbProcedure="false">'Бланк заказа'!$Y$210:$Y$210</definedName>
    <definedName function="false" hidden="false" name="SalesRoundBox102" vbProcedure="false">'Бланк заказа'!$Y$214:$Y$214</definedName>
    <definedName function="false" hidden="false" name="SalesRoundBox103" vbProcedure="false">'Бланк заказа'!$Y$215:$Y$215</definedName>
    <definedName function="false" hidden="false" name="SalesRoundBox104" vbProcedure="false">'Бланк заказа'!$Y$216:$Y$216</definedName>
    <definedName function="false" hidden="false" name="SalesRoundBox105" vbProcedure="false">'Бланк заказа'!$Y$217:$Y$217</definedName>
    <definedName function="false" hidden="false" name="SalesRoundBox106" vbProcedure="false">'Бланк заказа'!$Y$218:$Y$218</definedName>
    <definedName function="false" hidden="false" name="SalesRoundBox107" vbProcedure="false">'Бланк заказа'!$Y$219:$Y$219</definedName>
    <definedName function="false" hidden="false" name="SalesRoundBox108" vbProcedure="false">'Бланк заказа'!$Y$220:$Y$220</definedName>
    <definedName function="false" hidden="false" name="SalesRoundBox109" vbProcedure="false">'Бланк заказа'!$Y$221:$Y$221</definedName>
    <definedName function="false" hidden="false" name="SalesRoundBox11" vbProcedure="false">'Бланк заказа'!$Y$38:$Y$38</definedName>
    <definedName function="false" hidden="false" name="SalesRoundBox110" vbProcedure="false">'Бланк заказа'!$Y$225:$Y$225</definedName>
    <definedName function="false" hidden="false" name="SalesRoundBox111" vbProcedure="false">'Бланк заказа'!$Y$226:$Y$226</definedName>
    <definedName function="false" hidden="false" name="SalesRoundBox112" vbProcedure="false">'Бланк заказа'!$Y$227:$Y$227</definedName>
    <definedName function="false" hidden="false" name="SalesRoundBox113" vbProcedure="false">'Бланк заказа'!$Y$228:$Y$228</definedName>
    <definedName function="false" hidden="false" name="SalesRoundBox114" vbProcedure="false">'Бланк заказа'!$Y$229:$Y$229</definedName>
    <definedName function="false" hidden="false" name="SalesRoundBox115" vbProcedure="false">'Бланк заказа'!$Y$230:$Y$230</definedName>
    <definedName function="false" hidden="false" name="SalesRoundBox116" vbProcedure="false">'Бланк заказа'!$Y$231:$Y$231</definedName>
    <definedName function="false" hidden="false" name="SalesRoundBox117" vbProcedure="false">'Бланк заказа'!$Y$232:$Y$232</definedName>
    <definedName function="false" hidden="false" name="SalesRoundBox118" vbProcedure="false">'Бланк заказа'!$Y$233:$Y$233</definedName>
    <definedName function="false" hidden="false" name="SalesRoundBox119" vbProcedure="false">'Бланк заказа'!$Y$234:$Y$234</definedName>
    <definedName function="false" hidden="false" name="SalesRoundBox12" vbProcedure="false">'Бланк заказа'!$Y$42:$Y$42</definedName>
    <definedName function="false" hidden="false" name="SalesRoundBox120" vbProcedure="false">'Бланк заказа'!$Y$235:$Y$235</definedName>
    <definedName function="false" hidden="false" name="SalesRoundBox121" vbProcedure="false">'Бланк заказа'!$Y$239:$Y$239</definedName>
    <definedName function="false" hidden="false" name="SalesRoundBox122" vbProcedure="false">'Бланк заказа'!$Y$240:$Y$240</definedName>
    <definedName function="false" hidden="false" name="SalesRoundBox123" vbProcedure="false">'Бланк заказа'!$Y$241:$Y$241</definedName>
    <definedName function="false" hidden="false" name="SalesRoundBox124" vbProcedure="false">'Бланк заказа'!$Y$242:$Y$242</definedName>
    <definedName function="false" hidden="false" name="SalesRoundBox125" vbProcedure="false">'Бланк заказа'!$Y$247:$Y$247</definedName>
    <definedName function="false" hidden="false" name="SalesRoundBox126" vbProcedure="false">'Бланк заказа'!$Y$248:$Y$248</definedName>
    <definedName function="false" hidden="false" name="SalesRoundBox127" vbProcedure="false">'Бланк заказа'!$Y$249:$Y$249</definedName>
    <definedName function="false" hidden="false" name="SalesRoundBox128" vbProcedure="false">'Бланк заказа'!$Y$250:$Y$250</definedName>
    <definedName function="false" hidden="false" name="SalesRoundBox129" vbProcedure="false">'Бланк заказа'!$Y$251:$Y$251</definedName>
    <definedName function="false" hidden="false" name="SalesRoundBox13" vbProcedure="false">'Бланк заказа'!$Y$48:$Y$48</definedName>
    <definedName function="false" hidden="false" name="SalesRoundBox130" vbProcedure="false">'Бланк заказа'!$Y$252:$Y$252</definedName>
    <definedName function="false" hidden="false" name="SalesRoundBox131" vbProcedure="false">'Бланк заказа'!$Y$253:$Y$253</definedName>
    <definedName function="false" hidden="false" name="SalesRoundBox132" vbProcedure="false">'Бланк заказа'!$Y$254:$Y$254</definedName>
    <definedName function="false" hidden="false" name="SalesRoundBox133" vbProcedure="false">'Бланк заказа'!$Y$259:$Y$259</definedName>
    <definedName function="false" hidden="false" name="SalesRoundBox134" vbProcedure="false">'Бланк заказа'!$Y$260:$Y$260</definedName>
    <definedName function="false" hidden="false" name="SalesRoundBox135" vbProcedure="false">'Бланк заказа'!$Y$261:$Y$261</definedName>
    <definedName function="false" hidden="false" name="SalesRoundBox136" vbProcedure="false">'Бланк заказа'!$Y$262:$Y$262</definedName>
    <definedName function="false" hidden="false" name="SalesRoundBox137" vbProcedure="false">'Бланк заказа'!$Y$263:$Y$263</definedName>
    <definedName function="false" hidden="false" name="SalesRoundBox138" vbProcedure="false">'Бланк заказа'!$Y$264:$Y$264</definedName>
    <definedName function="false" hidden="false" name="SalesRoundBox139" vbProcedure="false">'Бланк заказа'!$Y$265:$Y$265</definedName>
    <definedName function="false" hidden="false" name="SalesRoundBox14" vbProcedure="false">'Бланк заказа'!$Y$49:$Y$49</definedName>
    <definedName function="false" hidden="false" name="SalesRoundBox140" vbProcedure="false">'Бланк заказа'!$Y$266:$Y$266</definedName>
    <definedName function="false" hidden="false" name="SalesRoundBox141" vbProcedure="false">'Бланк заказа'!$Y$270:$Y$270</definedName>
    <definedName function="false" hidden="false" name="SalesRoundBox142" vbProcedure="false">'Бланк заказа'!$Y$275:$Y$275</definedName>
    <definedName function="false" hidden="false" name="SalesRoundBox143" vbProcedure="false">'Бланк заказа'!$Y$276:$Y$276</definedName>
    <definedName function="false" hidden="false" name="SalesRoundBox144" vbProcedure="false">'Бланк заказа'!$Y$277:$Y$277</definedName>
    <definedName function="false" hidden="false" name="SalesRoundBox145" vbProcedure="false">'Бланк заказа'!$Y$278:$Y$278</definedName>
    <definedName function="false" hidden="false" name="SalesRoundBox146" vbProcedure="false">'Бланк заказа'!$Y$279:$Y$279</definedName>
    <definedName function="false" hidden="false" name="SalesRoundBox147" vbProcedure="false">'Бланк заказа'!$Y$280:$Y$280</definedName>
    <definedName function="false" hidden="false" name="SalesRoundBox148" vbProcedure="false">'Бланк заказа'!$Y$285:$Y$285</definedName>
    <definedName function="false" hidden="false" name="SalesRoundBox149" vbProcedure="false">'Бланк заказа'!$Y$290:$Y$290</definedName>
    <definedName function="false" hidden="false" name="SalesRoundBox15" vbProcedure="false">'Бланк заказа'!$Y$50:$Y$50</definedName>
    <definedName function="false" hidden="false" name="SalesRoundBox150" vbProcedure="false">'Бланк заказа'!$Y$291:$Y$291</definedName>
    <definedName function="false" hidden="false" name="SalesRoundBox151" vbProcedure="false">'Бланк заказа'!$Y$292:$Y$292</definedName>
    <definedName function="false" hidden="false" name="SalesRoundBox152" vbProcedure="false">'Бланк заказа'!$Y$297:$Y$297</definedName>
    <definedName function="false" hidden="false" name="SalesRoundBox153" vbProcedure="false">'Бланк заказа'!$Y$298:$Y$298</definedName>
    <definedName function="false" hidden="false" name="SalesRoundBox154" vbProcedure="false">'Бланк заказа'!$Y$299:$Y$299</definedName>
    <definedName function="false" hidden="false" name="SalesRoundBox155" vbProcedure="false">'Бланк заказа'!$Y$300:$Y$300</definedName>
    <definedName function="false" hidden="false" name="SalesRoundBox156" vbProcedure="false">'Бланк заказа'!$Y$301:$Y$301</definedName>
    <definedName function="false" hidden="false" name="SalesRoundBox157" vbProcedure="false">'Бланк заказа'!$Y$306:$Y$306</definedName>
    <definedName function="false" hidden="false" name="SalesRoundBox158" vbProcedure="false">'Бланк заказа'!$Y$311:$Y$311</definedName>
    <definedName function="false" hidden="false" name="SalesRoundBox159" vbProcedure="false">'Бланк заказа'!$Y$315:$Y$315</definedName>
    <definedName function="false" hidden="false" name="SalesRoundBox16" vbProcedure="false">'Бланк заказа'!$Y$51:$Y$51</definedName>
    <definedName function="false" hidden="false" name="SalesRoundBox160" vbProcedure="false">'Бланк заказа'!$Y$316:$Y$316</definedName>
    <definedName function="false" hidden="false" name="SalesRoundBox161" vbProcedure="false">'Бланк заказа'!$Y$321:$Y$321</definedName>
    <definedName function="false" hidden="false" name="SalesRoundBox162" vbProcedure="false">'Бланк заказа'!$Y$322:$Y$322</definedName>
    <definedName function="false" hidden="false" name="SalesRoundBox163" vbProcedure="false">'Бланк заказа'!$Y$323:$Y$323</definedName>
    <definedName function="false" hidden="false" name="SalesRoundBox164" vbProcedure="false">'Бланк заказа'!$Y$324:$Y$324</definedName>
    <definedName function="false" hidden="false" name="SalesRoundBox165" vbProcedure="false">'Бланк заказа'!$Y$325:$Y$325</definedName>
    <definedName function="false" hidden="false" name="SalesRoundBox166" vbProcedure="false">'Бланк заказа'!$Y$326:$Y$326</definedName>
    <definedName function="false" hidden="false" name="SalesRoundBox167" vbProcedure="false">'Бланк заказа'!$Y$327:$Y$327</definedName>
    <definedName function="false" hidden="false" name="SalesRoundBox168" vbProcedure="false">'Бланк заказа'!$Y$328:$Y$328</definedName>
    <definedName function="false" hidden="false" name="SalesRoundBox169" vbProcedure="false">'Бланк заказа'!$Y$332:$Y$332</definedName>
    <definedName function="false" hidden="false" name="SalesRoundBox17" vbProcedure="false">'Бланк заказа'!$Y$52:$Y$52</definedName>
    <definedName function="false" hidden="false" name="SalesRoundBox170" vbProcedure="false">'Бланк заказа'!$Y$333:$Y$333</definedName>
    <definedName function="false" hidden="false" name="SalesRoundBox171" vbProcedure="false">'Бланк заказа'!$Y$334:$Y$334</definedName>
    <definedName function="false" hidden="false" name="SalesRoundBox172" vbProcedure="false">'Бланк заказа'!$Y$335:$Y$335</definedName>
    <definedName function="false" hidden="false" name="SalesRoundBox173" vbProcedure="false">'Бланк заказа'!$Y$339:$Y$339</definedName>
    <definedName function="false" hidden="false" name="SalesRoundBox174" vbProcedure="false">'Бланк заказа'!$Y$340:$Y$340</definedName>
    <definedName function="false" hidden="false" name="SalesRoundBox175" vbProcedure="false">'Бланк заказа'!$Y$341:$Y$341</definedName>
    <definedName function="false" hidden="false" name="SalesRoundBox176" vbProcedure="false">'Бланк заказа'!$Y$342:$Y$342</definedName>
    <definedName function="false" hidden="false" name="SalesRoundBox177" vbProcedure="false">'Бланк заказа'!$Y$343:$Y$343</definedName>
    <definedName function="false" hidden="false" name="SalesRoundBox178" vbProcedure="false">'Бланк заказа'!$Y$344:$Y$344</definedName>
    <definedName function="false" hidden="false" name="SalesRoundBox179" vbProcedure="false">'Бланк заказа'!$Y$348:$Y$348</definedName>
    <definedName function="false" hidden="false" name="SalesRoundBox18" vbProcedure="false">'Бланк заказа'!$Y$53:$Y$53</definedName>
    <definedName function="false" hidden="false" name="SalesRoundBox180" vbProcedure="false">'Бланк заказа'!$Y$349:$Y$349</definedName>
    <definedName function="false" hidden="false" name="SalesRoundBox181" vbProcedure="false">'Бланк заказа'!$Y$350:$Y$350</definedName>
    <definedName function="false" hidden="false" name="SalesRoundBox182" vbProcedure="false">'Бланк заказа'!$Y$354:$Y$354</definedName>
    <definedName function="false" hidden="false" name="SalesRoundBox183" vbProcedure="false">'Бланк заказа'!$Y$355:$Y$355</definedName>
    <definedName function="false" hidden="false" name="SalesRoundBox184" vbProcedure="false">'Бланк заказа'!$Y$356:$Y$356</definedName>
    <definedName function="false" hidden="false" name="SalesRoundBox185" vbProcedure="false">'Бланк заказа'!$Y$357:$Y$357</definedName>
    <definedName function="false" hidden="false" name="SalesRoundBox186" vbProcedure="false">'Бланк заказа'!$Y$361:$Y$361</definedName>
    <definedName function="false" hidden="false" name="SalesRoundBox187" vbProcedure="false">'Бланк заказа'!$Y$362:$Y$362</definedName>
    <definedName function="false" hidden="false" name="SalesRoundBox188" vbProcedure="false">'Бланк заказа'!$Y$363:$Y$363</definedName>
    <definedName function="false" hidden="false" name="SalesRoundBox189" vbProcedure="false">'Бланк заказа'!$Y$368:$Y$368</definedName>
    <definedName function="false" hidden="false" name="SalesRoundBox19" vbProcedure="false">'Бланк заказа'!$Y$57:$Y$57</definedName>
    <definedName function="false" hidden="false" name="SalesRoundBox190" vbProcedure="false">'Бланк заказа'!$Y$372:$Y$372</definedName>
    <definedName function="false" hidden="false" name="SalesRoundBox191" vbProcedure="false">'Бланк заказа'!$Y$373:$Y$373</definedName>
    <definedName function="false" hidden="false" name="SalesRoundBox192" vbProcedure="false">'Бланк заказа'!$Y$374:$Y$374</definedName>
    <definedName function="false" hidden="false" name="SalesRoundBox193" vbProcedure="false">'Бланк заказа'!$Y$380:$Y$380</definedName>
    <definedName function="false" hidden="false" name="SalesRoundBox194" vbProcedure="false">'Бланк заказа'!$Y$381:$Y$381</definedName>
    <definedName function="false" hidden="false" name="SalesRoundBox195" vbProcedure="false">'Бланк заказа'!$Y$382:$Y$382</definedName>
    <definedName function="false" hidden="false" name="SalesRoundBox196" vbProcedure="false">'Бланк заказа'!$Y$383:$Y$383</definedName>
    <definedName function="false" hidden="false" name="SalesRoundBox197" vbProcedure="false">'Бланк заказа'!$Y$384:$Y$384</definedName>
    <definedName function="false" hidden="false" name="SalesRoundBox198" vbProcedure="false">'Бланк заказа'!$Y$385:$Y$385</definedName>
    <definedName function="false" hidden="false" name="SalesRoundBox199" vbProcedure="false">'Бланк заказа'!$Y$386:$Y$386</definedName>
    <definedName function="false" hidden="false" name="SalesRoundBox2" vbProcedure="false">'Бланк заказа'!$Y$26:$Y$26</definedName>
    <definedName function="false" hidden="false" name="SalesRoundBox20" vbProcedure="false">'Бланк заказа'!$Y$58:$Y$58</definedName>
    <definedName function="false" hidden="false" name="SalesRoundBox200" vbProcedure="false">'Бланк заказа'!$Y$387:$Y$387</definedName>
    <definedName function="false" hidden="false" name="SalesRoundBox201" vbProcedure="false">'Бланк заказа'!$Y$388:$Y$388</definedName>
    <definedName function="false" hidden="false" name="SalesRoundBox202" vbProcedure="false">'Бланк заказа'!$Y$389:$Y$389</definedName>
    <definedName function="false" hidden="false" name="SalesRoundBox203" vbProcedure="false">'Бланк заказа'!$Y$390:$Y$390</definedName>
    <definedName function="false" hidden="false" name="SalesRoundBox204" vbProcedure="false">'Бланк заказа'!$Y$394:$Y$394</definedName>
    <definedName function="false" hidden="false" name="SalesRoundBox205" vbProcedure="false">'Бланк заказа'!$Y$395:$Y$395</definedName>
    <definedName function="false" hidden="false" name="SalesRoundBox206" vbProcedure="false">'Бланк заказа'!$Y$399:$Y$399</definedName>
    <definedName function="false" hidden="false" name="SalesRoundBox207" vbProcedure="false">'Бланк заказа'!$Y$400:$Y$400</definedName>
    <definedName function="false" hidden="false" name="SalesRoundBox208" vbProcedure="false">'Бланк заказа'!$Y$401:$Y$401</definedName>
    <definedName function="false" hidden="false" name="SalesRoundBox209" vbProcedure="false">'Бланк заказа'!$Y$405:$Y$405</definedName>
    <definedName function="false" hidden="false" name="SalesRoundBox21" vbProcedure="false">'Бланк заказа'!$Y$63:$Y$63</definedName>
    <definedName function="false" hidden="false" name="SalesRoundBox210" vbProcedure="false">'Бланк заказа'!$Y$406:$Y$406</definedName>
    <definedName function="false" hidden="false" name="SalesRoundBox211" vbProcedure="false">'Бланк заказа'!$Y$411:$Y$411</definedName>
    <definedName function="false" hidden="false" name="SalesRoundBox212" vbProcedure="false">'Бланк заказа'!$Y$412:$Y$412</definedName>
    <definedName function="false" hidden="false" name="SalesRoundBox213" vbProcedure="false">'Бланк заказа'!$Y$413:$Y$413</definedName>
    <definedName function="false" hidden="false" name="SalesRoundBox214" vbProcedure="false">'Бланк заказа'!$Y$414:$Y$414</definedName>
    <definedName function="false" hidden="false" name="SalesRoundBox215" vbProcedure="false">'Бланк заказа'!$Y$415:$Y$415</definedName>
    <definedName function="false" hidden="false" name="SalesRoundBox216" vbProcedure="false">'Бланк заказа'!$Y$416:$Y$416</definedName>
    <definedName function="false" hidden="false" name="SalesRoundBox217" vbProcedure="false">'Бланк заказа'!$Y$417:$Y$417</definedName>
    <definedName function="false" hidden="false" name="SalesRoundBox218" vbProcedure="false">'Бланк заказа'!$Y$421:$Y$421</definedName>
    <definedName function="false" hidden="false" name="SalesRoundBox219" vbProcedure="false">'Бланк заказа'!$Y$422:$Y$422</definedName>
    <definedName function="false" hidden="false" name="SalesRoundBox22" vbProcedure="false">'Бланк заказа'!$Y$64:$Y$64</definedName>
    <definedName function="false" hidden="false" name="SalesRoundBox220" vbProcedure="false">'Бланк заказа'!$Y$426:$Y$426</definedName>
    <definedName function="false" hidden="false" name="SalesRoundBox221" vbProcedure="false">'Бланк заказа'!$Y$427:$Y$427</definedName>
    <definedName function="false" hidden="false" name="SalesRoundBox222" vbProcedure="false">'Бланк заказа'!$Y$428:$Y$428</definedName>
    <definedName function="false" hidden="false" name="SalesRoundBox223" vbProcedure="false">'Бланк заказа'!$Y$429:$Y$429</definedName>
    <definedName function="false" hidden="false" name="SalesRoundBox224" vbProcedure="false">'Бланк заказа'!$Y$430:$Y$430</definedName>
    <definedName function="false" hidden="false" name="SalesRoundBox225" vbProcedure="false">'Бланк заказа'!$Y$434:$Y$434</definedName>
    <definedName function="false" hidden="false" name="SalesRoundBox226" vbProcedure="false">'Бланк заказа'!$Y$440:$Y$440</definedName>
    <definedName function="false" hidden="false" name="SalesRoundBox227" vbProcedure="false">'Бланк заказа'!$Y$444:$Y$444</definedName>
    <definedName function="false" hidden="false" name="SalesRoundBox228" vbProcedure="false">'Бланк заказа'!$Y$445:$Y$445</definedName>
    <definedName function="false" hidden="false" name="SalesRoundBox229" vbProcedure="false">'Бланк заказа'!$Y$446:$Y$446</definedName>
    <definedName function="false" hidden="false" name="SalesRoundBox23" vbProcedure="false">'Бланк заказа'!$Y$65:$Y$65</definedName>
    <definedName function="false" hidden="false" name="SalesRoundBox230" vbProcedure="false">'Бланк заказа'!$Y$447:$Y$447</definedName>
    <definedName function="false" hidden="false" name="SalesRoundBox231" vbProcedure="false">'Бланк заказа'!$Y$448:$Y$448</definedName>
    <definedName function="false" hidden="false" name="SalesRoundBox232" vbProcedure="false">'Бланк заказа'!$Y$449:$Y$449</definedName>
    <definedName function="false" hidden="false" name="SalesRoundBox233" vbProcedure="false">'Бланк заказа'!$Y$450:$Y$450</definedName>
    <definedName function="false" hidden="false" name="SalesRoundBox234" vbProcedure="false">'Бланк заказа'!$Y$451:$Y$451</definedName>
    <definedName function="false" hidden="false" name="SalesRoundBox235" vbProcedure="false">'Бланк заказа'!$Y$452:$Y$452</definedName>
    <definedName function="false" hidden="false" name="SalesRoundBox236" vbProcedure="false">'Бланк заказа'!$Y$453:$Y$453</definedName>
    <definedName function="false" hidden="false" name="SalesRoundBox237" vbProcedure="false">'Бланк заказа'!$Y$454:$Y$454</definedName>
    <definedName function="false" hidden="false" name="SalesRoundBox238" vbProcedure="false">'Бланк заказа'!$Y$455:$Y$455</definedName>
    <definedName function="false" hidden="false" name="SalesRoundBox239" vbProcedure="false">'Бланк заказа'!$Y$456:$Y$456</definedName>
    <definedName function="false" hidden="false" name="SalesRoundBox24" vbProcedure="false">'Бланк заказа'!$Y$66:$Y$66</definedName>
    <definedName function="false" hidden="false" name="SalesRoundBox240" vbProcedure="false">'Бланк заказа'!$Y$457:$Y$457</definedName>
    <definedName function="false" hidden="false" name="SalesRoundBox241" vbProcedure="false">'Бланк заказа'!$Y$458:$Y$458</definedName>
    <definedName function="false" hidden="false" name="SalesRoundBox242" vbProcedure="false">'Бланк заказа'!$Y$459:$Y$459</definedName>
    <definedName function="false" hidden="false" name="SalesRoundBox243" vbProcedure="false">'Бланк заказа'!$Y$460:$Y$460</definedName>
    <definedName function="false" hidden="false" name="SalesRoundBox244" vbProcedure="false">'Бланк заказа'!$Y$461:$Y$461</definedName>
    <definedName function="false" hidden="false" name="SalesRoundBox245" vbProcedure="false">'Бланк заказа'!$Y$462:$Y$462</definedName>
    <definedName function="false" hidden="false" name="SalesRoundBox246" vbProcedure="false">'Бланк заказа'!$Y$463:$Y$463</definedName>
    <definedName function="false" hidden="false" name="SalesRoundBox247" vbProcedure="false">'Бланк заказа'!$Y$467:$Y$467</definedName>
    <definedName function="false" hidden="false" name="SalesRoundBox248" vbProcedure="false">'Бланк заказа'!$Y$468:$Y$468</definedName>
    <definedName function="false" hidden="false" name="SalesRoundBox249" vbProcedure="false">'Бланк заказа'!$Y$472:$Y$472</definedName>
    <definedName function="false" hidden="false" name="SalesRoundBox25" vbProcedure="false">'Бланк заказа'!$Y$67:$Y$67</definedName>
    <definedName function="false" hidden="false" name="SalesRoundBox250" vbProcedure="false">'Бланк заказа'!$Y$477:$Y$477</definedName>
    <definedName function="false" hidden="false" name="SalesRoundBox251" vbProcedure="false">'Бланк заказа'!$Y$481:$Y$481</definedName>
    <definedName function="false" hidden="false" name="SalesRoundBox252" vbProcedure="false">'Бланк заказа'!$Y$482:$Y$482</definedName>
    <definedName function="false" hidden="false" name="SalesRoundBox253" vbProcedure="false">'Бланк заказа'!$Y$483:$Y$483</definedName>
    <definedName function="false" hidden="false" name="SalesRoundBox254" vbProcedure="false">'Бланк заказа'!$Y$484:$Y$484</definedName>
    <definedName function="false" hidden="false" name="SalesRoundBox255" vbProcedure="false">'Бланк заказа'!$Y$485:$Y$485</definedName>
    <definedName function="false" hidden="false" name="SalesRoundBox256" vbProcedure="false">'Бланк заказа'!$Y$489:$Y$489</definedName>
    <definedName function="false" hidden="false" name="SalesRoundBox257" vbProcedure="false">'Бланк заказа'!$Y$494:$Y$494</definedName>
    <definedName function="false" hidden="false" name="SalesRoundBox258" vbProcedure="false">'Бланк заказа'!$Y$495:$Y$495</definedName>
    <definedName function="false" hidden="false" name="SalesRoundBox259" vbProcedure="false">'Бланк заказа'!$Y$496:$Y$496</definedName>
    <definedName function="false" hidden="false" name="SalesRoundBox26" vbProcedure="false">'Бланк заказа'!$Y$68:$Y$68</definedName>
    <definedName function="false" hidden="false" name="SalesRoundBox260" vbProcedure="false">'Бланк заказа'!$Y$501:$Y$501</definedName>
    <definedName function="false" hidden="false" name="SalesRoundBox261" vbProcedure="false">'Бланк заказа'!$Y$507:$Y$507</definedName>
    <definedName function="false" hidden="false" name="SalesRoundBox262" vbProcedure="false">'Бланк заказа'!$Y$508:$Y$508</definedName>
    <definedName function="false" hidden="false" name="SalesRoundBox263" vbProcedure="false">'Бланк заказа'!$Y$509:$Y$509</definedName>
    <definedName function="false" hidden="false" name="SalesRoundBox264" vbProcedure="false">'Бланк заказа'!$Y$510:$Y$510</definedName>
    <definedName function="false" hidden="false" name="SalesRoundBox265" vbProcedure="false">'Бланк заказа'!$Y$511:$Y$511</definedName>
    <definedName function="false" hidden="false" name="SalesRoundBox266" vbProcedure="false">'Бланк заказа'!$Y$512:$Y$512</definedName>
    <definedName function="false" hidden="false" name="SalesRoundBox267" vbProcedure="false">'Бланк заказа'!$Y$513:$Y$513</definedName>
    <definedName function="false" hidden="false" name="SalesRoundBox268" vbProcedure="false">'Бланк заказа'!$Y$514:$Y$514</definedName>
    <definedName function="false" hidden="false" name="SalesRoundBox269" vbProcedure="false">'Бланк заказа'!$Y$518:$Y$518</definedName>
    <definedName function="false" hidden="false" name="SalesRoundBox27" vbProcedure="false">'Бланк заказа'!$Y$69:$Y$69</definedName>
    <definedName function="false" hidden="false" name="SalesRoundBox270" vbProcedure="false">'Бланк заказа'!$Y$519:$Y$519</definedName>
    <definedName function="false" hidden="false" name="SalesRoundBox271" vbProcedure="false">'Бланк заказа'!$Y$523:$Y$523</definedName>
    <definedName function="false" hidden="false" name="SalesRoundBox272" vbProcedure="false">'Бланк заказа'!$Y$524:$Y$524</definedName>
    <definedName function="false" hidden="false" name="SalesRoundBox273" vbProcedure="false">'Бланк заказа'!$Y$525:$Y$525</definedName>
    <definedName function="false" hidden="false" name="SalesRoundBox274" vbProcedure="false">'Бланк заказа'!$Y$526:$Y$526</definedName>
    <definedName function="false" hidden="false" name="SalesRoundBox275" vbProcedure="false">'Бланк заказа'!$Y$527:$Y$527</definedName>
    <definedName function="false" hidden="false" name="SalesRoundBox276" vbProcedure="false">'Бланк заказа'!$Y$528:$Y$528</definedName>
    <definedName function="false" hidden="false" name="SalesRoundBox277" vbProcedure="false">'Бланк заказа'!$Y$532:$Y$532</definedName>
    <definedName function="false" hidden="false" name="SalesRoundBox278" vbProcedure="false">'Бланк заказа'!$Y$533:$Y$533</definedName>
    <definedName function="false" hidden="false" name="SalesRoundBox279" vbProcedure="false">'Бланк заказа'!$Y$534:$Y$534</definedName>
    <definedName function="false" hidden="false" name="SalesRoundBox28" vbProcedure="false">'Бланк заказа'!$Y$73:$Y$73</definedName>
    <definedName function="false" hidden="false" name="SalesRoundBox280" vbProcedure="false">'Бланк заказа'!$Y$538:$Y$538</definedName>
    <definedName function="false" hidden="false" name="SalesRoundBox281" vbProcedure="false">'Бланк заказа'!$Y$539:$Y$539</definedName>
    <definedName function="false" hidden="false" name="SalesRoundBox282" vbProcedure="false">'Бланк заказа'!$Y$545:$Y$545</definedName>
    <definedName function="false" hidden="false" name="SalesRoundBox283" vbProcedure="false">'Бланк заказа'!$Y$546:$Y$546</definedName>
    <definedName function="false" hidden="false" name="SalesRoundBox284" vbProcedure="false">'Бланк заказа'!$Y$547:$Y$547</definedName>
    <definedName function="false" hidden="false" name="SalesRoundBox285" vbProcedure="false">'Бланк заказа'!$Y$548:$Y$548</definedName>
    <definedName function="false" hidden="false" name="SalesRoundBox286" vbProcedure="false">'Бланк заказа'!$Y$549:$Y$549</definedName>
    <definedName function="false" hidden="false" name="SalesRoundBox287" vbProcedure="false">'Бланк заказа'!$Y$550:$Y$550</definedName>
    <definedName function="false" hidden="false" name="SalesRoundBox288" vbProcedure="false">'Бланк заказа'!$Y$551:$Y$551</definedName>
    <definedName function="false" hidden="false" name="SalesRoundBox289" vbProcedure="false">'Бланк заказа'!$Y$555:$Y$555</definedName>
    <definedName function="false" hidden="false" name="SalesRoundBox29" vbProcedure="false">'Бланк заказа'!$Y$74:$Y$74</definedName>
    <definedName function="false" hidden="false" name="SalesRoundBox290" vbProcedure="false">'Бланк заказа'!$Y$556:$Y$556</definedName>
    <definedName function="false" hidden="false" name="SalesRoundBox291" vbProcedure="false">'Бланк заказа'!$Y$557:$Y$557</definedName>
    <definedName function="false" hidden="false" name="SalesRoundBox292" vbProcedure="false">'Бланк заказа'!$Y$558:$Y$558</definedName>
    <definedName function="false" hidden="false" name="SalesRoundBox293" vbProcedure="false">'Бланк заказа'!$Y$562:$Y$562</definedName>
    <definedName function="false" hidden="false" name="SalesRoundBox294" vbProcedure="false">'Бланк заказа'!$Y$563:$Y$563</definedName>
    <definedName function="false" hidden="false" name="SalesRoundBox295" vbProcedure="false">'Бланк заказа'!$Y$564:$Y$564</definedName>
    <definedName function="false" hidden="false" name="SalesRoundBox296" vbProcedure="false">'Бланк заказа'!$Y$565:$Y$565</definedName>
    <definedName function="false" hidden="false" name="SalesRoundBox297" vbProcedure="false">'Бланк заказа'!$Y$566:$Y$566</definedName>
    <definedName function="false" hidden="false" name="SalesRoundBox298" vbProcedure="false">'Бланк заказа'!$Y$567:$Y$567</definedName>
    <definedName function="false" hidden="false" name="SalesRoundBox299" vbProcedure="false">'Бланк заказа'!$Y$568:$Y$568</definedName>
    <definedName function="false" hidden="false" name="SalesRoundBox3" vbProcedure="false">'Бланк заказа'!$Y$27:$Y$27</definedName>
    <definedName function="false" hidden="false" name="SalesRoundBox30" vbProcedure="false">'Бланк заказа'!$Y$75:$Y$75</definedName>
    <definedName function="false" hidden="false" name="SalesRoundBox300" vbProcedure="false">'Бланк заказа'!$Y$572:$Y$572</definedName>
    <definedName function="false" hidden="false" name="SalesRoundBox301" vbProcedure="false">'Бланк заказа'!$Y$573:$Y$573</definedName>
    <definedName function="false" hidden="false" name="SalesRoundBox302" vbProcedure="false">'Бланк заказа'!$Y$574:$Y$574</definedName>
    <definedName function="false" hidden="false" name="SalesRoundBox303" vbProcedure="false">'Бланк заказа'!$Y$575:$Y$575</definedName>
    <definedName function="false" hidden="false" name="SalesRoundBox304" vbProcedure="false">'Бланк заказа'!$Y$579:$Y$579</definedName>
    <definedName function="false" hidden="false" name="SalesRoundBox305" vbProcedure="false">'Бланк заказа'!$Y$580:$Y$580</definedName>
    <definedName function="false" hidden="false" name="SalesRoundBox306" vbProcedure="false">'Бланк заказа'!$Y$581:$Y$581</definedName>
    <definedName function="false" hidden="false" name="SalesRoundBox307" vbProcedure="false">'Бланк заказа'!$Y$582:$Y$582</definedName>
    <definedName function="false" hidden="false" name="SalesRoundBox308" vbProcedure="false">'Бланк заказа'!$Y$587:$Y$587</definedName>
    <definedName function="false" hidden="false" name="SalesRoundBox309" vbProcedure="false">'Бланк заказа'!$Y$588:$Y$588</definedName>
    <definedName function="false" hidden="false" name="SalesRoundBox31" vbProcedure="false">'Бланк заказа'!$Y$76:$Y$76</definedName>
    <definedName function="false" hidden="false" name="SalesRoundBox310" vbProcedure="false">'Бланк заказа'!$Y$592:$Y$592</definedName>
    <definedName function="false" hidden="false" name="SalesRoundBox311" vbProcedure="false">'Бланк заказа'!$Y$596:$Y$596</definedName>
    <definedName function="false" hidden="false" name="SalesRoundBox312" vbProcedure="false">'Бланк заказа'!$Y$600:$Y$600</definedName>
    <definedName function="false" hidden="false" name="SalesRoundBox32" vbProcedure="false">'Бланк заказа'!$Y$80:$Y$80</definedName>
    <definedName function="false" hidden="false" name="SalesRoundBox33" vbProcedure="false">'Бланк заказа'!$Y$81:$Y$81</definedName>
    <definedName function="false" hidden="false" name="SalesRoundBox34" vbProcedure="false">'Бланк заказа'!$Y$82:$Y$82</definedName>
    <definedName function="false" hidden="false" name="SalesRoundBox35" vbProcedure="false">'Бланк заказа'!$Y$83:$Y$83</definedName>
    <definedName function="false" hidden="false" name="SalesRoundBox36" vbProcedure="false">'Бланк заказа'!$Y$84:$Y$84</definedName>
    <definedName function="false" hidden="false" name="SalesRoundBox37" vbProcedure="false">'Бланк заказа'!$Y$85:$Y$85</definedName>
    <definedName function="false" hidden="false" name="SalesRoundBox38" vbProcedure="false">'Бланк заказа'!$Y$89:$Y$89</definedName>
    <definedName function="false" hidden="false" name="SalesRoundBox39" vbProcedure="false">'Бланк заказа'!$Y$90:$Y$90</definedName>
    <definedName function="false" hidden="false" name="SalesRoundBox4" vbProcedure="false">'Бланк заказа'!$Y$28:$Y$28</definedName>
    <definedName function="false" hidden="false" name="SalesRoundBox40" vbProcedure="false">'Бланк заказа'!$Y$91:$Y$91</definedName>
    <definedName function="false" hidden="false" name="SalesRoundBox41" vbProcedure="false">'Бланк заказа'!$Y$92:$Y$92</definedName>
    <definedName function="false" hidden="false" name="SalesRoundBox42" vbProcedure="false">'Бланк заказа'!$Y$93:$Y$93</definedName>
    <definedName function="false" hidden="false" name="SalesRoundBox43" vbProcedure="false">'Бланк заказа'!$Y$97:$Y$97</definedName>
    <definedName function="false" hidden="false" name="SalesRoundBox44" vbProcedure="false">'Бланк заказа'!$Y$98:$Y$98</definedName>
    <definedName function="false" hidden="false" name="SalesRoundBox45" vbProcedure="false">'Бланк заказа'!$Y$99:$Y$99</definedName>
    <definedName function="false" hidden="false" name="SalesRoundBox46" vbProcedure="false">'Бланк заказа'!$Y$104:$Y$104</definedName>
    <definedName function="false" hidden="false" name="SalesRoundBox47" vbProcedure="false">'Бланк заказа'!$Y$105:$Y$105</definedName>
    <definedName function="false" hidden="false" name="SalesRoundBox48" vbProcedure="false">'Бланк заказа'!$Y$106:$Y$106</definedName>
    <definedName function="false" hidden="false" name="SalesRoundBox49" vbProcedure="false">'Бланк заказа'!$Y$110:$Y$110</definedName>
    <definedName function="false" hidden="false" name="SalesRoundBox5" vbProcedure="false">'Бланк заказа'!$Y$29:$Y$29</definedName>
    <definedName function="false" hidden="false" name="SalesRoundBox50" vbProcedure="false">'Бланк заказа'!$Y$111:$Y$111</definedName>
    <definedName function="false" hidden="false" name="SalesRoundBox51" vbProcedure="false">'Бланк заказа'!$Y$112:$Y$112</definedName>
    <definedName function="false" hidden="false" name="SalesRoundBox52" vbProcedure="false">'Бланк заказа'!$Y$113:$Y$113</definedName>
    <definedName function="false" hidden="false" name="SalesRoundBox53" vbProcedure="false">'Бланк заказа'!$Y$114:$Y$114</definedName>
    <definedName function="false" hidden="false" name="SalesRoundBox54" vbProcedure="false">'Бланк заказа'!$Y$119:$Y$119</definedName>
    <definedName function="false" hidden="false" name="SalesRoundBox55" vbProcedure="false">'Бланк заказа'!$Y$120:$Y$120</definedName>
    <definedName function="false" hidden="false" name="SalesRoundBox56" vbProcedure="false">'Бланк заказа'!$Y$121:$Y$121</definedName>
    <definedName function="false" hidden="false" name="SalesRoundBox57" vbProcedure="false">'Бланк заказа'!$Y$122:$Y$122</definedName>
    <definedName function="false" hidden="false" name="SalesRoundBox58" vbProcedure="false">'Бланк заказа'!$Y$123:$Y$123</definedName>
    <definedName function="false" hidden="false" name="SalesRoundBox59" vbProcedure="false">'Бланк заказа'!$Y$127:$Y$127</definedName>
    <definedName function="false" hidden="false" name="SalesRoundBox6" vbProcedure="false">'Бланк заказа'!$Y$30:$Y$30</definedName>
    <definedName function="false" hidden="false" name="SalesRoundBox60" vbProcedure="false">'Бланк заказа'!$Y$128:$Y$128</definedName>
    <definedName function="false" hidden="false" name="SalesRoundBox61" vbProcedure="false">'Бланк заказа'!$Y$129:$Y$129</definedName>
    <definedName function="false" hidden="false" name="SalesRoundBox62" vbProcedure="false">'Бланк заказа'!$Y$130:$Y$130</definedName>
    <definedName function="false" hidden="false" name="SalesRoundBox63" vbProcedure="false">'Бланк заказа'!$Y$134:$Y$134</definedName>
    <definedName function="false" hidden="false" name="SalesRoundBox64" vbProcedure="false">'Бланк заказа'!$Y$135:$Y$135</definedName>
    <definedName function="false" hidden="false" name="SalesRoundBox65" vbProcedure="false">'Бланк заказа'!$Y$136:$Y$136</definedName>
    <definedName function="false" hidden="false" name="SalesRoundBox66" vbProcedure="false">'Бланк заказа'!$Y$137:$Y$137</definedName>
    <definedName function="false" hidden="false" name="SalesRoundBox67" vbProcedure="false">'Бланк заказа'!$Y$138:$Y$138</definedName>
    <definedName function="false" hidden="false" name="SalesRoundBox68" vbProcedure="false">'Бланк заказа'!$Y$139:$Y$139</definedName>
    <definedName function="false" hidden="false" name="SalesRoundBox69" vbProcedure="false">'Бланк заказа'!$Y$140:$Y$140</definedName>
    <definedName function="false" hidden="false" name="SalesRoundBox7" vbProcedure="false">'Бланк заказа'!$Y$31:$Y$31</definedName>
    <definedName function="false" hidden="false" name="SalesRoundBox70" vbProcedure="false">'Бланк заказа'!$Y$144:$Y$144</definedName>
    <definedName function="false" hidden="false" name="SalesRoundBox71" vbProcedure="false">'Бланк заказа'!$Y$145:$Y$145</definedName>
    <definedName function="false" hidden="false" name="SalesRoundBox72" vbProcedure="false">'Бланк заказа'!$Y$150:$Y$150</definedName>
    <definedName function="false" hidden="false" name="SalesRoundBox73" vbProcedure="false">'Бланк заказа'!$Y$151:$Y$151</definedName>
    <definedName function="false" hidden="false" name="SalesRoundBox74" vbProcedure="false">'Бланк заказа'!$Y$155:$Y$155</definedName>
    <definedName function="false" hidden="false" name="SalesRoundBox75" vbProcedure="false">'Бланк заказа'!$Y$156:$Y$156</definedName>
    <definedName function="false" hidden="false" name="SalesRoundBox76" vbProcedure="false">'Бланк заказа'!$Y$160:$Y$160</definedName>
    <definedName function="false" hidden="false" name="SalesRoundBox77" vbProcedure="false">'Бланк заказа'!$Y$161:$Y$161</definedName>
    <definedName function="false" hidden="false" name="SalesRoundBox78" vbProcedure="false">'Бланк заказа'!$Y$166:$Y$166</definedName>
    <definedName function="false" hidden="false" name="SalesRoundBox79" vbProcedure="false">'Бланк заказа'!$Y$167:$Y$167</definedName>
    <definedName function="false" hidden="false" name="SalesRoundBox8" vbProcedure="false">'Бланк заказа'!$Y$32:$Y$32</definedName>
    <definedName function="false" hidden="false" name="SalesRoundBox80" vbProcedure="false">'Бланк заказа'!$Y$168:$Y$168</definedName>
    <definedName function="false" hidden="false" name="SalesRoundBox81" vbProcedure="false">'Бланк заказа'!$Y$172:$Y$172</definedName>
    <definedName function="false" hidden="false" name="SalesRoundBox82" vbProcedure="false">'Бланк заказа'!$Y$173:$Y$173</definedName>
    <definedName function="false" hidden="false" name="SalesRoundBox83" vbProcedure="false">'Бланк заказа'!$Y$174:$Y$174</definedName>
    <definedName function="false" hidden="false" name="SalesRoundBox84" vbProcedure="false">'Бланк заказа'!$Y$175:$Y$175</definedName>
    <definedName function="false" hidden="false" name="SalesRoundBox85" vbProcedure="false">'Бланк заказа'!$Y$176:$Y$176</definedName>
    <definedName function="false" hidden="false" name="SalesRoundBox86" vbProcedure="false">'Бланк заказа'!$Y$180:$Y$180</definedName>
    <definedName function="false" hidden="false" name="SalesRoundBox87" vbProcedure="false">'Бланк заказа'!$Y$181:$Y$181</definedName>
    <definedName function="false" hidden="false" name="SalesRoundBox88" vbProcedure="false">'Бланк заказа'!$Y$182:$Y$182</definedName>
    <definedName function="false" hidden="false" name="SalesRoundBox89" vbProcedure="false">'Бланк заказа'!$Y$188:$Y$188</definedName>
    <definedName function="false" hidden="false" name="SalesRoundBox9" vbProcedure="false">'Бланк заказа'!$Y$33:$Y$33</definedName>
    <definedName function="false" hidden="false" name="SalesRoundBox90" vbProcedure="false">'Бланк заказа'!$Y$192:$Y$192</definedName>
    <definedName function="false" hidden="false" name="SalesRoundBox91" vbProcedure="false">'Бланк заказа'!$Y$193:$Y$193</definedName>
    <definedName function="false" hidden="false" name="SalesRoundBox92" vbProcedure="false">'Бланк заказа'!$Y$194:$Y$194</definedName>
    <definedName function="false" hidden="false" name="SalesRoundBox93" vbProcedure="false">'Бланк заказа'!$Y$195:$Y$195</definedName>
    <definedName function="false" hidden="false" name="SalesRoundBox94" vbProcedure="false">'Бланк заказа'!$Y$196:$Y$196</definedName>
    <definedName function="false" hidden="false" name="SalesRoundBox95" vbProcedure="false">'Бланк заказа'!$Y$197:$Y$197</definedName>
    <definedName function="false" hidden="false" name="SalesRoundBox96" vbProcedure="false">'Бланк заказа'!$Y$198:$Y$198</definedName>
    <definedName function="false" hidden="false" name="SalesRoundBox97" vbProcedure="false">'Бланк заказа'!$Y$199:$Y$199</definedName>
    <definedName function="false" hidden="false" name="SalesRoundBox98" vbProcedure="false">'Бланк заказа'!$Y$204:$Y$204</definedName>
    <definedName function="false" hidden="false" name="SalesRoundBox99" vbProcedure="false">'Бланк заказа'!$Y$205:$Y$205</definedName>
    <definedName function="false" hidden="false" name="Table" vbProcedure="false">Setting!$B$6:$D$10</definedName>
    <definedName function="false" hidden="false" name="TemplateProductType" vbProcedure="false">'Бланк заказа'!$G$1</definedName>
    <definedName function="false" hidden="false" name="TypeProxy" vbProcedure="false">'Бланк заказа'!$D$9</definedName>
    <definedName function="false" hidden="false" name="UnitOfMeasure1" vbProcedure="false">'Бланк заказа'!$W$22:$W$22</definedName>
    <definedName function="false" hidden="false" name="UnitOfMeasure10" vbProcedure="false">'Бланк заказа'!$W$34:$W$34</definedName>
    <definedName function="false" hidden="false" name="UnitOfMeasure100" vbProcedure="false">'Бланк заказа'!$W$209:$W$209</definedName>
    <definedName function="false" hidden="false" name="UnitOfMeasure101" vbProcedure="false">'Бланк заказа'!$W$210:$W$210</definedName>
    <definedName function="false" hidden="false" name="UnitOfMeasure102" vbProcedure="false">'Бланк заказа'!$W$214:$W$214</definedName>
    <definedName function="false" hidden="false" name="UnitOfMeasure103" vbProcedure="false">'Бланк заказа'!$W$215:$W$215</definedName>
    <definedName function="false" hidden="false" name="UnitOfMeasure104" vbProcedure="false">'Бланк заказа'!$W$216:$W$216</definedName>
    <definedName function="false" hidden="false" name="UnitOfMeasure105" vbProcedure="false">'Бланк заказа'!$W$217:$W$217</definedName>
    <definedName function="false" hidden="false" name="UnitOfMeasure106" vbProcedure="false">'Бланк заказа'!$W$218:$W$218</definedName>
    <definedName function="false" hidden="false" name="UnitOfMeasure107" vbProcedure="false">'Бланк заказа'!$W$219:$W$219</definedName>
    <definedName function="false" hidden="false" name="UnitOfMeasure108" vbProcedure="false">'Бланк заказа'!$W$220:$W$220</definedName>
    <definedName function="false" hidden="false" name="UnitOfMeasure109" vbProcedure="false">'Бланк заказа'!$W$221:$W$221</definedName>
    <definedName function="false" hidden="false" name="UnitOfMeasure11" vbProcedure="false">'Бланк заказа'!$W$38:$W$38</definedName>
    <definedName function="false" hidden="false" name="UnitOfMeasure110" vbProcedure="false">'Бланк заказа'!$W$225:$W$225</definedName>
    <definedName function="false" hidden="false" name="UnitOfMeasure111" vbProcedure="false">'Бланк заказа'!$W$226:$W$226</definedName>
    <definedName function="false" hidden="false" name="UnitOfMeasure112" vbProcedure="false">'Бланк заказа'!$W$227:$W$227</definedName>
    <definedName function="false" hidden="false" name="UnitOfMeasure113" vbProcedure="false">'Бланк заказа'!$W$228:$W$228</definedName>
    <definedName function="false" hidden="false" name="UnitOfMeasure114" vbProcedure="false">'Бланк заказа'!$W$229:$W$229</definedName>
    <definedName function="false" hidden="false" name="UnitOfMeasure115" vbProcedure="false">'Бланк заказа'!$W$230:$W$230</definedName>
    <definedName function="false" hidden="false" name="UnitOfMeasure116" vbProcedure="false">'Бланк заказа'!$W$231:$W$231</definedName>
    <definedName function="false" hidden="false" name="UnitOfMeasure117" vbProcedure="false">'Бланк заказа'!$W$232:$W$232</definedName>
    <definedName function="false" hidden="false" name="UnitOfMeasure118" vbProcedure="false">'Бланк заказа'!$W$233:$W$233</definedName>
    <definedName function="false" hidden="false" name="UnitOfMeasure119" vbProcedure="false">'Бланк заказа'!$W$234:$W$234</definedName>
    <definedName function="false" hidden="false" name="UnitOfMeasure12" vbProcedure="false">'Бланк заказа'!$W$42:$W$42</definedName>
    <definedName function="false" hidden="false" name="UnitOfMeasure120" vbProcedure="false">'Бланк заказа'!$W$235:$W$235</definedName>
    <definedName function="false" hidden="false" name="UnitOfMeasure121" vbProcedure="false">'Бланк заказа'!$W$239:$W$239</definedName>
    <definedName function="false" hidden="false" name="UnitOfMeasure122" vbProcedure="false">'Бланк заказа'!$W$240:$W$240</definedName>
    <definedName function="false" hidden="false" name="UnitOfMeasure123" vbProcedure="false">'Бланк заказа'!$W$241:$W$241</definedName>
    <definedName function="false" hidden="false" name="UnitOfMeasure124" vbProcedure="false">'Бланк заказа'!$W$242:$W$242</definedName>
    <definedName function="false" hidden="false" name="UnitOfMeasure125" vbProcedure="false">'Бланк заказа'!$W$247:$W$247</definedName>
    <definedName function="false" hidden="false" name="UnitOfMeasure126" vbProcedure="false">'Бланк заказа'!$W$248:$W$248</definedName>
    <definedName function="false" hidden="false" name="UnitOfMeasure127" vbProcedure="false">'Бланк заказа'!$W$249:$W$249</definedName>
    <definedName function="false" hidden="false" name="UnitOfMeasure128" vbProcedure="false">'Бланк заказа'!$W$250:$W$250</definedName>
    <definedName function="false" hidden="false" name="UnitOfMeasure129" vbProcedure="false">'Бланк заказа'!$W$251:$W$251</definedName>
    <definedName function="false" hidden="false" name="UnitOfMeasure13" vbProcedure="false">'Бланк заказа'!$W$48:$W$48</definedName>
    <definedName function="false" hidden="false" name="UnitOfMeasure130" vbProcedure="false">'Бланк заказа'!$W$252:$W$252</definedName>
    <definedName function="false" hidden="false" name="UnitOfMeasure131" vbProcedure="false">'Бланк заказа'!$W$253:$W$253</definedName>
    <definedName function="false" hidden="false" name="UnitOfMeasure132" vbProcedure="false">'Бланк заказа'!$W$254:$W$254</definedName>
    <definedName function="false" hidden="false" name="UnitOfMeasure133" vbProcedure="false">'Бланк заказа'!$W$259:$W$259</definedName>
    <definedName function="false" hidden="false" name="UnitOfMeasure134" vbProcedure="false">'Бланк заказа'!$W$260:$W$260</definedName>
    <definedName function="false" hidden="false" name="UnitOfMeasure135" vbProcedure="false">'Бланк заказа'!$W$261:$W$261</definedName>
    <definedName function="false" hidden="false" name="UnitOfMeasure136" vbProcedure="false">'Бланк заказа'!$W$262:$W$262</definedName>
    <definedName function="false" hidden="false" name="UnitOfMeasure137" vbProcedure="false">'Бланк заказа'!$W$263:$W$263</definedName>
    <definedName function="false" hidden="false" name="UnitOfMeasure138" vbProcedure="false">'Бланк заказа'!$W$264:$W$264</definedName>
    <definedName function="false" hidden="false" name="UnitOfMeasure139" vbProcedure="false">'Бланк заказа'!$W$265:$W$265</definedName>
    <definedName function="false" hidden="false" name="UnitOfMeasure14" vbProcedure="false">'Бланк заказа'!$W$49:$W$49</definedName>
    <definedName function="false" hidden="false" name="UnitOfMeasure140" vbProcedure="false">'Бланк заказа'!$W$266:$W$266</definedName>
    <definedName function="false" hidden="false" name="UnitOfMeasure141" vbProcedure="false">'Бланк заказа'!$W$270:$W$270</definedName>
    <definedName function="false" hidden="false" name="UnitOfMeasure142" vbProcedure="false">'Бланк заказа'!$W$275:$W$275</definedName>
    <definedName function="false" hidden="false" name="UnitOfMeasure143" vbProcedure="false">'Бланк заказа'!$W$276:$W$276</definedName>
    <definedName function="false" hidden="false" name="UnitOfMeasure144" vbProcedure="false">'Бланк заказа'!$W$277:$W$277</definedName>
    <definedName function="false" hidden="false" name="UnitOfMeasure145" vbProcedure="false">'Бланк заказа'!$W$278:$W$278</definedName>
    <definedName function="false" hidden="false" name="UnitOfMeasure146" vbProcedure="false">'Бланк заказа'!$W$279:$W$279</definedName>
    <definedName function="false" hidden="false" name="UnitOfMeasure147" vbProcedure="false">'Бланк заказа'!$W$280:$W$280</definedName>
    <definedName function="false" hidden="false" name="UnitOfMeasure148" vbProcedure="false">'Бланк заказа'!$W$285:$W$285</definedName>
    <definedName function="false" hidden="false" name="UnitOfMeasure149" vbProcedure="false">'Бланк заказа'!$W$290:$W$290</definedName>
    <definedName function="false" hidden="false" name="UnitOfMeasure15" vbProcedure="false">'Бланк заказа'!$W$50:$W$50</definedName>
    <definedName function="false" hidden="false" name="UnitOfMeasure150" vbProcedure="false">'Бланк заказа'!$W$291:$W$291</definedName>
    <definedName function="false" hidden="false" name="UnitOfMeasure151" vbProcedure="false">'Бланк заказа'!$W$292:$W$292</definedName>
    <definedName function="false" hidden="false" name="UnitOfMeasure152" vbProcedure="false">'Бланк заказа'!$W$297:$W$297</definedName>
    <definedName function="false" hidden="false" name="UnitOfMeasure153" vbProcedure="false">'Бланк заказа'!$W$298:$W$298</definedName>
    <definedName function="false" hidden="false" name="UnitOfMeasure154" vbProcedure="false">'Бланк заказа'!$W$299:$W$299</definedName>
    <definedName function="false" hidden="false" name="UnitOfMeasure155" vbProcedure="false">'Бланк заказа'!$W$300:$W$300</definedName>
    <definedName function="false" hidden="false" name="UnitOfMeasure156" vbProcedure="false">'Бланк заказа'!$W$301:$W$301</definedName>
    <definedName function="false" hidden="false" name="UnitOfMeasure157" vbProcedure="false">'Бланк заказа'!$W$306:$W$306</definedName>
    <definedName function="false" hidden="false" name="UnitOfMeasure158" vbProcedure="false">'Бланк заказа'!$W$311:$W$311</definedName>
    <definedName function="false" hidden="false" name="UnitOfMeasure159" vbProcedure="false">'Бланк заказа'!$W$315:$W$315</definedName>
    <definedName function="false" hidden="false" name="UnitOfMeasure16" vbProcedure="false">'Бланк заказа'!$W$51:$W$51</definedName>
    <definedName function="false" hidden="false" name="UnitOfMeasure160" vbProcedure="false">'Бланк заказа'!$W$316:$W$316</definedName>
    <definedName function="false" hidden="false" name="UnitOfMeasure161" vbProcedure="false">'Бланк заказа'!$W$321:$W$321</definedName>
    <definedName function="false" hidden="false" name="UnitOfMeasure162" vbProcedure="false">'Бланк заказа'!$W$322:$W$322</definedName>
    <definedName function="false" hidden="false" name="UnitOfMeasure163" vbProcedure="false">'Бланк заказа'!$W$323:$W$323</definedName>
    <definedName function="false" hidden="false" name="UnitOfMeasure164" vbProcedure="false">'Бланк заказа'!$W$324:$W$324</definedName>
    <definedName function="false" hidden="false" name="UnitOfMeasure165" vbProcedure="false">'Бланк заказа'!$W$325:$W$325</definedName>
    <definedName function="false" hidden="false" name="UnitOfMeasure166" vbProcedure="false">'Бланк заказа'!$W$326:$W$326</definedName>
    <definedName function="false" hidden="false" name="UnitOfMeasure167" vbProcedure="false">'Бланк заказа'!$W$327:$W$327</definedName>
    <definedName function="false" hidden="false" name="UnitOfMeasure168" vbProcedure="false">'Бланк заказа'!$W$328:$W$328</definedName>
    <definedName function="false" hidden="false" name="UnitOfMeasure169" vbProcedure="false">'Бланк заказа'!$W$332:$W$332</definedName>
    <definedName function="false" hidden="false" name="UnitOfMeasure17" vbProcedure="false">'Бланк заказа'!$W$52:$W$52</definedName>
    <definedName function="false" hidden="false" name="UnitOfMeasure170" vbProcedure="false">'Бланк заказа'!$W$333:$W$333</definedName>
    <definedName function="false" hidden="false" name="UnitOfMeasure171" vbProcedure="false">'Бланк заказа'!$W$334:$W$334</definedName>
    <definedName function="false" hidden="false" name="UnitOfMeasure172" vbProcedure="false">'Бланк заказа'!$W$335:$W$335</definedName>
    <definedName function="false" hidden="false" name="UnitOfMeasure173" vbProcedure="false">'Бланк заказа'!$W$339:$W$339</definedName>
    <definedName function="false" hidden="false" name="UnitOfMeasure174" vbProcedure="false">'Бланк заказа'!$W$340:$W$340</definedName>
    <definedName function="false" hidden="false" name="UnitOfMeasure175" vbProcedure="false">'Бланк заказа'!$W$341:$W$341</definedName>
    <definedName function="false" hidden="false" name="UnitOfMeasure176" vbProcedure="false">'Бланк заказа'!$W$342:$W$342</definedName>
    <definedName function="false" hidden="false" name="UnitOfMeasure177" vbProcedure="false">'Бланк заказа'!$W$343:$W$343</definedName>
    <definedName function="false" hidden="false" name="UnitOfMeasure178" vbProcedure="false">'Бланк заказа'!$W$344:$W$344</definedName>
    <definedName function="false" hidden="false" name="UnitOfMeasure179" vbProcedure="false">'Бланк заказа'!$W$348:$W$348</definedName>
    <definedName function="false" hidden="false" name="UnitOfMeasure18" vbProcedure="false">'Бланк заказа'!$W$53:$W$53</definedName>
    <definedName function="false" hidden="false" name="UnitOfMeasure180" vbProcedure="false">'Бланк заказа'!$W$349:$W$349</definedName>
    <definedName function="false" hidden="false" name="UnitOfMeasure181" vbProcedure="false">'Бланк заказа'!$W$350:$W$350</definedName>
    <definedName function="false" hidden="false" name="UnitOfMeasure182" vbProcedure="false">'Бланк заказа'!$W$354:$W$354</definedName>
    <definedName function="false" hidden="false" name="UnitOfMeasure183" vbProcedure="false">'Бланк заказа'!$W$355:$W$355</definedName>
    <definedName function="false" hidden="false" name="UnitOfMeasure184" vbProcedure="false">'Бланк заказа'!$W$356:$W$356</definedName>
    <definedName function="false" hidden="false" name="UnitOfMeasure185" vbProcedure="false">'Бланк заказа'!$W$357:$W$357</definedName>
    <definedName function="false" hidden="false" name="UnitOfMeasure186" vbProcedure="false">'Бланк заказа'!$W$361:$W$361</definedName>
    <definedName function="false" hidden="false" name="UnitOfMeasure187" vbProcedure="false">'Бланк заказа'!$W$362:$W$362</definedName>
    <definedName function="false" hidden="false" name="UnitOfMeasure188" vbProcedure="false">'Бланк заказа'!$W$363:$W$363</definedName>
    <definedName function="false" hidden="false" name="UnitOfMeasure189" vbProcedure="false">'Бланк заказа'!$W$368:$W$368</definedName>
    <definedName function="false" hidden="false" name="UnitOfMeasure19" vbProcedure="false">'Бланк заказа'!$W$57:$W$57</definedName>
    <definedName function="false" hidden="false" name="UnitOfMeasure190" vbProcedure="false">'Бланк заказа'!$W$372:$W$372</definedName>
    <definedName function="false" hidden="false" name="UnitOfMeasure191" vbProcedure="false">'Бланк заказа'!$W$373:$W$373</definedName>
    <definedName function="false" hidden="false" name="UnitOfMeasure192" vbProcedure="false">'Бланк заказа'!$W$374:$W$374</definedName>
    <definedName function="false" hidden="false" name="UnitOfMeasure193" vbProcedure="false">'Бланк заказа'!$W$380:$W$380</definedName>
    <definedName function="false" hidden="false" name="UnitOfMeasure194" vbProcedure="false">'Бланк заказа'!$W$381:$W$381</definedName>
    <definedName function="false" hidden="false" name="UnitOfMeasure195" vbProcedure="false">'Бланк заказа'!$W$382:$W$382</definedName>
    <definedName function="false" hidden="false" name="UnitOfMeasure196" vbProcedure="false">'Бланк заказа'!$W$383:$W$383</definedName>
    <definedName function="false" hidden="false" name="UnitOfMeasure197" vbProcedure="false">'Бланк заказа'!$W$384:$W$384</definedName>
    <definedName function="false" hidden="false" name="UnitOfMeasure198" vbProcedure="false">'Бланк заказа'!$W$385:$W$385</definedName>
    <definedName function="false" hidden="false" name="UnitOfMeasure199" vbProcedure="false">'Бланк заказа'!$W$386:$W$386</definedName>
    <definedName function="false" hidden="false" name="UnitOfMeasure2" vbProcedure="false">'Бланк заказа'!$W$26:$W$26</definedName>
    <definedName function="false" hidden="false" name="UnitOfMeasure20" vbProcedure="false">'Бланк заказа'!$W$58:$W$58</definedName>
    <definedName function="false" hidden="false" name="UnitOfMeasure200" vbProcedure="false">'Бланк заказа'!$W$387:$W$387</definedName>
    <definedName function="false" hidden="false" name="UnitOfMeasure201" vbProcedure="false">'Бланк заказа'!$W$388:$W$388</definedName>
    <definedName function="false" hidden="false" name="UnitOfMeasure202" vbProcedure="false">'Бланк заказа'!$W$389:$W$389</definedName>
    <definedName function="false" hidden="false" name="UnitOfMeasure203" vbProcedure="false">'Бланк заказа'!$W$390:$W$390</definedName>
    <definedName function="false" hidden="false" name="UnitOfMeasure204" vbProcedure="false">'Бланк заказа'!$W$394:$W$394</definedName>
    <definedName function="false" hidden="false" name="UnitOfMeasure205" vbProcedure="false">'Бланк заказа'!$W$395:$W$395</definedName>
    <definedName function="false" hidden="false" name="UnitOfMeasure206" vbProcedure="false">'Бланк заказа'!$W$399:$W$399</definedName>
    <definedName function="false" hidden="false" name="UnitOfMeasure207" vbProcedure="false">'Бланк заказа'!$W$400:$W$400</definedName>
    <definedName function="false" hidden="false" name="UnitOfMeasure208" vbProcedure="false">'Бланк заказа'!$W$401:$W$401</definedName>
    <definedName function="false" hidden="false" name="UnitOfMeasure209" vbProcedure="false">'Бланк заказа'!$W$405:$W$405</definedName>
    <definedName function="false" hidden="false" name="UnitOfMeasure21" vbProcedure="false">'Бланк заказа'!$W$63:$W$63</definedName>
    <definedName function="false" hidden="false" name="UnitOfMeasure210" vbProcedure="false">'Бланк заказа'!$W$406:$W$406</definedName>
    <definedName function="false" hidden="false" name="UnitOfMeasure211" vbProcedure="false">'Бланк заказа'!$W$411:$W$411</definedName>
    <definedName function="false" hidden="false" name="UnitOfMeasure212" vbProcedure="false">'Бланк заказа'!$W$412:$W$412</definedName>
    <definedName function="false" hidden="false" name="UnitOfMeasure213" vbProcedure="false">'Бланк заказа'!$W$413:$W$413</definedName>
    <definedName function="false" hidden="false" name="UnitOfMeasure214" vbProcedure="false">'Бланк заказа'!$W$414:$W$414</definedName>
    <definedName function="false" hidden="false" name="UnitOfMeasure215" vbProcedure="false">'Бланк заказа'!$W$415:$W$415</definedName>
    <definedName function="false" hidden="false" name="UnitOfMeasure216" vbProcedure="false">'Бланк заказа'!$W$416:$W$416</definedName>
    <definedName function="false" hidden="false" name="UnitOfMeasure217" vbProcedure="false">'Бланк заказа'!$W$417:$W$417</definedName>
    <definedName function="false" hidden="false" name="UnitOfMeasure218" vbProcedure="false">'Бланк заказа'!$W$421:$W$421</definedName>
    <definedName function="false" hidden="false" name="UnitOfMeasure219" vbProcedure="false">'Бланк заказа'!$W$422:$W$422</definedName>
    <definedName function="false" hidden="false" name="UnitOfMeasure22" vbProcedure="false">'Бланк заказа'!$W$64:$W$64</definedName>
    <definedName function="false" hidden="false" name="UnitOfMeasure220" vbProcedure="false">'Бланк заказа'!$W$426:$W$426</definedName>
    <definedName function="false" hidden="false" name="UnitOfMeasure221" vbProcedure="false">'Бланк заказа'!$W$427:$W$427</definedName>
    <definedName function="false" hidden="false" name="UnitOfMeasure222" vbProcedure="false">'Бланк заказа'!$W$428:$W$428</definedName>
    <definedName function="false" hidden="false" name="UnitOfMeasure223" vbProcedure="false">'Бланк заказа'!$W$429:$W$429</definedName>
    <definedName function="false" hidden="false" name="UnitOfMeasure224" vbProcedure="false">'Бланк заказа'!$W$430:$W$430</definedName>
    <definedName function="false" hidden="false" name="UnitOfMeasure225" vbProcedure="false">'Бланк заказа'!$W$434:$W$434</definedName>
    <definedName function="false" hidden="false" name="UnitOfMeasure226" vbProcedure="false">'Бланк заказа'!$W$440:$W$440</definedName>
    <definedName function="false" hidden="false" name="UnitOfMeasure227" vbProcedure="false">'Бланк заказа'!$W$444:$W$444</definedName>
    <definedName function="false" hidden="false" name="UnitOfMeasure228" vbProcedure="false">'Бланк заказа'!$W$445:$W$445</definedName>
    <definedName function="false" hidden="false" name="UnitOfMeasure229" vbProcedure="false">'Бланк заказа'!$W$446:$W$446</definedName>
    <definedName function="false" hidden="false" name="UnitOfMeasure23" vbProcedure="false">'Бланк заказа'!$W$65:$W$65</definedName>
    <definedName function="false" hidden="false" name="UnitOfMeasure230" vbProcedure="false">'Бланк заказа'!$W$447:$W$447</definedName>
    <definedName function="false" hidden="false" name="UnitOfMeasure231" vbProcedure="false">'Бланк заказа'!$W$448:$W$448</definedName>
    <definedName function="false" hidden="false" name="UnitOfMeasure232" vbProcedure="false">'Бланк заказа'!$W$449:$W$449</definedName>
    <definedName function="false" hidden="false" name="UnitOfMeasure233" vbProcedure="false">'Бланк заказа'!$W$450:$W$450</definedName>
    <definedName function="false" hidden="false" name="UnitOfMeasure234" vbProcedure="false">'Бланк заказа'!$W$451:$W$451</definedName>
    <definedName function="false" hidden="false" name="UnitOfMeasure235" vbProcedure="false">'Бланк заказа'!$W$452:$W$452</definedName>
    <definedName function="false" hidden="false" name="UnitOfMeasure236" vbProcedure="false">'Бланк заказа'!$W$453:$W$453</definedName>
    <definedName function="false" hidden="false" name="UnitOfMeasure237" vbProcedure="false">'Бланк заказа'!$W$454:$W$454</definedName>
    <definedName function="false" hidden="false" name="UnitOfMeasure238" vbProcedure="false">'Бланк заказа'!$W$455:$W$455</definedName>
    <definedName function="false" hidden="false" name="UnitOfMeasure239" vbProcedure="false">'Бланк заказа'!$W$456:$W$456</definedName>
    <definedName function="false" hidden="false" name="UnitOfMeasure24" vbProcedure="false">'Бланк заказа'!$W$66:$W$66</definedName>
    <definedName function="false" hidden="false" name="UnitOfMeasure240" vbProcedure="false">'Бланк заказа'!$W$457:$W$457</definedName>
    <definedName function="false" hidden="false" name="UnitOfMeasure241" vbProcedure="false">'Бланк заказа'!$W$458:$W$458</definedName>
    <definedName function="false" hidden="false" name="UnitOfMeasure242" vbProcedure="false">'Бланк заказа'!$W$459:$W$459</definedName>
    <definedName function="false" hidden="false" name="UnitOfMeasure243" vbProcedure="false">'Бланк заказа'!$W$460:$W$460</definedName>
    <definedName function="false" hidden="false" name="UnitOfMeasure244" vbProcedure="false">'Бланк заказа'!$W$461:$W$461</definedName>
    <definedName function="false" hidden="false" name="UnitOfMeasure245" vbProcedure="false">'Бланк заказа'!$W$462:$W$462</definedName>
    <definedName function="false" hidden="false" name="UnitOfMeasure246" vbProcedure="false">'Бланк заказа'!$W$463:$W$463</definedName>
    <definedName function="false" hidden="false" name="UnitOfMeasure247" vbProcedure="false">'Бланк заказа'!$W$467:$W$467</definedName>
    <definedName function="false" hidden="false" name="UnitOfMeasure248" vbProcedure="false">'Бланк заказа'!$W$468:$W$468</definedName>
    <definedName function="false" hidden="false" name="UnitOfMeasure249" vbProcedure="false">'Бланк заказа'!$W$472:$W$472</definedName>
    <definedName function="false" hidden="false" name="UnitOfMeasure25" vbProcedure="false">'Бланк заказа'!$W$67:$W$67</definedName>
    <definedName function="false" hidden="false" name="UnitOfMeasure250" vbProcedure="false">'Бланк заказа'!$W$477:$W$477</definedName>
    <definedName function="false" hidden="false" name="UnitOfMeasure251" vbProcedure="false">'Бланк заказа'!$W$481:$W$481</definedName>
    <definedName function="false" hidden="false" name="UnitOfMeasure252" vbProcedure="false">'Бланк заказа'!$W$482:$W$482</definedName>
    <definedName function="false" hidden="false" name="UnitOfMeasure253" vbProcedure="false">'Бланк заказа'!$W$483:$W$483</definedName>
    <definedName function="false" hidden="false" name="UnitOfMeasure254" vbProcedure="false">'Бланк заказа'!$W$484:$W$484</definedName>
    <definedName function="false" hidden="false" name="UnitOfMeasure255" vbProcedure="false">'Бланк заказа'!$W$485:$W$485</definedName>
    <definedName function="false" hidden="false" name="UnitOfMeasure256" vbProcedure="false">'Бланк заказа'!$W$489:$W$489</definedName>
    <definedName function="false" hidden="false" name="UnitOfMeasure257" vbProcedure="false">'Бланк заказа'!$W$494:$W$494</definedName>
    <definedName function="false" hidden="false" name="UnitOfMeasure258" vbProcedure="false">'Бланк заказа'!$W$495:$W$495</definedName>
    <definedName function="false" hidden="false" name="UnitOfMeasure259" vbProcedure="false">'Бланк заказа'!$W$496:$W$496</definedName>
    <definedName function="false" hidden="false" name="UnitOfMeasure26" vbProcedure="false">'Бланк заказа'!$W$68:$W$68</definedName>
    <definedName function="false" hidden="false" name="UnitOfMeasure260" vbProcedure="false">'Бланк заказа'!$W$501:$W$501</definedName>
    <definedName function="false" hidden="false" name="UnitOfMeasure261" vbProcedure="false">'Бланк заказа'!$W$507:$W$507</definedName>
    <definedName function="false" hidden="false" name="UnitOfMeasure262" vbProcedure="false">'Бланк заказа'!$W$508:$W$508</definedName>
    <definedName function="false" hidden="false" name="UnitOfMeasure263" vbProcedure="false">'Бланк заказа'!$W$509:$W$509</definedName>
    <definedName function="false" hidden="false" name="UnitOfMeasure264" vbProcedure="false">'Бланк заказа'!$W$510:$W$510</definedName>
    <definedName function="false" hidden="false" name="UnitOfMeasure265" vbProcedure="false">'Бланк заказа'!$W$511:$W$511</definedName>
    <definedName function="false" hidden="false" name="UnitOfMeasure266" vbProcedure="false">'Бланк заказа'!$W$512:$W$512</definedName>
    <definedName function="false" hidden="false" name="UnitOfMeasure267" vbProcedure="false">'Бланк заказа'!$W$513:$W$513</definedName>
    <definedName function="false" hidden="false" name="UnitOfMeasure268" vbProcedure="false">'Бланк заказа'!$W$514:$W$514</definedName>
    <definedName function="false" hidden="false" name="UnitOfMeasure269" vbProcedure="false">'Бланк заказа'!$W$518:$W$518</definedName>
    <definedName function="false" hidden="false" name="UnitOfMeasure27" vbProcedure="false">'Бланк заказа'!$W$69:$W$69</definedName>
    <definedName function="false" hidden="false" name="UnitOfMeasure270" vbProcedure="false">'Бланк заказа'!$W$519:$W$519</definedName>
    <definedName function="false" hidden="false" name="UnitOfMeasure271" vbProcedure="false">'Бланк заказа'!$W$523:$W$523</definedName>
    <definedName function="false" hidden="false" name="UnitOfMeasure272" vbProcedure="false">'Бланк заказа'!$W$524:$W$524</definedName>
    <definedName function="false" hidden="false" name="UnitOfMeasure273" vbProcedure="false">'Бланк заказа'!$W$525:$W$525</definedName>
    <definedName function="false" hidden="false" name="UnitOfMeasure274" vbProcedure="false">'Бланк заказа'!$W$526:$W$526</definedName>
    <definedName function="false" hidden="false" name="UnitOfMeasure275" vbProcedure="false">'Бланк заказа'!$W$527:$W$527</definedName>
    <definedName function="false" hidden="false" name="UnitOfMeasure276" vbProcedure="false">'Бланк заказа'!$W$528:$W$528</definedName>
    <definedName function="false" hidden="false" name="UnitOfMeasure277" vbProcedure="false">'Бланк заказа'!$W$532:$W$532</definedName>
    <definedName function="false" hidden="false" name="UnitOfMeasure278" vbProcedure="false">'Бланк заказа'!$W$533:$W$533</definedName>
    <definedName function="false" hidden="false" name="UnitOfMeasure279" vbProcedure="false">'Бланк заказа'!$W$534:$W$534</definedName>
    <definedName function="false" hidden="false" name="UnitOfMeasure28" vbProcedure="false">'Бланк заказа'!$W$73:$W$73</definedName>
    <definedName function="false" hidden="false" name="UnitOfMeasure280" vbProcedure="false">'Бланк заказа'!$W$538:$W$538</definedName>
    <definedName function="false" hidden="false" name="UnitOfMeasure281" vbProcedure="false">'Бланк заказа'!$W$539:$W$539</definedName>
    <definedName function="false" hidden="false" name="UnitOfMeasure282" vbProcedure="false">'Бланк заказа'!$W$545:$W$545</definedName>
    <definedName function="false" hidden="false" name="UnitOfMeasure283" vbProcedure="false">'Бланк заказа'!$W$546:$W$546</definedName>
    <definedName function="false" hidden="false" name="UnitOfMeasure284" vbProcedure="false">'Бланк заказа'!$W$547:$W$547</definedName>
    <definedName function="false" hidden="false" name="UnitOfMeasure285" vbProcedure="false">'Бланк заказа'!$W$548:$W$548</definedName>
    <definedName function="false" hidden="false" name="UnitOfMeasure286" vbProcedure="false">'Бланк заказа'!$W$549:$W$549</definedName>
    <definedName function="false" hidden="false" name="UnitOfMeasure287" vbProcedure="false">'Бланк заказа'!$W$550:$W$550</definedName>
    <definedName function="false" hidden="false" name="UnitOfMeasure288" vbProcedure="false">'Бланк заказа'!$W$551:$W$551</definedName>
    <definedName function="false" hidden="false" name="UnitOfMeasure289" vbProcedure="false">'Бланк заказа'!$W$555:$W$555</definedName>
    <definedName function="false" hidden="false" name="UnitOfMeasure29" vbProcedure="false">'Бланк заказа'!$W$74:$W$74</definedName>
    <definedName function="false" hidden="false" name="UnitOfMeasure290" vbProcedure="false">'Бланк заказа'!$W$556:$W$556</definedName>
    <definedName function="false" hidden="false" name="UnitOfMeasure291" vbProcedure="false">'Бланк заказа'!$W$557:$W$557</definedName>
    <definedName function="false" hidden="false" name="UnitOfMeasure292" vbProcedure="false">'Бланк заказа'!$W$558:$W$558</definedName>
    <definedName function="false" hidden="false" name="UnitOfMeasure293" vbProcedure="false">'Бланк заказа'!$W$562:$W$562</definedName>
    <definedName function="false" hidden="false" name="UnitOfMeasure294" vbProcedure="false">'Бланк заказа'!$W$563:$W$563</definedName>
    <definedName function="false" hidden="false" name="UnitOfMeasure295" vbProcedure="false">'Бланк заказа'!$W$564:$W$564</definedName>
    <definedName function="false" hidden="false" name="UnitOfMeasure296" vbProcedure="false">'Бланк заказа'!$W$565:$W$565</definedName>
    <definedName function="false" hidden="false" name="UnitOfMeasure297" vbProcedure="false">'Бланк заказа'!$W$566:$W$566</definedName>
    <definedName function="false" hidden="false" name="UnitOfMeasure298" vbProcedure="false">'Бланк заказа'!$W$567:$W$567</definedName>
    <definedName function="false" hidden="false" name="UnitOfMeasure299" vbProcedure="false">'Бланк заказа'!$W$568:$W$568</definedName>
    <definedName function="false" hidden="false" name="UnitOfMeasure3" vbProcedure="false">'Бланк заказа'!$W$27:$W$27</definedName>
    <definedName function="false" hidden="false" name="UnitOfMeasure30" vbProcedure="false">'Бланк заказа'!$W$75:$W$75</definedName>
    <definedName function="false" hidden="false" name="UnitOfMeasure300" vbProcedure="false">'Бланк заказа'!$W$572:$W$572</definedName>
    <definedName function="false" hidden="false" name="UnitOfMeasure301" vbProcedure="false">'Бланк заказа'!$W$573:$W$573</definedName>
    <definedName function="false" hidden="false" name="UnitOfMeasure302" vbProcedure="false">'Бланк заказа'!$W$574:$W$574</definedName>
    <definedName function="false" hidden="false" name="UnitOfMeasure303" vbProcedure="false">'Бланк заказа'!$W$575:$W$575</definedName>
    <definedName function="false" hidden="false" name="UnitOfMeasure304" vbProcedure="false">'Бланк заказа'!$W$579:$W$579</definedName>
    <definedName function="false" hidden="false" name="UnitOfMeasure305" vbProcedure="false">'Бланк заказа'!$W$580:$W$580</definedName>
    <definedName function="false" hidden="false" name="UnitOfMeasure306" vbProcedure="false">'Бланк заказа'!$W$581:$W$581</definedName>
    <definedName function="false" hidden="false" name="UnitOfMeasure307" vbProcedure="false">'Бланк заказа'!$W$582:$W$582</definedName>
    <definedName function="false" hidden="false" name="UnitOfMeasure308" vbProcedure="false">'Бланк заказа'!$W$587:$W$587</definedName>
    <definedName function="false" hidden="false" name="UnitOfMeasure309" vbProcedure="false">'Бланк заказа'!$W$588:$W$588</definedName>
    <definedName function="false" hidden="false" name="UnitOfMeasure31" vbProcedure="false">'Бланк заказа'!$W$76:$W$76</definedName>
    <definedName function="false" hidden="false" name="UnitOfMeasure310" vbProcedure="false">'Бланк заказа'!$W$592:$W$592</definedName>
    <definedName function="false" hidden="false" name="UnitOfMeasure311" vbProcedure="false">'Бланк заказа'!$W$596:$W$596</definedName>
    <definedName function="false" hidden="false" name="UnitOfMeasure312" vbProcedure="false">'Бланк заказа'!$W$600:$W$600</definedName>
    <definedName function="false" hidden="false" name="UnitOfMeasure32" vbProcedure="false">'Бланк заказа'!$W$80:$W$80</definedName>
    <definedName function="false" hidden="false" name="UnitOfMeasure33" vbProcedure="false">'Бланк заказа'!$W$81:$W$81</definedName>
    <definedName function="false" hidden="false" name="UnitOfMeasure34" vbProcedure="false">'Бланк заказа'!$W$82:$W$82</definedName>
    <definedName function="false" hidden="false" name="UnitOfMeasure35" vbProcedure="false">'Бланк заказа'!$W$83:$W$83</definedName>
    <definedName function="false" hidden="false" name="UnitOfMeasure36" vbProcedure="false">'Бланк заказа'!$W$84:$W$84</definedName>
    <definedName function="false" hidden="false" name="UnitOfMeasure37" vbProcedure="false">'Бланк заказа'!$W$85:$W$85</definedName>
    <definedName function="false" hidden="false" name="UnitOfMeasure38" vbProcedure="false">'Бланк заказа'!$W$89:$W$89</definedName>
    <definedName function="false" hidden="false" name="UnitOfMeasure39" vbProcedure="false">'Бланк заказа'!$W$90:$W$90</definedName>
    <definedName function="false" hidden="false" name="UnitOfMeasure4" vbProcedure="false">'Бланк заказа'!$W$28:$W$28</definedName>
    <definedName function="false" hidden="false" name="UnitOfMeasure40" vbProcedure="false">'Бланк заказа'!$W$91:$W$91</definedName>
    <definedName function="false" hidden="false" name="UnitOfMeasure41" vbProcedure="false">'Бланк заказа'!$W$92:$W$92</definedName>
    <definedName function="false" hidden="false" name="UnitOfMeasure42" vbProcedure="false">'Бланк заказа'!$W$93:$W$93</definedName>
    <definedName function="false" hidden="false" name="UnitOfMeasure43" vbProcedure="false">'Бланк заказа'!$W$97:$W$97</definedName>
    <definedName function="false" hidden="false" name="UnitOfMeasure44" vbProcedure="false">'Бланк заказа'!$W$98:$W$98</definedName>
    <definedName function="false" hidden="false" name="UnitOfMeasure45" vbProcedure="false">'Бланк заказа'!$W$99:$W$99</definedName>
    <definedName function="false" hidden="false" name="UnitOfMeasure46" vbProcedure="false">'Бланк заказа'!$W$104:$W$104</definedName>
    <definedName function="false" hidden="false" name="UnitOfMeasure47" vbProcedure="false">'Бланк заказа'!$W$105:$W$105</definedName>
    <definedName function="false" hidden="false" name="UnitOfMeasure48" vbProcedure="false">'Бланк заказа'!$W$106:$W$106</definedName>
    <definedName function="false" hidden="false" name="UnitOfMeasure49" vbProcedure="false">'Бланк заказа'!$W$110:$W$110</definedName>
    <definedName function="false" hidden="false" name="UnitOfMeasure5" vbProcedure="false">'Бланк заказа'!$W$29:$W$29</definedName>
    <definedName function="false" hidden="false" name="UnitOfMeasure50" vbProcedure="false">'Бланк заказа'!$W$111:$W$111</definedName>
    <definedName function="false" hidden="false" name="UnitOfMeasure51" vbProcedure="false">'Бланк заказа'!$W$112:$W$112</definedName>
    <definedName function="false" hidden="false" name="UnitOfMeasure52" vbProcedure="false">'Бланк заказа'!$W$113:$W$113</definedName>
    <definedName function="false" hidden="false" name="UnitOfMeasure53" vbProcedure="false">'Бланк заказа'!$W$114:$W$114</definedName>
    <definedName function="false" hidden="false" name="UnitOfMeasure54" vbProcedure="false">'Бланк заказа'!$W$119:$W$119</definedName>
    <definedName function="false" hidden="false" name="UnitOfMeasure55" vbProcedure="false">'Бланк заказа'!$W$120:$W$120</definedName>
    <definedName function="false" hidden="false" name="UnitOfMeasure56" vbProcedure="false">'Бланк заказа'!$W$121:$W$121</definedName>
    <definedName function="false" hidden="false" name="UnitOfMeasure57" vbProcedure="false">'Бланк заказа'!$W$122:$W$122</definedName>
    <definedName function="false" hidden="false" name="UnitOfMeasure58" vbProcedure="false">'Бланк заказа'!$W$123:$W$123</definedName>
    <definedName function="false" hidden="false" name="UnitOfMeasure59" vbProcedure="false">'Бланк заказа'!$W$127:$W$127</definedName>
    <definedName function="false" hidden="false" name="UnitOfMeasure6" vbProcedure="false">'Бланк заказа'!$W$30:$W$30</definedName>
    <definedName function="false" hidden="false" name="UnitOfMeasure60" vbProcedure="false">'Бланк заказа'!$W$128:$W$128</definedName>
    <definedName function="false" hidden="false" name="UnitOfMeasure61" vbProcedure="false">'Бланк заказа'!$W$129:$W$129</definedName>
    <definedName function="false" hidden="false" name="UnitOfMeasure62" vbProcedure="false">'Бланк заказа'!$W$130:$W$130</definedName>
    <definedName function="false" hidden="false" name="UnitOfMeasure63" vbProcedure="false">'Бланк заказа'!$W$134:$W$134</definedName>
    <definedName function="false" hidden="false" name="UnitOfMeasure64" vbProcedure="false">'Бланк заказа'!$W$135:$W$135</definedName>
    <definedName function="false" hidden="false" name="UnitOfMeasure65" vbProcedure="false">'Бланк заказа'!$W$136:$W$136</definedName>
    <definedName function="false" hidden="false" name="UnitOfMeasure66" vbProcedure="false">'Бланк заказа'!$W$137:$W$137</definedName>
    <definedName function="false" hidden="false" name="UnitOfMeasure67" vbProcedure="false">'Бланк заказа'!$W$138:$W$138</definedName>
    <definedName function="false" hidden="false" name="UnitOfMeasure68" vbProcedure="false">'Бланк заказа'!$W$139:$W$139</definedName>
    <definedName function="false" hidden="false" name="UnitOfMeasure69" vbProcedure="false">'Бланк заказа'!$W$140:$W$140</definedName>
    <definedName function="false" hidden="false" name="UnitOfMeasure7" vbProcedure="false">'Бланк заказа'!$W$31:$W$31</definedName>
    <definedName function="false" hidden="false" name="UnitOfMeasure70" vbProcedure="false">'Бланк заказа'!$W$144:$W$144</definedName>
    <definedName function="false" hidden="false" name="UnitOfMeasure71" vbProcedure="false">'Бланк заказа'!$W$145:$W$145</definedName>
    <definedName function="false" hidden="false" name="UnitOfMeasure72" vbProcedure="false">'Бланк заказа'!$W$150:$W$150</definedName>
    <definedName function="false" hidden="false" name="UnitOfMeasure73" vbProcedure="false">'Бланк заказа'!$W$151:$W$151</definedName>
    <definedName function="false" hidden="false" name="UnitOfMeasure74" vbProcedure="false">'Бланк заказа'!$W$155:$W$155</definedName>
    <definedName function="false" hidden="false" name="UnitOfMeasure75" vbProcedure="false">'Бланк заказа'!$W$156:$W$156</definedName>
    <definedName function="false" hidden="false" name="UnitOfMeasure76" vbProcedure="false">'Бланк заказа'!$W$160:$W$160</definedName>
    <definedName function="false" hidden="false" name="UnitOfMeasure77" vbProcedure="false">'Бланк заказа'!$W$161:$W$161</definedName>
    <definedName function="false" hidden="false" name="UnitOfMeasure78" vbProcedure="false">'Бланк заказа'!$W$166:$W$166</definedName>
    <definedName function="false" hidden="false" name="UnitOfMeasure79" vbProcedure="false">'Бланк заказа'!$W$167:$W$167</definedName>
    <definedName function="false" hidden="false" name="UnitOfMeasure8" vbProcedure="false">'Бланк заказа'!$W$32:$W$32</definedName>
    <definedName function="false" hidden="false" name="UnitOfMeasure80" vbProcedure="false">'Бланк заказа'!$W$168:$W$168</definedName>
    <definedName function="false" hidden="false" name="UnitOfMeasure81" vbProcedure="false">'Бланк заказа'!$W$172:$W$172</definedName>
    <definedName function="false" hidden="false" name="UnitOfMeasure82" vbProcedure="false">'Бланк заказа'!$W$173:$W$173</definedName>
    <definedName function="false" hidden="false" name="UnitOfMeasure83" vbProcedure="false">'Бланк заказа'!$W$174:$W$174</definedName>
    <definedName function="false" hidden="false" name="UnitOfMeasure84" vbProcedure="false">'Бланк заказа'!$W$175:$W$175</definedName>
    <definedName function="false" hidden="false" name="UnitOfMeasure85" vbProcedure="false">'Бланк заказа'!$W$176:$W$176</definedName>
    <definedName function="false" hidden="false" name="UnitOfMeasure86" vbProcedure="false">'Бланк заказа'!$W$180:$W$180</definedName>
    <definedName function="false" hidden="false" name="UnitOfMeasure87" vbProcedure="false">'Бланк заказа'!$W$181:$W$181</definedName>
    <definedName function="false" hidden="false" name="UnitOfMeasure88" vbProcedure="false">'Бланк заказа'!$W$182:$W$182</definedName>
    <definedName function="false" hidden="false" name="UnitOfMeasure89" vbProcedure="false">'Бланк заказа'!$W$188:$W$188</definedName>
    <definedName function="false" hidden="false" name="UnitOfMeasure9" vbProcedure="false">'Бланк заказа'!$W$33:$W$33</definedName>
    <definedName function="false" hidden="false" name="UnitOfMeasure90" vbProcedure="false">'Бланк заказа'!$W$192:$W$192</definedName>
    <definedName function="false" hidden="false" name="UnitOfMeasure91" vbProcedure="false">'Бланк заказа'!$W$193:$W$193</definedName>
    <definedName function="false" hidden="false" name="UnitOfMeasure92" vbProcedure="false">'Бланк заказа'!$W$194:$W$194</definedName>
    <definedName function="false" hidden="false" name="UnitOfMeasure93" vbProcedure="false">'Бланк заказа'!$W$195:$W$195</definedName>
    <definedName function="false" hidden="false" name="UnitOfMeasure94" vbProcedure="false">'Бланк заказа'!$W$196:$W$196</definedName>
    <definedName function="false" hidden="false" name="UnitOfMeasure95" vbProcedure="false">'Бланк заказа'!$W$197:$W$197</definedName>
    <definedName function="false" hidden="false" name="UnitOfMeasure96" vbProcedure="false">'Бланк заказа'!$W$198:$W$198</definedName>
    <definedName function="false" hidden="false" name="UnitOfMeasure97" vbProcedure="false">'Бланк заказа'!$W$199:$W$199</definedName>
    <definedName function="false" hidden="false" name="UnitOfMeasure98" vbProcedure="false">'Бланк заказа'!$W$204:$W$204</definedName>
    <definedName function="false" hidden="false" name="UnitOfMeasure99" vbProcedure="false">'Бланк заказа'!$W$205:$W$205</definedName>
    <definedName function="false" hidden="false" name="UnloadAddress" vbProcedure="false">'Бланк заказа'!$D$8</definedName>
    <definedName function="false" hidden="false" name="UnloadAdressList0001" vbProcedure="false">Setting!$B$12:$B$12</definedName>
    <definedName function="false" hidden="false" name="UnloadAdressList0002" vbProcedure="false">Setting!$B$14:$B$14</definedName>
    <definedName function="false" hidden="false" name="UnloadAdressList0003" vbProcedure="false">Setting!$B$16:$B$16</definedName>
    <definedName function="false" hidden="false" name="UnloadAdressList0004" vbProcedure="false">Setting!$B$18:$B$18</definedName>
    <definedName function="false" hidden="false" name="UnloadAdressList0005" vbProcedure="false">Setting!$B$20:$B$20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<sst xmlns="http://schemas.openxmlformats.org/spreadsheetml/2006/main" count="2818" uniqueCount="1004">
  <si>
    <t xml:space="preserve">  БЛАНК ЗАКАЗА </t>
  </si>
  <si>
    <t xml:space="preserve">КИ</t>
  </si>
  <si>
    <t xml:space="preserve">на отгрузку продукции с ООО Трейд-Сервис с</t>
  </si>
  <si>
    <t xml:space="preserve">21.10.2024</t>
  </si>
  <si>
    <t xml:space="preserve">бланк создан</t>
  </si>
  <si>
    <t xml:space="preserve">15.10.2024</t>
  </si>
  <si>
    <t xml:space="preserve">-поле, обязательное к заполнению</t>
  </si>
  <si>
    <t xml:space="preserve">-поля, не обязательные к заполнению</t>
  </si>
  <si>
    <t xml:space="preserve">Ваш контактный телефон и имя: </t>
  </si>
  <si>
    <t xml:space="preserve">Комментарий к заказу:</t>
  </si>
  <si>
    <t xml:space="preserve">Дата загрузки</t>
  </si>
  <si>
    <t xml:space="preserve">Способ доставки (доставка/самовывоз)</t>
  </si>
  <si>
    <t xml:space="preserve">Самовывоз</t>
  </si>
  <si>
    <t xml:space="preserve">Адрес доставки:</t>
  </si>
  <si>
    <t xml:space="preserve">НВ, ООО 9001015535, Запорожская обл, Мелитополь г, 8 Марта ул, д. 43/1,</t>
  </si>
  <si>
    <t xml:space="preserve">День недели</t>
  </si>
  <si>
    <t xml:space="preserve">Наименование клиента</t>
  </si>
  <si>
    <t xml:space="preserve">ОБЩЕСТВО С ОГРАНИЧЕННОЙ ОТВЕТСТВЕННОСТЬЮ "НОВОЕ ВРЕМЯ"</t>
  </si>
  <si>
    <t xml:space="preserve">Адрес сдачи груза:</t>
  </si>
  <si>
    <t xml:space="preserve">Время загрузки</t>
  </si>
  <si>
    <t xml:space="preserve">Дата доставки</t>
  </si>
  <si>
    <t xml:space="preserve">Время доставки</t>
  </si>
  <si>
    <t xml:space="preserve">КОД Аксапты Клиента</t>
  </si>
  <si>
    <t xml:space="preserve">596383</t>
  </si>
  <si>
    <t xml:space="preserve">Справочная информация:</t>
  </si>
  <si>
    <t xml:space="preserve">Время доставки 2 машины</t>
  </si>
  <si>
    <t xml:space="preserve">Тип заказа</t>
  </si>
  <si>
    <t xml:space="preserve">Основной заказ</t>
  </si>
  <si>
    <t xml:space="preserve">Телефоны для заказов: 8(919)002-63-01  E-mail: kolbasa@abiproduct.ru  Телефон сотрудников склада: 8 (910) 775-52-91</t>
  </si>
  <si>
    <t xml:space="preserve">Время доставки 3 машины</t>
  </si>
  <si>
    <t xml:space="preserve">График приема заказов: Заказы принимаются за ДВА дня до отгрузки Пн-Пт: с 9:00 до 14:00, Суб., Вс. - до 12:00</t>
  </si>
  <si>
    <t xml:space="preserve">Время доставки 4 машины</t>
  </si>
  <si>
    <t xml:space="preserve">Телефон менеджера по логистике: 8 (919) 012-30-55 - по вопросам доставки продукции</t>
  </si>
  <si>
    <t xml:space="preserve">Телефон по работе с претензиями/жалобами (WhatSapp): 8 (980) 757-69-93       E-mail: Claims@abiproduct.ru</t>
  </si>
  <si>
    <t xml:space="preserve">Кликните на продукт, чтобы просмотреть изображение</t>
  </si>
  <si>
    <t xml:space="preserve">Код единицы продаж</t>
  </si>
  <si>
    <t xml:space="preserve">Код продукта</t>
  </si>
  <si>
    <t xml:space="preserve">Номер варианта</t>
  </si>
  <si>
    <t xml:space="preserve">Штрих-код </t>
  </si>
  <si>
    <t xml:space="preserve">Вес нетто штуки, кг</t>
  </si>
  <si>
    <t xml:space="preserve">Кол-во штук в коробе, шт</t>
  </si>
  <si>
    <t xml:space="preserve">Вес нетто короба, кг</t>
  </si>
  <si>
    <t xml:space="preserve">Вес брутто короба, кг</t>
  </si>
  <si>
    <t xml:space="preserve">Кол-во кор. на паллте, шт</t>
  </si>
  <si>
    <t xml:space="preserve">Коробок в слое</t>
  </si>
  <si>
    <t xml:space="preserve">Квант заказа</t>
  </si>
  <si>
    <t xml:space="preserve">Завод</t>
  </si>
  <si>
    <t xml:space="preserve">Внешний код номенклатуры</t>
  </si>
  <si>
    <t xml:space="preserve">Срок годности, сут.</t>
  </si>
  <si>
    <t xml:space="preserve">Наименование</t>
  </si>
  <si>
    <t xml:space="preserve">Доступно к отгрузке</t>
  </si>
  <si>
    <t xml:space="preserve">Ед. изм.</t>
  </si>
  <si>
    <t xml:space="preserve">Заказ</t>
  </si>
  <si>
    <t xml:space="preserve">Заказ с округлением до короба</t>
  </si>
  <si>
    <t xml:space="preserve">Объём заказа, м3</t>
  </si>
  <si>
    <t xml:space="preserve">Примечание по продуктку</t>
  </si>
  <si>
    <t xml:space="preserve">Признак "НОВИНКА"</t>
  </si>
  <si>
    <t xml:space="preserve">Декларация/Сертификат</t>
  </si>
  <si>
    <t xml:space="preserve">Для формул</t>
  </si>
  <si>
    <t xml:space="preserve">Вид продукции</t>
  </si>
  <si>
    <t xml:space="preserve">начиная с</t>
  </si>
  <si>
    <t xml:space="preserve">до</t>
  </si>
  <si>
    <t xml:space="preserve">Ядрена копоть</t>
  </si>
  <si>
    <t xml:space="preserve">Копченые колбасы</t>
  </si>
  <si>
    <t xml:space="preserve">SU003150</t>
  </si>
  <si>
    <t xml:space="preserve">P003736</t>
  </si>
  <si>
    <t xml:space="preserve">18</t>
  </si>
  <si>
    <t xml:space="preserve">СК2</t>
  </si>
  <si>
    <t xml:space="preserve">кг</t>
  </si>
  <si>
    <t xml:space="preserve">ЕАЭС N RU Д-RU.РА03.В.28458/22</t>
  </si>
  <si>
    <t xml:space="preserve">Итого</t>
  </si>
  <si>
    <t xml:space="preserve">кор</t>
  </si>
  <si>
    <t xml:space="preserve">Сосиски</t>
  </si>
  <si>
    <t xml:space="preserve">SU003664</t>
  </si>
  <si>
    <t xml:space="preserve">P004653</t>
  </si>
  <si>
    <t xml:space="preserve">12</t>
  </si>
  <si>
    <t xml:space="preserve">Сосиски «Классические» Фикс.вес 0,3 ц/о мгс ТМ «Ядрена копоть»</t>
  </si>
  <si>
    <t xml:space="preserve">ЕАЭС N RU Д-RU.РА06.В.91067/23, ЕАЭС N RU Д-RU.РА08.В.78145/23, ЕАЭС N RU Д-RU.РА08.В.78433/23</t>
  </si>
  <si>
    <t xml:space="preserve">SU002155</t>
  </si>
  <si>
    <t xml:space="preserve">P003751</t>
  </si>
  <si>
    <t xml:space="preserve">SU000341</t>
  </si>
  <si>
    <t xml:space="preserve">P003752</t>
  </si>
  <si>
    <t xml:space="preserve">ЕАЭС N RU Д-RU.РА06.В.91067/23, ЕАЭС N RU Д-RU.РА08.В.78145/23</t>
  </si>
  <si>
    <t xml:space="preserve">SU002230</t>
  </si>
  <si>
    <t xml:space="preserve">P004016</t>
  </si>
  <si>
    <t xml:space="preserve">ЕАЭС N RU Д-RU.РА03.В.24952/24, ЕАЭС N RU Д-RU.РА04.В.77529/23</t>
  </si>
  <si>
    <t xml:space="preserve">SU002897</t>
  </si>
  <si>
    <t xml:space="preserve">P004401</t>
  </si>
  <si>
    <t xml:space="preserve">ЕАЭС N RU Д-RU.РА03.В.10865/23</t>
  </si>
  <si>
    <t xml:space="preserve">SU002893</t>
  </si>
  <si>
    <t xml:space="preserve">P004413</t>
  </si>
  <si>
    <t xml:space="preserve">Сосиски С соусом Барбекю Ядрена копоть Фикс.вес 0,33 ц/о мгс Ядрена копоть</t>
  </si>
  <si>
    <t xml:space="preserve">ЕАЭС N RU Д-RU.РА03.В.10942/23</t>
  </si>
  <si>
    <t xml:space="preserve">SU003665</t>
  </si>
  <si>
    <t xml:space="preserve">P004642</t>
  </si>
  <si>
    <t xml:space="preserve">Сосиски «Сосиски с сыром» Фикс.вес 0,3 вискофан ТМ «Ядрена копоть»</t>
  </si>
  <si>
    <t xml:space="preserve">ЕАЭС N RU Д-RU.РА06.В.92094/23, ЕАЭС N RU Д-RU.РА08.В.79642/23</t>
  </si>
  <si>
    <t xml:space="preserve">SU002154</t>
  </si>
  <si>
    <t xml:space="preserve">P003879</t>
  </si>
  <si>
    <t xml:space="preserve">ЕАЭС N RU Д-RU.РА06.В.92094/23, ЕАЭС N RU Д-RU.РА08.В.79286/23, ЕАЭС N RU Д-RU.РА08.В.79642/23</t>
  </si>
  <si>
    <t xml:space="preserve">SU000152</t>
  </si>
  <si>
    <t xml:space="preserve">P003878</t>
  </si>
  <si>
    <t xml:space="preserve">Сырокопченые колбасы</t>
  </si>
  <si>
    <t xml:space="preserve">SU002050</t>
  </si>
  <si>
    <t xml:space="preserve">P002188</t>
  </si>
  <si>
    <t xml:space="preserve">АК</t>
  </si>
  <si>
    <t xml:space="preserve">ЕАЭС N RU Д-RU.РА01.В.14797/20</t>
  </si>
  <si>
    <t xml:space="preserve">СНК</t>
  </si>
  <si>
    <t xml:space="preserve">Сыровяленые колбасы</t>
  </si>
  <si>
    <t xml:space="preserve">SU002049</t>
  </si>
  <si>
    <t xml:space="preserve">P002191</t>
  </si>
  <si>
    <t xml:space="preserve">Вязанка</t>
  </si>
  <si>
    <t xml:space="preserve">ГОСТ</t>
  </si>
  <si>
    <t xml:space="preserve">Вареные колбасы</t>
  </si>
  <si>
    <t xml:space="preserve">SU000722</t>
  </si>
  <si>
    <t xml:space="preserve">P003011</t>
  </si>
  <si>
    <t xml:space="preserve">8</t>
  </si>
  <si>
    <t xml:space="preserve">СК1</t>
  </si>
  <si>
    <t xml:space="preserve">ЕАЭС N RU Д- RU.РА01.В.79635/20</t>
  </si>
  <si>
    <t xml:space="preserve">P003369</t>
  </si>
  <si>
    <t xml:space="preserve">СК3</t>
  </si>
  <si>
    <t xml:space="preserve">ЕАЭС N RU Д-RU.РА02.В.62622/22</t>
  </si>
  <si>
    <t xml:space="preserve">SU003111</t>
  </si>
  <si>
    <t xml:space="preserve">P003694</t>
  </si>
  <si>
    <t xml:space="preserve">ЕАЭС N RU Д-RU.РА08.В.47512/23</t>
  </si>
  <si>
    <t xml:space="preserve">SU001485</t>
  </si>
  <si>
    <t xml:space="preserve">P003008</t>
  </si>
  <si>
    <t xml:space="preserve">ЕАЭС N RU Д- RU.РА01.В.79635/20, ЕАЭС № RU Д-RU.АБ75.В.00884/19</t>
  </si>
  <si>
    <t xml:space="preserve">SU002986</t>
  </si>
  <si>
    <t xml:space="preserve">P003429</t>
  </si>
  <si>
    <t xml:space="preserve">SU003112</t>
  </si>
  <si>
    <t xml:space="preserve">P003695</t>
  </si>
  <si>
    <t xml:space="preserve">SU003502</t>
  </si>
  <si>
    <t xml:space="preserve">P004556</t>
  </si>
  <si>
    <t xml:space="preserve">ЕАЭС N RU Д-RU.РА01.В.79167/24, ЕАЭС N RU Д-RU.РА01.В.81056/24</t>
  </si>
  <si>
    <t xml:space="preserve">SU003313</t>
  </si>
  <si>
    <t xml:space="preserve">P004551</t>
  </si>
  <si>
    <t xml:space="preserve">ЕАЭС N RU Д-RU.РА01.В.79167/24</t>
  </si>
  <si>
    <t xml:space="preserve">Филейская</t>
  </si>
  <si>
    <t xml:space="preserve">SU002829</t>
  </si>
  <si>
    <t xml:space="preserve">P003235</t>
  </si>
  <si>
    <t xml:space="preserve">ЕАЭС N RU Д-RU.РА01.В.10475/23, ЕАЭС N RU Д-RU.РА01.В.10512/23, ЕАЭС N RU Д-RU.РА01.В.10568/23</t>
  </si>
  <si>
    <t xml:space="preserve">P003298</t>
  </si>
  <si>
    <t xml:space="preserve">ВЗ</t>
  </si>
  <si>
    <t xml:space="preserve">ЕАЭС N RU Д-RU.РА02.В.27631/23, ЕАЭС N RU Д-RU.РА03.В.17296/24</t>
  </si>
  <si>
    <t xml:space="preserve">SU002674</t>
  </si>
  <si>
    <t xml:space="preserve">P003045</t>
  </si>
  <si>
    <t xml:space="preserve">ЕАЭС N RU Д-RU.РА03.В.20230/22, ЕАЭС № RU Д-RU.АБ75.В.00997/19</t>
  </si>
  <si>
    <t xml:space="preserve">SU002785</t>
  </si>
  <si>
    <t xml:space="preserve">P003187</t>
  </si>
  <si>
    <t xml:space="preserve">ЕАЭС N RU Д-RU.РА05.В.44775/23</t>
  </si>
  <si>
    <t xml:space="preserve">SU003033</t>
  </si>
  <si>
    <t xml:space="preserve">P003578</t>
  </si>
  <si>
    <t xml:space="preserve">СК4</t>
  </si>
  <si>
    <t xml:space="preserve">Вареные колбасы «Филейская со шпиком» ф/в 0,35 п/а ТМ «Вязанка»</t>
  </si>
  <si>
    <t xml:space="preserve">ЕАЭС N RU Д-RU.РА06.В.18263/23, ЕАЭС N RU Д-RU.РА06.В.18331/23, ЕАЭС N RU Д-RU.РА06.В.18639/23</t>
  </si>
  <si>
    <t xml:space="preserve">SU003585</t>
  </si>
  <si>
    <t xml:space="preserve">P004527</t>
  </si>
  <si>
    <t xml:space="preserve">ЕАЭС N RU Д-RU.РА06.В.18061/23</t>
  </si>
  <si>
    <t xml:space="preserve">SU002815</t>
  </si>
  <si>
    <t xml:space="preserve">P003227</t>
  </si>
  <si>
    <t xml:space="preserve">Ветчины</t>
  </si>
  <si>
    <t xml:space="preserve">SU002828</t>
  </si>
  <si>
    <t xml:space="preserve">P003234</t>
  </si>
  <si>
    <t xml:space="preserve">ЕАЭС N RU Д-RU.РА01.В.10660/23</t>
  </si>
  <si>
    <t xml:space="preserve">SU002786</t>
  </si>
  <si>
    <t xml:space="preserve">P003188</t>
  </si>
  <si>
    <t xml:space="preserve">ЕАЭС N RU Д-RU.РА03.В.00811/23</t>
  </si>
  <si>
    <t xml:space="preserve">SU003689</t>
  </si>
  <si>
    <t xml:space="preserve">P004676</t>
  </si>
  <si>
    <t xml:space="preserve">Ветчины «Филейская» ф/в 0,37 п/а ТМ «Вязанка»</t>
  </si>
  <si>
    <t xml:space="preserve">SU002814</t>
  </si>
  <si>
    <t xml:space="preserve">P003226</t>
  </si>
  <si>
    <t xml:space="preserve">SU003028</t>
  </si>
  <si>
    <t xml:space="preserve">P003572</t>
  </si>
  <si>
    <t xml:space="preserve">ЕАЭС N RU Д-RU.РА11.В.18821/23</t>
  </si>
  <si>
    <t xml:space="preserve">SU003030</t>
  </si>
  <si>
    <t xml:space="preserve">P003567</t>
  </si>
  <si>
    <t xml:space="preserve">ЕАЭС N RU Д-RU.РА11.В.17299/23</t>
  </si>
  <si>
    <t xml:space="preserve">SU003032</t>
  </si>
  <si>
    <t xml:space="preserve">P003562</t>
  </si>
  <si>
    <t xml:space="preserve">ЕАЭС N RU Д-RU.РА11.В.17985/23</t>
  </si>
  <si>
    <t xml:space="preserve">SU003027</t>
  </si>
  <si>
    <t xml:space="preserve">P003573</t>
  </si>
  <si>
    <t xml:space="preserve">SU003029</t>
  </si>
  <si>
    <t xml:space="preserve">P003569</t>
  </si>
  <si>
    <t xml:space="preserve">SU003031</t>
  </si>
  <si>
    <t xml:space="preserve">P003566</t>
  </si>
  <si>
    <t xml:space="preserve">SU002887</t>
  </si>
  <si>
    <t xml:space="preserve">P004553</t>
  </si>
  <si>
    <t xml:space="preserve">Сосиски «Филейские» Вес ц/о мгс ТМ «Вязанка»</t>
  </si>
  <si>
    <t xml:space="preserve">ЕАЭС N RU Д-RU.РА01.В.62645/23, ЕАЭС N RU Д-RU.РА09.В.49308/23</t>
  </si>
  <si>
    <t xml:space="preserve">SU003616</t>
  </si>
  <si>
    <t xml:space="preserve">P004555</t>
  </si>
  <si>
    <t xml:space="preserve">Сосиски «Филейские по-ганноверски» Весовой амицел ТМ «Вязанка»</t>
  </si>
  <si>
    <t xml:space="preserve">ЕАЭС N RU Д-RU.РА04.В.95390/24, ЕАЭС N RU Д-RU.РА04.В.95586/24</t>
  </si>
  <si>
    <t xml:space="preserve">SU003287</t>
  </si>
  <si>
    <t xml:space="preserve">P004552</t>
  </si>
  <si>
    <t xml:space="preserve">Сосиски «Филейские рубленые» Весовой ц/о ТМ «Вязанка»</t>
  </si>
  <si>
    <t xml:space="preserve">ЕАЭС N RU Д-RU.РА01.В.58241/24, ЕАЭС N RU Д-RU.РА01.В.58575/24</t>
  </si>
  <si>
    <t xml:space="preserve">SU003288</t>
  </si>
  <si>
    <t xml:space="preserve">P004557</t>
  </si>
  <si>
    <t xml:space="preserve">SU002825</t>
  </si>
  <si>
    <t xml:space="preserve">P004554</t>
  </si>
  <si>
    <t xml:space="preserve">Сардельки</t>
  </si>
  <si>
    <t xml:space="preserve">SU002835</t>
  </si>
  <si>
    <t xml:space="preserve">P003883</t>
  </si>
  <si>
    <t xml:space="preserve">ЕАЭС N RU Д-RU.РА01.В.62825/23, ЕАЭС N RU Д-RU.РА01.В.62909/23</t>
  </si>
  <si>
    <t xml:space="preserve">P003906</t>
  </si>
  <si>
    <t xml:space="preserve">SU002834</t>
  </si>
  <si>
    <t xml:space="preserve">P003238</t>
  </si>
  <si>
    <t xml:space="preserve">Молокуша</t>
  </si>
  <si>
    <t xml:space="preserve">SU002830</t>
  </si>
  <si>
    <t xml:space="preserve">P003239</t>
  </si>
  <si>
    <t xml:space="preserve">ЕАЭС N RU Д-RU.РА04.В.69716/22, ЕАЭС N RU Д-RU.РА04.В.70946/22</t>
  </si>
  <si>
    <t xml:space="preserve">SU002832</t>
  </si>
  <si>
    <t xml:space="preserve">P003245</t>
  </si>
  <si>
    <t xml:space="preserve">SU003584</t>
  </si>
  <si>
    <t xml:space="preserve">P004530</t>
  </si>
  <si>
    <t xml:space="preserve">ЕАЭС N RU Д-RU.РА01.В.99065/23</t>
  </si>
  <si>
    <t xml:space="preserve">SU001523</t>
  </si>
  <si>
    <t xml:space="preserve">P003328</t>
  </si>
  <si>
    <t xml:space="preserve">ЕАЭС N RU Д-RU.РА03.В.39392/23, ЕАЭС N RU Д-RU.РА03.В.39491/23</t>
  </si>
  <si>
    <t xml:space="preserve">P003691</t>
  </si>
  <si>
    <t xml:space="preserve">SU001718</t>
  </si>
  <si>
    <t xml:space="preserve">P003327</t>
  </si>
  <si>
    <t xml:space="preserve">SU002769</t>
  </si>
  <si>
    <t xml:space="preserve">P003324</t>
  </si>
  <si>
    <t xml:space="preserve">ЕАЭС N RU Д-RU.РА06.В.12617/22, ЕАЭС N RU Д-RU.РА06.В.12679/22</t>
  </si>
  <si>
    <t xml:space="preserve">SU002658</t>
  </si>
  <si>
    <t xml:space="preserve">P003326</t>
  </si>
  <si>
    <t xml:space="preserve">ЕАЭС N RU Д-RU.РА05.В.34361/22, ЕАЭС N RU Д-RU.РА06.В.12617/22</t>
  </si>
  <si>
    <t xml:space="preserve">Сливушка</t>
  </si>
  <si>
    <t xml:space="preserve">SU002928</t>
  </si>
  <si>
    <t xml:space="preserve">P003357</t>
  </si>
  <si>
    <t xml:space="preserve">ЕАЭС N RU Д-RU.РА06.В.04803/22, ЕАЭС N RU Д-RU.РА06.В.04922/22</t>
  </si>
  <si>
    <t xml:space="preserve">P003902</t>
  </si>
  <si>
    <t xml:space="preserve">ЕАЭС N RU Д-RU.РА06.В.04803/22</t>
  </si>
  <si>
    <t xml:space="preserve">SU002733</t>
  </si>
  <si>
    <t xml:space="preserve">P003102</t>
  </si>
  <si>
    <t xml:space="preserve">SU002734</t>
  </si>
  <si>
    <t xml:space="preserve">P003103</t>
  </si>
  <si>
    <t xml:space="preserve">SU002827</t>
  </si>
  <si>
    <t xml:space="preserve">P003233</t>
  </si>
  <si>
    <t xml:space="preserve">SU002833</t>
  </si>
  <si>
    <t xml:space="preserve">P003236</t>
  </si>
  <si>
    <t xml:space="preserve">ЕАЭС N RU Д-RU.РА06.В.80711/22</t>
  </si>
  <si>
    <t xml:space="preserve">P004607</t>
  </si>
  <si>
    <t xml:space="preserve">Ветчины «Сливушка с индейкой» вес п/а ТМ «Вязанка»</t>
  </si>
  <si>
    <t xml:space="preserve">ЕАЭС N RU Д-RU.РА06.В.97082/24</t>
  </si>
  <si>
    <t xml:space="preserve">SU003037</t>
  </si>
  <si>
    <t xml:space="preserve">P004609</t>
  </si>
  <si>
    <t xml:space="preserve">Ветчины «Сливушка с индейкой» Фикс.вес 0,3 П/а ТМ «Вязанка»</t>
  </si>
  <si>
    <t xml:space="preserve">P003575</t>
  </si>
  <si>
    <t xml:space="preserve">SU001721</t>
  </si>
  <si>
    <t xml:space="preserve">P003161</t>
  </si>
  <si>
    <t xml:space="preserve">ЕАЭС N RU Д-RU.PA01.B.61090/20, ЕАЭС N RU Д-RU.РА01.В.61077/20, ЕАЭС N RU Д-RU.РА06.В.77196/22</t>
  </si>
  <si>
    <t xml:space="preserve">P003905</t>
  </si>
  <si>
    <t xml:space="preserve">ЕАЭС N RU Д-RU.РА05.В.30936/23, ЕАЭС N RU Д-RU.РА05.В.31074/23</t>
  </si>
  <si>
    <t xml:space="preserve">SU003337</t>
  </si>
  <si>
    <t xml:space="preserve">P004117</t>
  </si>
  <si>
    <t xml:space="preserve">Сосиски «Сливушки по-венски» Весовой п/а ТМ «Вязанка»</t>
  </si>
  <si>
    <t xml:space="preserve">ЕАЭС N RU Д-RU.РА01.В.81091/24, ЕАЭС N RU Д-RU.РА01.В.81210/24</t>
  </si>
  <si>
    <t xml:space="preserve">SU002139</t>
  </si>
  <si>
    <t xml:space="preserve">P003162</t>
  </si>
  <si>
    <t xml:space="preserve">SU001720</t>
  </si>
  <si>
    <t xml:space="preserve">P003160</t>
  </si>
  <si>
    <t xml:space="preserve">SU003336</t>
  </si>
  <si>
    <t xml:space="preserve">P004116</t>
  </si>
  <si>
    <t xml:space="preserve">SU002996</t>
  </si>
  <si>
    <t xml:space="preserve">P003464</t>
  </si>
  <si>
    <t xml:space="preserve">ЕАЭС N RU Д-RU.РА05.В.77149/23, ЕАЭС N RU Д-RU.РА05.В.77296/23</t>
  </si>
  <si>
    <t xml:space="preserve">SU002997</t>
  </si>
  <si>
    <t xml:space="preserve">P003465</t>
  </si>
  <si>
    <t xml:space="preserve">ЕАЭС N RU Д-RU.РА06.В.31864/23, ЕАЭС N RU Д-RU.РА06.В.31929/23</t>
  </si>
  <si>
    <t xml:space="preserve">SU002367</t>
  </si>
  <si>
    <t xml:space="preserve">P002644</t>
  </si>
  <si>
    <t xml:space="preserve">ЕАЭС N RU Д-RU.РА03.В.02429/22</t>
  </si>
  <si>
    <t xml:space="preserve">Халяль</t>
  </si>
  <si>
    <t xml:space="preserve">SU002983</t>
  </si>
  <si>
    <t xml:space="preserve">P003437</t>
  </si>
  <si>
    <t xml:space="preserve">ЕАЭС N RU Д-RU.РА05.В.96405/23</t>
  </si>
  <si>
    <t xml:space="preserve">P003441</t>
  </si>
  <si>
    <t xml:space="preserve">SU002985</t>
  </si>
  <si>
    <t xml:space="preserve">P003439</t>
  </si>
  <si>
    <t xml:space="preserve">ЕАЭС N RU Д-RU.РА08.В.16764/23</t>
  </si>
  <si>
    <t xml:space="preserve">P003442</t>
  </si>
  <si>
    <t xml:space="preserve">SU002984</t>
  </si>
  <si>
    <t xml:space="preserve">P003440</t>
  </si>
  <si>
    <t xml:space="preserve">P003438</t>
  </si>
  <si>
    <t xml:space="preserve">SU000124</t>
  </si>
  <si>
    <t xml:space="preserve">P003690</t>
  </si>
  <si>
    <t xml:space="preserve">ЕАЭС N RU Д-RU.РА02.В.59573/22</t>
  </si>
  <si>
    <t xml:space="preserve">SU000125</t>
  </si>
  <si>
    <t xml:space="preserve">P002479</t>
  </si>
  <si>
    <t xml:space="preserve">ЕАЭС N RU Д-RU.PA01.B.57051/21, ЕАЭС N RU Д-RU.РА02.В.59573/22</t>
  </si>
  <si>
    <t xml:space="preserve">SU002312</t>
  </si>
  <si>
    <t xml:space="preserve">P003913</t>
  </si>
  <si>
    <t xml:space="preserve">ЕАЭС N RU Д-RU.РА09.В.81376/23</t>
  </si>
  <si>
    <t xml:space="preserve">SU000064</t>
  </si>
  <si>
    <t xml:space="preserve">P001841</t>
  </si>
  <si>
    <t xml:space="preserve">ЕАЭС N RU Д-RU.АБ75.В.01119</t>
  </si>
  <si>
    <t xml:space="preserve">SU000664</t>
  </si>
  <si>
    <t xml:space="preserve">P002177</t>
  </si>
  <si>
    <t xml:space="preserve">ЕАЭС N RU Д-RU.РА02.В.62668/22</t>
  </si>
  <si>
    <t xml:space="preserve">SU000097</t>
  </si>
  <si>
    <t xml:space="preserve">P002179</t>
  </si>
  <si>
    <t xml:space="preserve">ЕАЭС N RU Д-RU.РА02.В.56867/22</t>
  </si>
  <si>
    <t xml:space="preserve">SU000665</t>
  </si>
  <si>
    <t xml:space="preserve">P002178</t>
  </si>
  <si>
    <t xml:space="preserve">SU001605</t>
  </si>
  <si>
    <t xml:space="preserve">P002180</t>
  </si>
  <si>
    <t xml:space="preserve">SU001351</t>
  </si>
  <si>
    <t xml:space="preserve">P003904</t>
  </si>
  <si>
    <t xml:space="preserve">ЕАЭС N RU Д-RU.РА01.В.25957/22</t>
  </si>
  <si>
    <t xml:space="preserve">SU001527</t>
  </si>
  <si>
    <t xml:space="preserve">P003992</t>
  </si>
  <si>
    <t xml:space="preserve">ЕАЭС N RU Д-RU.РА07.В.08947/22, ЕАЭС N RU Д-RU.РА09.В.09344/23</t>
  </si>
  <si>
    <t xml:space="preserve">SU001354</t>
  </si>
  <si>
    <t xml:space="preserve">P003030</t>
  </si>
  <si>
    <t xml:space="preserve">Стародворье</t>
  </si>
  <si>
    <t xml:space="preserve">Мясорубская</t>
  </si>
  <si>
    <t xml:space="preserve">SU003512</t>
  </si>
  <si>
    <t xml:space="preserve">P004437</t>
  </si>
  <si>
    <t xml:space="preserve">Ветчины «Мясорубская с окороком» Фикс.вес 0,33 фиброуз ТМ «Стародворье»</t>
  </si>
  <si>
    <t xml:space="preserve">ЕАЭС N RU Д-RU.РА04.В.01888/24</t>
  </si>
  <si>
    <t xml:space="preserve">SU002756</t>
  </si>
  <si>
    <t xml:space="preserve">P003179</t>
  </si>
  <si>
    <t xml:space="preserve">ЕАЭС N RU Д-RU.РА05.В.84751/22</t>
  </si>
  <si>
    <t xml:space="preserve">SU002876</t>
  </si>
  <si>
    <t xml:space="preserve">P003276</t>
  </si>
  <si>
    <t xml:space="preserve">ЕАЭС N RU Д-RU.РА01.В.98713/23</t>
  </si>
  <si>
    <t xml:space="preserve">SU002847</t>
  </si>
  <si>
    <t xml:space="preserve">P003259</t>
  </si>
  <si>
    <t xml:space="preserve">ЕАЭС N RU Д-RU.РА09.В.37545/22</t>
  </si>
  <si>
    <t xml:space="preserve">SU002660</t>
  </si>
  <si>
    <t xml:space="preserve">P003256</t>
  </si>
  <si>
    <t xml:space="preserve">SU002877</t>
  </si>
  <si>
    <t xml:space="preserve">P003277</t>
  </si>
  <si>
    <t xml:space="preserve">SU002848</t>
  </si>
  <si>
    <t xml:space="preserve">P003260</t>
  </si>
  <si>
    <t xml:space="preserve">SU002659</t>
  </si>
  <si>
    <t xml:space="preserve">P003034</t>
  </si>
  <si>
    <t xml:space="preserve">SU003046</t>
  </si>
  <si>
    <t xml:space="preserve">P003598</t>
  </si>
  <si>
    <t xml:space="preserve">ЕАЭС N RU Д-RU.РА06.В.75139/23</t>
  </si>
  <si>
    <t xml:space="preserve">Сочинка</t>
  </si>
  <si>
    <t xml:space="preserve">SU002824</t>
  </si>
  <si>
    <t xml:space="preserve">P003231</t>
  </si>
  <si>
    <t xml:space="preserve">ЕАЭС N RU Д-RU.РА09.В.00837/22, ЕАЭС N RU Д-RU.РА09.В.00972/22</t>
  </si>
  <si>
    <t xml:space="preserve">SU002823</t>
  </si>
  <si>
    <t xml:space="preserve">P003230</t>
  </si>
  <si>
    <t xml:space="preserve">SU003068</t>
  </si>
  <si>
    <t xml:space="preserve">P003611</t>
  </si>
  <si>
    <t xml:space="preserve">ЕАЭС N RU Д-RU.РА06.В.80141/22</t>
  </si>
  <si>
    <t xml:space="preserve">SU002757</t>
  </si>
  <si>
    <t xml:space="preserve">P003128</t>
  </si>
  <si>
    <t xml:space="preserve">SU002941</t>
  </si>
  <si>
    <t xml:space="preserve">P003387</t>
  </si>
  <si>
    <t xml:space="preserve">ЕАЭС N RU Д-RU.РА04.В.74420/23</t>
  </si>
  <si>
    <t xml:space="preserve">SU002943</t>
  </si>
  <si>
    <t xml:space="preserve">P003401</t>
  </si>
  <si>
    <t xml:space="preserve">ЕАЭС N RU Д-RU.РА04.В.74256/23</t>
  </si>
  <si>
    <t xml:space="preserve">SU002945</t>
  </si>
  <si>
    <t xml:space="preserve">P003383</t>
  </si>
  <si>
    <t xml:space="preserve">ЕАЭС N RU Д-RU.РА04.В.93220/23</t>
  </si>
  <si>
    <t xml:space="preserve">SU002947</t>
  </si>
  <si>
    <t xml:space="preserve">P003384</t>
  </si>
  <si>
    <t xml:space="preserve">ЕАЭС N RU Д-RU.РА04.В.93161/23</t>
  </si>
  <si>
    <t xml:space="preserve">SU002944</t>
  </si>
  <si>
    <t xml:space="preserve">P003386</t>
  </si>
  <si>
    <t xml:space="preserve">SU002942</t>
  </si>
  <si>
    <t xml:space="preserve">P003385</t>
  </si>
  <si>
    <t xml:space="preserve">SU002946</t>
  </si>
  <si>
    <t xml:space="preserve">P003400</t>
  </si>
  <si>
    <t xml:space="preserve">SU002948</t>
  </si>
  <si>
    <t xml:space="preserve">P003390</t>
  </si>
  <si>
    <t xml:space="preserve">SU002843</t>
  </si>
  <si>
    <t xml:space="preserve">P003263</t>
  </si>
  <si>
    <t xml:space="preserve">ЕАЭС N RU Д-RU.РА01.В.99309/23, ЕАЭС N RU Д-RU.РА01.В.99334/23</t>
  </si>
  <si>
    <t xml:space="preserve">SU002795</t>
  </si>
  <si>
    <t xml:space="preserve">P004180</t>
  </si>
  <si>
    <t xml:space="preserve">ЕАЭС N RU Д-RU.РА02.В.51431/24</t>
  </si>
  <si>
    <t xml:space="preserve">SU002845</t>
  </si>
  <si>
    <t xml:space="preserve">P003266</t>
  </si>
  <si>
    <t xml:space="preserve">ЕАЭС N RU Д-RU.РА01.В.99184/23, ЕАЭС N RU Д-RU.РА01.В.99209/23</t>
  </si>
  <si>
    <t xml:space="preserve">SU002725</t>
  </si>
  <si>
    <t xml:space="preserve">P003959</t>
  </si>
  <si>
    <t xml:space="preserve">ЕАЭС N RU Д-RU.РА01.В.93966/24, ЕАЭС N RU Д-RU.РА01.В.98062/24</t>
  </si>
  <si>
    <t xml:space="preserve">SU002842</t>
  </si>
  <si>
    <t xml:space="preserve">P003262</t>
  </si>
  <si>
    <t xml:space="preserve">SU002992</t>
  </si>
  <si>
    <t xml:space="preserve">P004147</t>
  </si>
  <si>
    <t xml:space="preserve">ЕАЭС N RU Д-RU.РА01.В.93966/24, ЕАЭС N RU Д-RU.РА01.В.98062/24, ЕАЭС N RU Д-RU.РА08.В.57431/22</t>
  </si>
  <si>
    <t xml:space="preserve">SU002618</t>
  </si>
  <si>
    <t xml:space="preserve">P003957</t>
  </si>
  <si>
    <t xml:space="preserve">ЕАЭС N RU Д-RU.РА01.В.93966/24</t>
  </si>
  <si>
    <t xml:space="preserve">SU002621</t>
  </si>
  <si>
    <t xml:space="preserve">P003958</t>
  </si>
  <si>
    <t xml:space="preserve">SU003073</t>
  </si>
  <si>
    <t xml:space="preserve">P004148</t>
  </si>
  <si>
    <t xml:space="preserve">SU002686</t>
  </si>
  <si>
    <t xml:space="preserve">P004178</t>
  </si>
  <si>
    <t xml:space="preserve">SU002844</t>
  </si>
  <si>
    <t xml:space="preserve">P003265</t>
  </si>
  <si>
    <t xml:space="preserve">SU003042</t>
  </si>
  <si>
    <t xml:space="preserve">P004232</t>
  </si>
  <si>
    <t xml:space="preserve">ЕАЭС N RU Д-RU.РА01.В.93036/24</t>
  </si>
  <si>
    <t xml:space="preserve">SU003043</t>
  </si>
  <si>
    <t xml:space="preserve">P003604</t>
  </si>
  <si>
    <t xml:space="preserve">ЕАЭС N RU Д-RU.РА06.В.64030/23</t>
  </si>
  <si>
    <t xml:space="preserve">SU002759</t>
  </si>
  <si>
    <t xml:space="preserve">P003961</t>
  </si>
  <si>
    <t xml:space="preserve">ЕАЭС N RU Д-RU.РА01.В.93572/24</t>
  </si>
  <si>
    <t xml:space="preserve">SU002758</t>
  </si>
  <si>
    <t xml:space="preserve">P003960</t>
  </si>
  <si>
    <t xml:space="preserve">ЕАЭС N RU Д-RU.РА01.В.93036/24, ЕАЭС N RU Д-RU.РА01.В.93159/24</t>
  </si>
  <si>
    <t xml:space="preserve">Филедворская</t>
  </si>
  <si>
    <t xml:space="preserve">SU003267</t>
  </si>
  <si>
    <t xml:space="preserve">P004300</t>
  </si>
  <si>
    <t xml:space="preserve">ЕАЭС N RU Д-RU.РА03.В.61516/24</t>
  </si>
  <si>
    <t xml:space="preserve">P003941</t>
  </si>
  <si>
    <t xml:space="preserve">ЕАЭС N RU Д-RU.РА01.В.19834/24, ЕАЭС N RU Д-RU.РА01.В.20188/24</t>
  </si>
  <si>
    <t xml:space="preserve">SU003269</t>
  </si>
  <si>
    <t xml:space="preserve">P003943</t>
  </si>
  <si>
    <t xml:space="preserve">ЕАЭС N RU Д-RU.РА01.В.16349/24</t>
  </si>
  <si>
    <t xml:space="preserve">SU003265</t>
  </si>
  <si>
    <t xml:space="preserve">P004299</t>
  </si>
  <si>
    <t xml:space="preserve">P003939</t>
  </si>
  <si>
    <t xml:space="preserve">ЕАЭС N RU Д-RU.РА05.В.81953/23</t>
  </si>
  <si>
    <t xml:space="preserve">SU003268</t>
  </si>
  <si>
    <t xml:space="preserve">P003942</t>
  </si>
  <si>
    <t xml:space="preserve">SU003270</t>
  </si>
  <si>
    <t xml:space="preserve">P003944</t>
  </si>
  <si>
    <t xml:space="preserve">SU003266</t>
  </si>
  <si>
    <t xml:space="preserve">P003940</t>
  </si>
  <si>
    <t xml:space="preserve">ЕАЭС N RU Д-RU.РА05.В.81895/23, ЕАЭС N RU Д-RU.РА05.В.81953/23</t>
  </si>
  <si>
    <t xml:space="preserve">Стародворская</t>
  </si>
  <si>
    <t xml:space="preserve">SU003273</t>
  </si>
  <si>
    <t xml:space="preserve">P004316</t>
  </si>
  <si>
    <t xml:space="preserve">ЕАЭС N RU Д-RU.РА03.В.17296/24</t>
  </si>
  <si>
    <t xml:space="preserve">P004070</t>
  </si>
  <si>
    <t xml:space="preserve">ЕАЭС N RU Д-RU.РА02.В.62676/22, ЕАЭС N RU Д-RU.РА04.В.69476/22</t>
  </si>
  <si>
    <t xml:space="preserve">SU003275</t>
  </si>
  <si>
    <t xml:space="preserve">P003950</t>
  </si>
  <si>
    <t xml:space="preserve">ЕАЭС N RU Д-RU.РА10.В.27759/23</t>
  </si>
  <si>
    <t xml:space="preserve">SU003271</t>
  </si>
  <si>
    <t xml:space="preserve">P003945</t>
  </si>
  <si>
    <t xml:space="preserve">ЕАЭС N RU Д-RU.РА01.В.26920/22, ЕАЭС N RU Д-RU.РА02.В.59666/22</t>
  </si>
  <si>
    <t xml:space="preserve">SU003274</t>
  </si>
  <si>
    <t xml:space="preserve">P004067</t>
  </si>
  <si>
    <t xml:space="preserve">SU003508</t>
  </si>
  <si>
    <t xml:space="preserve">P004417</t>
  </si>
  <si>
    <t xml:space="preserve">ЕАЭС N RU Д-RU.РА03.В.72061/24, ЕАЭС N RU Д-RU.РА03.В.76182/24</t>
  </si>
  <si>
    <t xml:space="preserve">SU003276</t>
  </si>
  <si>
    <t xml:space="preserve">P003956</t>
  </si>
  <si>
    <t xml:space="preserve">SU003272</t>
  </si>
  <si>
    <t xml:space="preserve">P003947</t>
  </si>
  <si>
    <t xml:space="preserve">SU003573</t>
  </si>
  <si>
    <t xml:space="preserve">P004524</t>
  </si>
  <si>
    <t xml:space="preserve">Ветчины «Стародворская» ф/в 0,33 п/а ТМ «Стародворье»</t>
  </si>
  <si>
    <t xml:space="preserve">Новинка</t>
  </si>
  <si>
    <t xml:space="preserve">ЕАЭС N RU Д-RU.РА05.В.24697/24</t>
  </si>
  <si>
    <t xml:space="preserve">Филедворская по-стародворски</t>
  </si>
  <si>
    <t xml:space="preserve">SU003389</t>
  </si>
  <si>
    <t xml:space="preserve">P004212</t>
  </si>
  <si>
    <t xml:space="preserve">ЕАЭС N RU Д-RU.РА05.В.80817/24, ЕАЭС N RU Д-RU.РА05.В.80946/24</t>
  </si>
  <si>
    <t xml:space="preserve">SU003387</t>
  </si>
  <si>
    <t xml:space="preserve">P004288</t>
  </si>
  <si>
    <t xml:space="preserve">Вареные колбасы «Филедворская по-стародворски» Весовой п/а ТМ «Стародворье»</t>
  </si>
  <si>
    <t xml:space="preserve">ЕАЭС N RU Д-RU.РА06.В.26192/24</t>
  </si>
  <si>
    <t xml:space="preserve">P004206</t>
  </si>
  <si>
    <t xml:space="preserve">ЕАЭС N RU Д-RU.РА05.В.80261/24, ЕАЭС N RU Д-RU.РА05.В.80546/24</t>
  </si>
  <si>
    <t xml:space="preserve">SU003391</t>
  </si>
  <si>
    <t xml:space="preserve">P004209</t>
  </si>
  <si>
    <t xml:space="preserve">ЕАЭС N RU Д-RU.РА05.В.80018/24</t>
  </si>
  <si>
    <t xml:space="preserve">SU003390</t>
  </si>
  <si>
    <t xml:space="preserve">P004208</t>
  </si>
  <si>
    <t xml:space="preserve">SU003388</t>
  </si>
  <si>
    <t xml:space="preserve">P004207</t>
  </si>
  <si>
    <t xml:space="preserve">Филедворская Золоченная в печи</t>
  </si>
  <si>
    <t xml:space="preserve">SU003427</t>
  </si>
  <si>
    <t xml:space="preserve">P004271</t>
  </si>
  <si>
    <t xml:space="preserve">Стародворская Золоченная в печи</t>
  </si>
  <si>
    <t xml:space="preserve">SU002201</t>
  </si>
  <si>
    <t xml:space="preserve">P002567</t>
  </si>
  <si>
    <t xml:space="preserve">SU003430</t>
  </si>
  <si>
    <t xml:space="preserve">P004278</t>
  </si>
  <si>
    <t xml:space="preserve">ЕАЭС N RU Д-RU.РА04.В.47316/24</t>
  </si>
  <si>
    <t xml:space="preserve">SU003429</t>
  </si>
  <si>
    <t xml:space="preserve">P004275</t>
  </si>
  <si>
    <t xml:space="preserve">ЕАЭС N RU Д-RU.РА04.В.47023/24</t>
  </si>
  <si>
    <t xml:space="preserve">Сочинка по-баварски</t>
  </si>
  <si>
    <t xml:space="preserve">SU002857</t>
  </si>
  <si>
    <t xml:space="preserve">P003264</t>
  </si>
  <si>
    <t xml:space="preserve">ЕАЭС N RU Д-RU.РА09.В.03891/22, ЕАЭС N RU Д-RU.РА09.В.03932/22</t>
  </si>
  <si>
    <t xml:space="preserve">SU002802</t>
  </si>
  <si>
    <t xml:space="preserve">P003580</t>
  </si>
  <si>
    <t xml:space="preserve">ЕАЭС N RU Д-RU.РА09.В.04339/22</t>
  </si>
  <si>
    <t xml:space="preserve">SU002801</t>
  </si>
  <si>
    <t xml:space="preserve">P003475</t>
  </si>
  <si>
    <t xml:space="preserve">SU002799</t>
  </si>
  <si>
    <t xml:space="preserve">P003217</t>
  </si>
  <si>
    <t xml:space="preserve">SU002800</t>
  </si>
  <si>
    <t xml:space="preserve">P003201</t>
  </si>
  <si>
    <t xml:space="preserve">ЕАЭС N RU Д-RU.РА09.В.03891/22, ЕАЭС N RU Д-RU.РА09.В.04339/22</t>
  </si>
  <si>
    <t xml:space="preserve">Стародворская EDLP/EDPP</t>
  </si>
  <si>
    <t xml:space="preserve">SU003340</t>
  </si>
  <si>
    <t xml:space="preserve">P004090</t>
  </si>
  <si>
    <t xml:space="preserve">ЕАЭС N RU Д-RU.РА09.В.08947/23, ЕАЭС N RU Д-RU.РА09.В.09344/23</t>
  </si>
  <si>
    <t xml:space="preserve">Филедворская EDLP/EDPP</t>
  </si>
  <si>
    <t xml:space="preserve">SU003051</t>
  </si>
  <si>
    <t xml:space="preserve">P003605</t>
  </si>
  <si>
    <t xml:space="preserve">SU002617</t>
  </si>
  <si>
    <t xml:space="preserve">P004229</t>
  </si>
  <si>
    <t xml:space="preserve">ЕАЭС N RU Д-RU.РА01.В.54243/24</t>
  </si>
  <si>
    <t xml:space="preserve">SU003084</t>
  </si>
  <si>
    <t xml:space="preserve">P004230</t>
  </si>
  <si>
    <t xml:space="preserve">Бордо</t>
  </si>
  <si>
    <t xml:space="preserve">SU003394</t>
  </si>
  <si>
    <t xml:space="preserve">P004213</t>
  </si>
  <si>
    <t xml:space="preserve">ЕАЭС N RU Д-RU.РА04.В.92149/24, ЕАЭС N RU Д-RU.РА04.В.92393/24</t>
  </si>
  <si>
    <t xml:space="preserve">SU003392</t>
  </si>
  <si>
    <t xml:space="preserve">P004289</t>
  </si>
  <si>
    <t xml:space="preserve">Вареные колбасы «Стародворская Традиционная» Весовой п/а ТМ «Стародворье»</t>
  </si>
  <si>
    <t xml:space="preserve">ЕАЭС N RU Д-RU.РА04.В.66501/24</t>
  </si>
  <si>
    <t xml:space="preserve">P004210</t>
  </si>
  <si>
    <t xml:space="preserve">ЕАЭС N RU Д-RU.РА04.В.93998/24, ЕАЭС N RU Д-RU.РА04.В.94346/24</t>
  </si>
  <si>
    <t xml:space="preserve">SU003396</t>
  </si>
  <si>
    <t xml:space="preserve">P004215</t>
  </si>
  <si>
    <t xml:space="preserve">ЕАЭС N RU Д-RU.РА04.В.89027/24</t>
  </si>
  <si>
    <t xml:space="preserve">SU003395</t>
  </si>
  <si>
    <t xml:space="preserve">P004214</t>
  </si>
  <si>
    <t xml:space="preserve">SU002894</t>
  </si>
  <si>
    <t xml:space="preserve">P003314</t>
  </si>
  <si>
    <t xml:space="preserve">ЕАЭС N RU Д-RU.РА04.В.76845/23, ЕАЭС N RU Д-RU.РА04.В.76869/23</t>
  </si>
  <si>
    <t xml:space="preserve">SU000078</t>
  </si>
  <si>
    <t xml:space="preserve">P001806</t>
  </si>
  <si>
    <t xml:space="preserve">ЕАЭС N RU Д-RU.РА02.В.59666/22</t>
  </si>
  <si>
    <t xml:space="preserve">SU003393</t>
  </si>
  <si>
    <t xml:space="preserve">P004211</t>
  </si>
  <si>
    <t xml:space="preserve">SU001820</t>
  </si>
  <si>
    <t xml:space="preserve">P001820</t>
  </si>
  <si>
    <t xml:space="preserve">ЕАЭС N RU Д-RU.РА02.В.56858/22</t>
  </si>
  <si>
    <t xml:space="preserve">SU001822</t>
  </si>
  <si>
    <t xml:space="preserve">P003013</t>
  </si>
  <si>
    <t xml:space="preserve">ЕАЭС N RU Д-RU.РА02.В.56859/22</t>
  </si>
  <si>
    <t xml:space="preserve">SU001801</t>
  </si>
  <si>
    <t xml:space="preserve">P003014</t>
  </si>
  <si>
    <t xml:space="preserve">ЕАЭС N RU Д-RU.РА02.В.56862/22</t>
  </si>
  <si>
    <t xml:space="preserve">SU002579</t>
  </si>
  <si>
    <t xml:space="preserve">P003012</t>
  </si>
  <si>
    <t xml:space="preserve">SU001340</t>
  </si>
  <si>
    <t xml:space="preserve">P002209</t>
  </si>
  <si>
    <t xml:space="preserve">ЕАЭС N RU Д-RU.АБ75.В.00420/19, ЕАЭС N RU Д-RU.РА02.В.59556/22, ЕАЭС № RU Д-RU.АБ75.В.00705/19</t>
  </si>
  <si>
    <t xml:space="preserve">SU001727</t>
  </si>
  <si>
    <t xml:space="preserve">P002205</t>
  </si>
  <si>
    <t xml:space="preserve">ЕАЭС N RU Д-RU.АБ75.В.00420/19, ЕАЭС N RU Д-RU.РА02.В.59549/22</t>
  </si>
  <si>
    <t xml:space="preserve">SU001728</t>
  </si>
  <si>
    <t xml:space="preserve">P002207</t>
  </si>
  <si>
    <t xml:space="preserve">ЕАЭС N RU Д-RU.АБ75.В.00420/19, ЕАЭС N RU Д-RU.РА02.В.59684/22</t>
  </si>
  <si>
    <t xml:space="preserve">SU003333</t>
  </si>
  <si>
    <t xml:space="preserve">P004082</t>
  </si>
  <si>
    <t xml:space="preserve">ЕАЭС N RU Д-RU.РА01.В.41891/22, ЕАЭС N RU Д-RU.РА02.В.59556/22</t>
  </si>
  <si>
    <t xml:space="preserve">SU001763</t>
  </si>
  <si>
    <t xml:space="preserve">P002206</t>
  </si>
  <si>
    <t xml:space="preserve">ЕАЭС N RU Д-RU.АБ75.В.00420/19, ЕАЭС N RU Д-RU.РА02.В.59549/22, ЕАЭС № RU Д-RU.АБ75.В.00703/19</t>
  </si>
  <si>
    <t xml:space="preserve">SU001762</t>
  </si>
  <si>
    <t xml:space="preserve">P002208</t>
  </si>
  <si>
    <t xml:space="preserve">ЕАЭС N RU Д-RU.АБ75.В.00420/19, ЕАЭС N RU Д-RU.РА02.В.59684/22, ЕАЭС № RU Д-RU.АБ75.В.00704/19</t>
  </si>
  <si>
    <t xml:space="preserve">SU001051</t>
  </si>
  <si>
    <t xml:space="preserve">P003997</t>
  </si>
  <si>
    <t xml:space="preserve">ЕАЭС N RU Д-RU.РА01.В.99293/24, ЕАЭС N RU Д-RU.РА01.В.99372/24</t>
  </si>
  <si>
    <t xml:space="preserve">SU000227</t>
  </si>
  <si>
    <t xml:space="preserve">P002536</t>
  </si>
  <si>
    <t xml:space="preserve">ЕАЭС N RU Д-RU.РА01.В.44476/21, ЕАЭС N RU Д-RU.РА03.В.18017/24</t>
  </si>
  <si>
    <t xml:space="preserve">SU001430</t>
  </si>
  <si>
    <t xml:space="preserve">P002036</t>
  </si>
  <si>
    <t xml:space="preserve">ЕАЭС N RU Д-RU.РА03.В.16871/22</t>
  </si>
  <si>
    <t xml:space="preserve">SU001920</t>
  </si>
  <si>
    <t xml:space="preserve">P001900</t>
  </si>
  <si>
    <t xml:space="preserve">С/к колбасы Княжеская Бордо Весовые б/о терм/п Стародворье</t>
  </si>
  <si>
    <t xml:space="preserve">ЕАЭС N RU Д-RU.РА01.В.91379</t>
  </si>
  <si>
    <t xml:space="preserve">SU001921</t>
  </si>
  <si>
    <t xml:space="preserve">P001916</t>
  </si>
  <si>
    <t xml:space="preserve">С/к колбасы Салями Охотничья Бордо Весовые б/о терм/п 180 Стародворье</t>
  </si>
  <si>
    <t xml:space="preserve">SU002092</t>
  </si>
  <si>
    <t xml:space="preserve">P002290</t>
  </si>
  <si>
    <t xml:space="preserve">ЕАЭС N RU Д-RU.РА01.В.73997/20</t>
  </si>
  <si>
    <t xml:space="preserve">SU001869</t>
  </si>
  <si>
    <t xml:space="preserve">P001909</t>
  </si>
  <si>
    <t xml:space="preserve">Паштеты</t>
  </si>
  <si>
    <t xml:space="preserve">SU002841</t>
  </si>
  <si>
    <t xml:space="preserve">P003253</t>
  </si>
  <si>
    <t xml:space="preserve">14</t>
  </si>
  <si>
    <t xml:space="preserve">РК</t>
  </si>
  <si>
    <t xml:space="preserve">ЕАЭС N RU Д-RU.РА04.В.53299/22</t>
  </si>
  <si>
    <t xml:space="preserve">SU002840</t>
  </si>
  <si>
    <t xml:space="preserve">P003252</t>
  </si>
  <si>
    <t xml:space="preserve">SU002368</t>
  </si>
  <si>
    <t xml:space="preserve">P002648</t>
  </si>
  <si>
    <t xml:space="preserve">Бавария</t>
  </si>
  <si>
    <t xml:space="preserve">SU002252</t>
  </si>
  <si>
    <t xml:space="preserve">P002461</t>
  </si>
  <si>
    <t xml:space="preserve">ЕАЭС N RU Д-RU.PA01.B.88489/21</t>
  </si>
  <si>
    <t xml:space="preserve">SU001835</t>
  </si>
  <si>
    <t xml:space="preserve">P002202</t>
  </si>
  <si>
    <t xml:space="preserve">ЕАЭС N RU Д-RU.PA01.B.48690/21, ЕАЭС № RU Д-RU.АБ75.В.01081/20</t>
  </si>
  <si>
    <t xml:space="preserve">SU003167</t>
  </si>
  <si>
    <t xml:space="preserve">P003363</t>
  </si>
  <si>
    <t xml:space="preserve">ЕАЭС N RU Д-RU.РА05.В.42328/23, ЕАЭС N RU Д-RU.РА05.В.42404/23</t>
  </si>
  <si>
    <t xml:space="preserve">SU003168</t>
  </si>
  <si>
    <t xml:space="preserve">P003364</t>
  </si>
  <si>
    <t xml:space="preserve">ЕАЭС N RU Д-RU.РА05.В.42849/23</t>
  </si>
  <si>
    <t xml:space="preserve">Особый рецепт</t>
  </si>
  <si>
    <t xml:space="preserve">Особая</t>
  </si>
  <si>
    <t xml:space="preserve">SU003422</t>
  </si>
  <si>
    <t xml:space="preserve">P004256</t>
  </si>
  <si>
    <t xml:space="preserve">ЕАЭС N RU Д-RU.РА02.В.61644/24</t>
  </si>
  <si>
    <t xml:space="preserve">P004303</t>
  </si>
  <si>
    <t xml:space="preserve">ЕАЭС N RU Д-RU.РА02.В.44569/24</t>
  </si>
  <si>
    <t xml:space="preserve">SU003423</t>
  </si>
  <si>
    <t xml:space="preserve">P004257</t>
  </si>
  <si>
    <t xml:space="preserve">ЕАЭС N RU Д-RU.РА02.В.61635/24</t>
  </si>
  <si>
    <t xml:space="preserve">P004315</t>
  </si>
  <si>
    <t xml:space="preserve">SU000251</t>
  </si>
  <si>
    <t xml:space="preserve">P002584</t>
  </si>
  <si>
    <t xml:space="preserve">ЕАЭС N RU Д-RU.РА09.В.35957/22, ЕАЭС № RU Д- RU.АБ75.В.00578/19</t>
  </si>
  <si>
    <t xml:space="preserve">SU003420</t>
  </si>
  <si>
    <t xml:space="preserve">P004293</t>
  </si>
  <si>
    <t xml:space="preserve">P004252</t>
  </si>
  <si>
    <t xml:space="preserve">ЕАЭС N RU Д-RU.РА02.В.61660/24</t>
  </si>
  <si>
    <t xml:space="preserve">SU002787</t>
  </si>
  <si>
    <t xml:space="preserve">P003189</t>
  </si>
  <si>
    <t xml:space="preserve">ЕАЭС N RU Д-RU.РА05.В.17033/23, ЕАЭС N RU Д-RU.РА05.В.17083/23</t>
  </si>
  <si>
    <t xml:space="preserve">SU003432</t>
  </si>
  <si>
    <t xml:space="preserve">P004347</t>
  </si>
  <si>
    <t xml:space="preserve">SU003419</t>
  </si>
  <si>
    <t xml:space="preserve">P004251</t>
  </si>
  <si>
    <t xml:space="preserve">ЕАЭС N RU Д-RU.РА03.В.88061/22</t>
  </si>
  <si>
    <t xml:space="preserve">SU003421</t>
  </si>
  <si>
    <t xml:space="preserve">P004253</t>
  </si>
  <si>
    <t xml:space="preserve">SU000126</t>
  </si>
  <si>
    <t xml:space="preserve">P002555</t>
  </si>
  <si>
    <t xml:space="preserve">ЕАЭС № RU Д- RU.АБ75.В.01032/20</t>
  </si>
  <si>
    <t xml:space="preserve">SU002027</t>
  </si>
  <si>
    <t xml:space="preserve">P002556</t>
  </si>
  <si>
    <t xml:space="preserve">SU003161</t>
  </si>
  <si>
    <t xml:space="preserve">P003767</t>
  </si>
  <si>
    <t xml:space="preserve">ЕАЭС N RU Д-RU.РА03.В.20204/22, ЕАЭС N RU Д-RU.РА08.В.42083/22</t>
  </si>
  <si>
    <t xml:space="preserve">P003979</t>
  </si>
  <si>
    <t xml:space="preserve">ЕАЭС N RU Д-RU.РА01.В.87437/24, ЕАЭС N RU Д-RU.РА01.В.87490/24</t>
  </si>
  <si>
    <t xml:space="preserve">SU000246</t>
  </si>
  <si>
    <t xml:space="preserve">P003973</t>
  </si>
  <si>
    <t xml:space="preserve">ЕАЭС N RU Д-RU.РА03.В.23071/24, ЕАЭС N RU Д-RU.РА03.В.25603/24, ЕАЭС N RU Д-RU.РА03.В.25758/24</t>
  </si>
  <si>
    <t xml:space="preserve">SU002287</t>
  </si>
  <si>
    <t xml:space="preserve">P002490</t>
  </si>
  <si>
    <t xml:space="preserve">ЕАЭС N RU Д-RU.PA01.B.78950/21, ЕАЭС N RU Д-RU.РА01.В.78881/21</t>
  </si>
  <si>
    <t xml:space="preserve">P003198</t>
  </si>
  <si>
    <t xml:space="preserve">ЕАЭС N RU Д-RU.РА01.В.78881/21, ЕАЭС N RU Д-RU.РА01.В.87679/24, ЕАЭС N RU Д-RU.РА01.В.87692/24</t>
  </si>
  <si>
    <t xml:space="preserve">Особая Без свинины</t>
  </si>
  <si>
    <t xml:space="preserve">SU002899</t>
  </si>
  <si>
    <t xml:space="preserve">P004261</t>
  </si>
  <si>
    <t xml:space="preserve">Вареные колбасы «Молочная оригинальная» Вес П/а ТМ «Особый рецепт» большой батон</t>
  </si>
  <si>
    <t xml:space="preserve">ЕАЭС N RU Д-RU.РА01.В.47907/24</t>
  </si>
  <si>
    <t xml:space="preserve">P003323</t>
  </si>
  <si>
    <t xml:space="preserve">ЕАЭС N RU Д-RU.РА03.В.86680/22</t>
  </si>
  <si>
    <t xml:space="preserve">SU003226</t>
  </si>
  <si>
    <t xml:space="preserve">P003844</t>
  </si>
  <si>
    <t xml:space="preserve">SU002187</t>
  </si>
  <si>
    <t xml:space="preserve">P002559</t>
  </si>
  <si>
    <t xml:space="preserve">ЕАЭС N RU Д-RU.РА01.В.58959/20, ЕАЭС N RU Д-RU.РА01.В.58970/20</t>
  </si>
  <si>
    <t xml:space="preserve">SU003424</t>
  </si>
  <si>
    <t xml:space="preserve">P004259</t>
  </si>
  <si>
    <t xml:space="preserve">ЕАЭС N RU Д-RU.РА03.В.31251/24</t>
  </si>
  <si>
    <t xml:space="preserve">SU003425</t>
  </si>
  <si>
    <t xml:space="preserve">P004273</t>
  </si>
  <si>
    <t xml:space="preserve">SU003426</t>
  </si>
  <si>
    <t xml:space="preserve">P004258</t>
  </si>
  <si>
    <t xml:space="preserve">SU002360</t>
  </si>
  <si>
    <t xml:space="preserve">P004227</t>
  </si>
  <si>
    <t xml:space="preserve">ЕАЭС N RU Д-RU.РА02.В.61652/24</t>
  </si>
  <si>
    <t xml:space="preserve">SU002361</t>
  </si>
  <si>
    <t xml:space="preserve">P004228</t>
  </si>
  <si>
    <t xml:space="preserve">SU002074</t>
  </si>
  <si>
    <t xml:space="preserve">P003972</t>
  </si>
  <si>
    <t xml:space="preserve">ЕАЭС N RU Д-RU.РА03.В.21982/24, ЕАЭС N RU Д-RU.РА03.В.22876/24, ЕАЭС N RU Д-RU.РА03.В.22955/24</t>
  </si>
  <si>
    <t xml:space="preserve">SU002896</t>
  </si>
  <si>
    <t xml:space="preserve">P003330</t>
  </si>
  <si>
    <t xml:space="preserve">ЕАЭС N RU Д-RU.РА03.В.99662/23, ЕАЭС N RU Д-RU.РА03.В.99695/23</t>
  </si>
  <si>
    <t xml:space="preserve">SU002205</t>
  </si>
  <si>
    <t xml:space="preserve">P002694</t>
  </si>
  <si>
    <t xml:space="preserve">ЕАЭС N RU Д-RU.РА01.В.58934/20</t>
  </si>
  <si>
    <t xml:space="preserve">P003969</t>
  </si>
  <si>
    <t xml:space="preserve">SU002895</t>
  </si>
  <si>
    <t xml:space="preserve">P003329</t>
  </si>
  <si>
    <t xml:space="preserve">SU002472</t>
  </si>
  <si>
    <t xml:space="preserve">P003975</t>
  </si>
  <si>
    <t xml:space="preserve">ЕАЭС N RU Д-RU.РА01.В.99519/24, ЕАЭС N RU Д-RU.РА01.В.99587/24</t>
  </si>
  <si>
    <t xml:space="preserve">Баварушка</t>
  </si>
  <si>
    <t xml:space="preserve">Филейбургская</t>
  </si>
  <si>
    <t xml:space="preserve">SU002477</t>
  </si>
  <si>
    <t xml:space="preserve">P003148</t>
  </si>
  <si>
    <t xml:space="preserve">ЕАЭС N RU Д-RU.РА03.В.53986/21</t>
  </si>
  <si>
    <t xml:space="preserve">SU002614</t>
  </si>
  <si>
    <t xml:space="preserve">P004329</t>
  </si>
  <si>
    <t xml:space="preserve">ЕАЭС N RU Д-RU.РА02.В.65596/23</t>
  </si>
  <si>
    <t xml:space="preserve">P004515</t>
  </si>
  <si>
    <t xml:space="preserve">SU002615</t>
  </si>
  <si>
    <t xml:space="preserve">P004332</t>
  </si>
  <si>
    <t xml:space="preserve">ЕАЭС N RU Д-RU.РА02.В.66942/23</t>
  </si>
  <si>
    <t xml:space="preserve">SU002613</t>
  </si>
  <si>
    <t xml:space="preserve">P004336</t>
  </si>
  <si>
    <t xml:space="preserve">ЕАЭС N RU Д-RU.РА02.В.66906/23</t>
  </si>
  <si>
    <t xml:space="preserve">P004514</t>
  </si>
  <si>
    <t xml:space="preserve">SU003083</t>
  </si>
  <si>
    <t xml:space="preserve">P004353</t>
  </si>
  <si>
    <t xml:space="preserve">P003646</t>
  </si>
  <si>
    <t xml:space="preserve">ЕАЭС N RU Д-RU.РА02.В.48407/22</t>
  </si>
  <si>
    <t xml:space="preserve">SU002538</t>
  </si>
  <si>
    <t xml:space="preserve">P003139</t>
  </si>
  <si>
    <t xml:space="preserve">P004343</t>
  </si>
  <si>
    <t xml:space="preserve">SU003079</t>
  </si>
  <si>
    <t xml:space="preserve">P004354</t>
  </si>
  <si>
    <t xml:space="preserve">ЕАЭС N RU Д-RU.РА02.В.65693/23</t>
  </si>
  <si>
    <t xml:space="preserve">P003643</t>
  </si>
  <si>
    <t xml:space="preserve">ЕАЭС N RU Д-RU.РА02.В.76611/22</t>
  </si>
  <si>
    <t xml:space="preserve">SU002602</t>
  </si>
  <si>
    <t xml:space="preserve">P004344</t>
  </si>
  <si>
    <t xml:space="preserve">P004518</t>
  </si>
  <si>
    <t xml:space="preserve">В/к колбасы Сервелат Филейбургский с ароматными пряностями срез Филейбургская Фикс.вес 0,35 фиброуз Баварушка</t>
  </si>
  <si>
    <t xml:space="preserve">SU003080</t>
  </si>
  <si>
    <t xml:space="preserve">P004355</t>
  </si>
  <si>
    <t xml:space="preserve">ЕАЭС N RU Д-RU.РА02.В.65750/23</t>
  </si>
  <si>
    <t xml:space="preserve">SU002606</t>
  </si>
  <si>
    <t xml:space="preserve">P004351</t>
  </si>
  <si>
    <t xml:space="preserve">ЕАЭС N RU Д-RU.РА02.В.66890/23</t>
  </si>
  <si>
    <t xml:space="preserve">P004521</t>
  </si>
  <si>
    <t xml:space="preserve">SU002603</t>
  </si>
  <si>
    <t xml:space="preserve">P004519</t>
  </si>
  <si>
    <t xml:space="preserve">SU003082</t>
  </si>
  <si>
    <t xml:space="preserve">P004356</t>
  </si>
  <si>
    <t xml:space="preserve">P003644</t>
  </si>
  <si>
    <t xml:space="preserve">ЕАЭС N RU Д-RU.РА03.В.60842/22</t>
  </si>
  <si>
    <t xml:space="preserve">SU003035</t>
  </si>
  <si>
    <t xml:space="preserve">P003496</t>
  </si>
  <si>
    <t xml:space="preserve">ЕАЭС N RU Д-RU.РА04.В.93020/23</t>
  </si>
  <si>
    <t xml:space="preserve">SU002285</t>
  </si>
  <si>
    <t xml:space="preserve">P002969</t>
  </si>
  <si>
    <t xml:space="preserve">ЕАЭС N RU Д-RU.РА02.В.28328/22</t>
  </si>
  <si>
    <t xml:space="preserve">SU002557</t>
  </si>
  <si>
    <t xml:space="preserve">P003318</t>
  </si>
  <si>
    <t xml:space="preserve">ЕАЭС N RU Д-RU.РА01.В.79709/21</t>
  </si>
  <si>
    <t xml:space="preserve">SU003277</t>
  </si>
  <si>
    <t xml:space="preserve">P003775</t>
  </si>
  <si>
    <t xml:space="preserve">10</t>
  </si>
  <si>
    <t xml:space="preserve">ДК</t>
  </si>
  <si>
    <t xml:space="preserve">ЕАЭС N RU Д-RU.РА05.В.48399/23</t>
  </si>
  <si>
    <t xml:space="preserve">Балыкбургская</t>
  </si>
  <si>
    <t xml:space="preserve">SU002319</t>
  </si>
  <si>
    <t xml:space="preserve">P004389</t>
  </si>
  <si>
    <t xml:space="preserve">ЕАЭС N RU Д-RU.РА04.В.08736/24, ЕАЭС N RU Д-RU.РА04.В.08946/24</t>
  </si>
  <si>
    <t xml:space="preserve">SU002612</t>
  </si>
  <si>
    <t xml:space="preserve">P004327</t>
  </si>
  <si>
    <t xml:space="preserve">ЕАЭС N RU Д-RU.РА02.В.65356/23, ЕАЭС N RU Д-RU.РА02.В.66890/23</t>
  </si>
  <si>
    <t xml:space="preserve">SU002545</t>
  </si>
  <si>
    <t xml:space="preserve">P004516</t>
  </si>
  <si>
    <t xml:space="preserve">ЕАЭС N RU Д-RU.РА02.В.65449/23</t>
  </si>
  <si>
    <t xml:space="preserve">SU002726</t>
  </si>
  <si>
    <t xml:space="preserve">P004352</t>
  </si>
  <si>
    <t xml:space="preserve">ЕАЭС N RU Д-RU.РА02.В.66822/23</t>
  </si>
  <si>
    <t xml:space="preserve">SU002604</t>
  </si>
  <si>
    <t xml:space="preserve">P004520</t>
  </si>
  <si>
    <t xml:space="preserve">В/к колбасы Балыкбургская с копченым балыком срез Балыкбургская Фикс.вес 0,35 фиброуз в/у Баварушка</t>
  </si>
  <si>
    <t xml:space="preserve">P004339</t>
  </si>
  <si>
    <t xml:space="preserve">SU003280</t>
  </si>
  <si>
    <t xml:space="preserve">P003776</t>
  </si>
  <si>
    <t xml:space="preserve">ЕАЭС N RU Д-RU.РА05.В.39473/23</t>
  </si>
  <si>
    <t xml:space="preserve">Краковюрст</t>
  </si>
  <si>
    <t xml:space="preserve">SU003345</t>
  </si>
  <si>
    <t xml:space="preserve">P004143</t>
  </si>
  <si>
    <t xml:space="preserve">ЕАЭС N RU Д-RU.РА06.В.80913/22</t>
  </si>
  <si>
    <t xml:space="preserve">SU003344</t>
  </si>
  <si>
    <t xml:space="preserve">P004142</t>
  </si>
  <si>
    <t xml:space="preserve">SU003342</t>
  </si>
  <si>
    <t xml:space="preserve">P004140</t>
  </si>
  <si>
    <t xml:space="preserve">ЕАЭС N RU Д-RU.РА03.В.17780/24</t>
  </si>
  <si>
    <t xml:space="preserve">Бюргерсы</t>
  </si>
  <si>
    <t xml:space="preserve">SU003132</t>
  </si>
  <si>
    <t xml:space="preserve">P003718</t>
  </si>
  <si>
    <t xml:space="preserve">ЕАЭС N RU Д-RU.РА02.В.61667/24</t>
  </si>
  <si>
    <t xml:space="preserve">Дугушка</t>
  </si>
  <si>
    <t xml:space="preserve">SU002011</t>
  </si>
  <si>
    <t xml:space="preserve">P004028</t>
  </si>
  <si>
    <t xml:space="preserve">SU002182</t>
  </si>
  <si>
    <t xml:space="preserve">P004406</t>
  </si>
  <si>
    <t xml:space="preserve">ЕАЭС N RU Д-RU.РА02.В.51764/24</t>
  </si>
  <si>
    <t xml:space="preserve">SU002998</t>
  </si>
  <si>
    <t xml:space="preserve">P004033</t>
  </si>
  <si>
    <t xml:space="preserve">ЕАЭС N RU Д-RU.РА10.В.33801/23</t>
  </si>
  <si>
    <t xml:space="preserve">SU002010</t>
  </si>
  <si>
    <t xml:space="preserve">P004030</t>
  </si>
  <si>
    <t xml:space="preserve">ЕАЭС N RU Д-RU.РА07.В.78433/22</t>
  </si>
  <si>
    <t xml:space="preserve">SU002999</t>
  </si>
  <si>
    <t xml:space="preserve">P004045</t>
  </si>
  <si>
    <t xml:space="preserve">ЕАЭС N RU Д-RU.РА10.В.31672/23</t>
  </si>
  <si>
    <t xml:space="preserve">SU002634</t>
  </si>
  <si>
    <t xml:space="preserve">P002989</t>
  </si>
  <si>
    <t xml:space="preserve">ЕАЭС N RU Д-RU.РА03.В.56116/24</t>
  </si>
  <si>
    <t xml:space="preserve">SU002632</t>
  </si>
  <si>
    <t xml:space="preserve">P004043</t>
  </si>
  <si>
    <t xml:space="preserve">SU002631</t>
  </si>
  <si>
    <t xml:space="preserve">P004048</t>
  </si>
  <si>
    <t xml:space="preserve">SU002035</t>
  </si>
  <si>
    <t xml:space="preserve">P003146</t>
  </si>
  <si>
    <t xml:space="preserve">ЕАЭС N RU Д-RU.РА08.В.10027/22</t>
  </si>
  <si>
    <t xml:space="preserve">SU002643</t>
  </si>
  <si>
    <t xml:space="preserve">P002993</t>
  </si>
  <si>
    <t xml:space="preserve">SU002150</t>
  </si>
  <si>
    <t xml:space="preserve">P003636</t>
  </si>
  <si>
    <t xml:space="preserve">ЕАЭС N RU Д-RU.РА01.В.81855/20</t>
  </si>
  <si>
    <t xml:space="preserve">SU002158</t>
  </si>
  <si>
    <t xml:space="preserve">P003632</t>
  </si>
  <si>
    <t xml:space="preserve">ЕАЭС № RU Д-RU.РА01.В.04512/20</t>
  </si>
  <si>
    <t xml:space="preserve">SU002151</t>
  </si>
  <si>
    <t xml:space="preserve">P003634</t>
  </si>
  <si>
    <t xml:space="preserve">ЕАЭС N RU Д-RU.РА01.В.81823/20</t>
  </si>
  <si>
    <t xml:space="preserve">SU002916</t>
  </si>
  <si>
    <t xml:space="preserve">P003633</t>
  </si>
  <si>
    <t xml:space="preserve">ЕАЭС N RU Д-RU.РА05.В.41862/23</t>
  </si>
  <si>
    <t xml:space="preserve">SU002919</t>
  </si>
  <si>
    <t xml:space="preserve">P003635</t>
  </si>
  <si>
    <t xml:space="preserve">SU002918</t>
  </si>
  <si>
    <t xml:space="preserve">P003637</t>
  </si>
  <si>
    <t xml:space="preserve">SU002218</t>
  </si>
  <si>
    <t xml:space="preserve">P002854</t>
  </si>
  <si>
    <t xml:space="preserve">ЕАЭС № RU Д-RU.РА01.В.93894/20</t>
  </si>
  <si>
    <t xml:space="preserve">SU002219</t>
  </si>
  <si>
    <t xml:space="preserve">P002855</t>
  </si>
  <si>
    <t xml:space="preserve">ЕАЭС № RU Д-RU.РА01.В.93655/20</t>
  </si>
  <si>
    <t xml:space="preserve">SU002146</t>
  </si>
  <si>
    <t xml:space="preserve">P002319</t>
  </si>
  <si>
    <t xml:space="preserve">ЕАЭС N RU Д-RU.РА04.В.51196/23, ЕАЭС N RU Д-RU.РА04.В.72602/23</t>
  </si>
  <si>
    <t xml:space="preserve">SU003136</t>
  </si>
  <si>
    <t xml:space="preserve">P003722</t>
  </si>
  <si>
    <t xml:space="preserve">ЕАЭС N RU Д-RU.РА02.В.61682/24</t>
  </si>
  <si>
    <t xml:space="preserve">SU003687</t>
  </si>
  <si>
    <t xml:space="preserve">P004680</t>
  </si>
  <si>
    <t xml:space="preserve">Сардельки «Дугушки» Весовой черева ТМ «Стародворье»</t>
  </si>
  <si>
    <t xml:space="preserve">Зареченские продукты</t>
  </si>
  <si>
    <t xml:space="preserve">SU003290</t>
  </si>
  <si>
    <t xml:space="preserve">P004000</t>
  </si>
  <si>
    <t xml:space="preserve">Вареные колбасы «Молочная» Весовой п/а ТМ «Зареченские»</t>
  </si>
  <si>
    <t xml:space="preserve">ЕАЭС N RU Д-RU.РА10.В.50054/23</t>
  </si>
  <si>
    <t xml:space="preserve">SU002807</t>
  </si>
  <si>
    <t xml:space="preserve">P003583</t>
  </si>
  <si>
    <t xml:space="preserve">Вареные колбасы «Муромская» Весовой п/а ТМ «Зареченские»</t>
  </si>
  <si>
    <t xml:space="preserve">ЕАЭС N RU Д-RU.РА05.В.98227/23</t>
  </si>
  <si>
    <t xml:space="preserve">SU002808</t>
  </si>
  <si>
    <t xml:space="preserve">P003582</t>
  </si>
  <si>
    <t xml:space="preserve">Вареные колбасы «Нежная» НТУ Весовые П/а ТМ «Зареченские»</t>
  </si>
  <si>
    <t xml:space="preserve">ЕАЭС N RU Д-RU.РА05.В.95257/23</t>
  </si>
  <si>
    <t xml:space="preserve">SU003289</t>
  </si>
  <si>
    <t xml:space="preserve">P003999</t>
  </si>
  <si>
    <t xml:space="preserve">Вареные колбасы «Нежная со шпиком» Весовой п/а ТМ «Зареченские»</t>
  </si>
  <si>
    <t xml:space="preserve">ЕАЭС N RU Д-RU.РА10.В.53840/23</t>
  </si>
  <si>
    <t xml:space="preserve">SU003296</t>
  </si>
  <si>
    <t xml:space="preserve">P004002</t>
  </si>
  <si>
    <t xml:space="preserve">Вареные колбасы «Молочная» Фикс.вес 0,4 п/а ТМ «Зареченские»</t>
  </si>
  <si>
    <t xml:space="preserve">SU002974</t>
  </si>
  <si>
    <t xml:space="preserve">P003426</t>
  </si>
  <si>
    <t xml:space="preserve">Вареные колбасы «Нежная» ф/в 0,4 п/а ТМ «Зареченские»</t>
  </si>
  <si>
    <t xml:space="preserve">SU003295</t>
  </si>
  <si>
    <t xml:space="preserve">P004004</t>
  </si>
  <si>
    <t xml:space="preserve">Вареные колбасы «Нежная со шпиком» Фикс.вес 0,4 п/а ТМ «Зареченские»</t>
  </si>
  <si>
    <t xml:space="preserve">SU002806</t>
  </si>
  <si>
    <t xml:space="preserve">P003591</t>
  </si>
  <si>
    <t xml:space="preserve">Ветчины «Нежная» Весовой п/а ТМ «Зареченские»</t>
  </si>
  <si>
    <t xml:space="preserve">SU002811</t>
  </si>
  <si>
    <t xml:space="preserve">P003588</t>
  </si>
  <si>
    <t xml:space="preserve">Ветчины «Нежная» Весовой п/а ТМ «Зареченские» большой батон</t>
  </si>
  <si>
    <t xml:space="preserve">SU003398</t>
  </si>
  <si>
    <t xml:space="preserve">P004217</t>
  </si>
  <si>
    <t xml:space="preserve">Ветчины «Рубленая» Весовой п/а ТМ «Зареченские»</t>
  </si>
  <si>
    <t xml:space="preserve">ЕАЭС N RU Д-RU.РА01.В.73138/24</t>
  </si>
  <si>
    <t xml:space="preserve">SU003298</t>
  </si>
  <si>
    <t xml:space="preserve">P004003</t>
  </si>
  <si>
    <t xml:space="preserve">Ветчины «Рубленая» Фикс.вес 0,4 п/а ТМ «Зареченские»</t>
  </si>
  <si>
    <t xml:space="preserve">SU002805</t>
  </si>
  <si>
    <t xml:space="preserve">P003584</t>
  </si>
  <si>
    <t xml:space="preserve">Копченые колбасы «Сервелат Пражский» Весовой фиброуз ТМ «Зареченские»</t>
  </si>
  <si>
    <t xml:space="preserve">ЕАЭС N RU Д-RU.РА05.В.95896/23</t>
  </si>
  <si>
    <t xml:space="preserve">SU002809</t>
  </si>
  <si>
    <t xml:space="preserve">P003586</t>
  </si>
  <si>
    <t xml:space="preserve">В/к колбасы «Сервелат Рижский» НТУ Весовые Фиброуз в/у ТМ «Зареченские»</t>
  </si>
  <si>
    <t xml:space="preserve">ЕАЭС N RU Д-RU.РА05.В.94332/23</t>
  </si>
  <si>
    <t xml:space="preserve">SU003303</t>
  </si>
  <si>
    <t xml:space="preserve">P004010</t>
  </si>
  <si>
    <t xml:space="preserve">В/к колбасы «Салями Мясная » Весовой Айцел ТМ «Зареченские»</t>
  </si>
  <si>
    <t xml:space="preserve">ЕАЭС N RU Д-RU.РА04.В.24528/24</t>
  </si>
  <si>
    <t xml:space="preserve">SU003299</t>
  </si>
  <si>
    <t xml:space="preserve">P004005</t>
  </si>
  <si>
    <t xml:space="preserve">В/к колбасы «Сервелат Мясной с ароматными пряностями» Весовой Айцел ТМ «Зареченские»</t>
  </si>
  <si>
    <t xml:space="preserve">ЕАЭС N RU Д-RU.РА04.В.24720/24</t>
  </si>
  <si>
    <t xml:space="preserve">SU003301</t>
  </si>
  <si>
    <t xml:space="preserve">P004007</t>
  </si>
  <si>
    <t xml:space="preserve">В/к колбасы «Сервелат Мясной с душистым чесноком» Весовой Айцел ТМ «Зареченские»</t>
  </si>
  <si>
    <t xml:space="preserve">ЕАЭС N RU Д-RU.РА04.В.24352/24</t>
  </si>
  <si>
    <t xml:space="preserve">SU002855</t>
  </si>
  <si>
    <t xml:space="preserve">P003261</t>
  </si>
  <si>
    <t xml:space="preserve">Копченые колбасы «Сервелат Пражский» срез Фикс.вес 0,28 фиброуз в/у ТМ «Зареченские»</t>
  </si>
  <si>
    <t xml:space="preserve">SU002856</t>
  </si>
  <si>
    <t xml:space="preserve">P003257</t>
  </si>
  <si>
    <t xml:space="preserve">В/к колбасы «Сервелат Рижский» срез Фикс.вес 0,28 Фиброуз в/у ТМ «Зареченские»</t>
  </si>
  <si>
    <t xml:space="preserve">SU002655</t>
  </si>
  <si>
    <t xml:space="preserve">P004115</t>
  </si>
  <si>
    <t xml:space="preserve">Сосиски Датские Зареченские продукты Весовые П/а мгс Зареченские</t>
  </si>
  <si>
    <t xml:space="preserve">ЕАЭС N RU Д-RU.РА05.В.94085/23</t>
  </si>
  <si>
    <t xml:space="preserve">SU002803</t>
  </si>
  <si>
    <t xml:space="preserve">P003590</t>
  </si>
  <si>
    <t xml:space="preserve">Сосиски «Сочные» Весовой п/а ТМ «Зареченские»</t>
  </si>
  <si>
    <t xml:space="preserve">ЕАЭС N RU Д-RU.РА05.В.94245/23</t>
  </si>
  <si>
    <t xml:space="preserve">SU002812</t>
  </si>
  <si>
    <t xml:space="preserve">P003218</t>
  </si>
  <si>
    <t xml:space="preserve">Сосиски «Датские» Фикс.вес 0,3 П/а мгс ТМ «Зареченские»</t>
  </si>
  <si>
    <t xml:space="preserve">SU002922</t>
  </si>
  <si>
    <t xml:space="preserve">P003358</t>
  </si>
  <si>
    <t xml:space="preserve">Сосиски «Сочные» Фикс.Вес 0,3 п/а ТМ «Зареченские»</t>
  </si>
  <si>
    <t xml:space="preserve">SU002970</t>
  </si>
  <si>
    <t xml:space="preserve">P004319</t>
  </si>
  <si>
    <t xml:space="preserve">Сардельки «Зареченские» Весовой NDX ТМ «Зареченские» HR</t>
  </si>
  <si>
    <t xml:space="preserve">ЕАЭС N RU Д-RU.РА05.В.10039/23</t>
  </si>
  <si>
    <t xml:space="preserve">P003422</t>
  </si>
  <si>
    <t xml:space="preserve">Сардельки Зареченские Весовой NDX ТМ Зареченские</t>
  </si>
  <si>
    <t xml:space="preserve">SU002971</t>
  </si>
  <si>
    <t xml:space="preserve">P004320</t>
  </si>
  <si>
    <t xml:space="preserve">Сардельки «Шпикачки Зареченские» Весовой NDX ТМ «Зареченские» HR</t>
  </si>
  <si>
    <t xml:space="preserve">ЕАЭС N RU Д-RU.РА05.В.12010/23</t>
  </si>
  <si>
    <t xml:space="preserve">P003425</t>
  </si>
  <si>
    <t xml:space="preserve">Сардельки Шпикачки Зареченские Весовой NDX ТМ Зареченские</t>
  </si>
  <si>
    <t xml:space="preserve">Зареченские продукты Светофор</t>
  </si>
  <si>
    <t xml:space="preserve">SU002963</t>
  </si>
  <si>
    <t xml:space="preserve">P004322</t>
  </si>
  <si>
    <t xml:space="preserve">Вареные колбасы «Молочная классическая» Весовой п/а ТМ «Зареченские» HR</t>
  </si>
  <si>
    <t xml:space="preserve">ЕАЭС N RU Д-RU.РА05.В.10282/23</t>
  </si>
  <si>
    <t xml:space="preserve">SU003055</t>
  </si>
  <si>
    <t xml:space="preserve">P004323</t>
  </si>
  <si>
    <t xml:space="preserve">Вареные колбасы «Мясная со шпиком» Весовой п/а ТМ «Зареченские» HR</t>
  </si>
  <si>
    <t xml:space="preserve">ЕАЭС N RU Д-RU.РА06.В.29400/23</t>
  </si>
  <si>
    <t xml:space="preserve">SU002967</t>
  </si>
  <si>
    <t xml:space="preserve">P004317</t>
  </si>
  <si>
    <t xml:space="preserve">Ветчины «Рубленая» Весовой п/а ТМ «Зареченские» НТУ HR</t>
  </si>
  <si>
    <t xml:space="preserve">ЕАЭС N RU Д-RU.РА05.В.11990/23</t>
  </si>
  <si>
    <t xml:space="preserve">SU002965</t>
  </si>
  <si>
    <t xml:space="preserve">P004318</t>
  </si>
  <si>
    <t xml:space="preserve">В/к колбасы «Сервелат Зернистый» Весовой фиброуз ТМ «Зареченские» HR</t>
  </si>
  <si>
    <t xml:space="preserve">ЕАЭС N RU Д-RU.РА05.В.12077/23</t>
  </si>
  <si>
    <t xml:space="preserve">SU002968</t>
  </si>
  <si>
    <t xml:space="preserve">P004321</t>
  </si>
  <si>
    <t xml:space="preserve">Сосиски «Молочные классические» Весовой п/а ТМ «Зареченские» HR</t>
  </si>
  <si>
    <t xml:space="preserve">ЕАЭС N RU Д-RU.РА05.В.10146/23</t>
  </si>
  <si>
    <t xml:space="preserve">ИТОГО НЕТТО</t>
  </si>
  <si>
    <t xml:space="preserve">ИТОГО БРУТТО</t>
  </si>
  <si>
    <t xml:space="preserve">Кол-во паллет</t>
  </si>
  <si>
    <t xml:space="preserve">шт</t>
  </si>
  <si>
    <t xml:space="preserve">Вес брутто  с паллетами</t>
  </si>
  <si>
    <t xml:space="preserve">Кол-во коробок</t>
  </si>
  <si>
    <t xml:space="preserve">Объем заказа</t>
  </si>
  <si>
    <t xml:space="preserve">м3</t>
  </si>
  <si>
    <t xml:space="preserve">ТОРГОВАЯ МАРКА</t>
  </si>
  <si>
    <t xml:space="preserve">СЕРИЯ</t>
  </si>
  <si>
    <t xml:space="preserve">ИТОГО, кг</t>
  </si>
  <si>
    <t xml:space="preserve">MSDAX_КИ</t>
  </si>
  <si>
    <t xml:space="preserve">Доставка</t>
  </si>
  <si>
    <t xml:space="preserve">596383_1</t>
  </si>
  <si>
    <t xml:space="preserve">1</t>
  </si>
  <si>
    <t xml:space="preserve">НВ, ООО 9001015535, Донецкая Народная Респ, Центральнозаводская ул, д. 14,</t>
  </si>
  <si>
    <t xml:space="preserve">596383_2</t>
  </si>
  <si>
    <t xml:space="preserve">2</t>
  </si>
  <si>
    <t xml:space="preserve">НВ, ООО 9001015535, Донецкая Народная Респ, Мариуполь г, Свободы ул, д. 20,</t>
  </si>
  <si>
    <t xml:space="preserve">596383_3</t>
  </si>
  <si>
    <t xml:space="preserve">3</t>
  </si>
  <si>
    <t xml:space="preserve">НВ, ООО 9001015535, Луганская Народная Респ, Комиссара Санюка (Каменнобродский р-н) ул, д. 50,</t>
  </si>
  <si>
    <t xml:space="preserve">596383_5</t>
  </si>
  <si>
    <t xml:space="preserve">4</t>
  </si>
  <si>
    <t xml:space="preserve">НВ, ООО 9001015535, Донецкая Народная Респ, Охотская ул, д. 79А,</t>
  </si>
  <si>
    <t xml:space="preserve">596383_6</t>
  </si>
  <si>
    <t xml:space="preserve">5</t>
  </si>
  <si>
    <t xml:space="preserve">272319Российская Федерация, Запорожская обл, Мелитопольский р-н, Мелитополь г, 8 Марта ул, д. 43/1,</t>
  </si>
  <si>
    <t xml:space="preserve">283037Российская Федерация, Донецкая Народная Респ, Донецк г, Центральнозаводская ул, д. 14,</t>
  </si>
  <si>
    <t xml:space="preserve">287642Российская Федерация, Донецкая Народная Респ, Мариуполь г, Свободы ул, д. 20,</t>
  </si>
  <si>
    <t xml:space="preserve">291019Российская Федерация, Луганская Народная Респ, Луганск г, Комиссара Санюка (Каменнобродский р-н) ул, д. 50,</t>
  </si>
  <si>
    <t xml:space="preserve">283092Российская Федерация, Донецкая Народная Респ, Донецк г, Охотская ул, д. 79А,</t>
  </si>
  <si>
    <t xml:space="preserve">CFR</t>
  </si>
  <si>
    <t xml:space="preserve">CIF</t>
  </si>
  <si>
    <t xml:space="preserve">CIP</t>
  </si>
  <si>
    <t xml:space="preserve">CPT</t>
  </si>
  <si>
    <t xml:space="preserve">DAP</t>
  </si>
  <si>
    <t xml:space="preserve">DAT</t>
  </si>
  <si>
    <t xml:space="preserve">DDP</t>
  </si>
  <si>
    <t xml:space="preserve">EXW</t>
  </si>
  <si>
    <t xml:space="preserve">FAS</t>
  </si>
  <si>
    <t xml:space="preserve">FCA</t>
  </si>
  <si>
    <t xml:space="preserve">FOB</t>
  </si>
</sst>
</file>

<file path=xl/styles.xml><?xml version="1.0" encoding="utf-8"?>
<styleSheet xmlns="http://schemas.openxmlformats.org/spreadsheetml/2006/main">
  <numFmts count="11">
    <numFmt numFmtId="164" formatCode="General"/>
    <numFmt numFmtId="165" formatCode="#,##0_ ;[RED]\-#,##0\ "/>
    <numFmt numFmtId="166" formatCode="dd/mm/yyyy"/>
    <numFmt numFmtId="167" formatCode="@"/>
    <numFmt numFmtId="168" formatCode="0.00"/>
    <numFmt numFmtId="169" formatCode="dd/mm/yy;@"/>
    <numFmt numFmtId="170" formatCode="#,##0.00"/>
    <numFmt numFmtId="171" formatCode="h:mm;@"/>
    <numFmt numFmtId="172" formatCode="0"/>
    <numFmt numFmtId="173" formatCode="0.000"/>
    <numFmt numFmtId="174" formatCode="#,##0.00_ ;[RED]\-#,##0.00\ "/>
  </numFmts>
  <fonts count="63">
    <font>
      <sz val="10"/>
      <name val="Arial Cyr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1"/>
      <color rgb="FF000000"/>
      <name val="Calibri"/>
      <family val="2"/>
      <charset val="204"/>
    </font>
    <font>
      <sz val="11"/>
      <color rgb="FFFFFFFF"/>
      <name val="Calibri"/>
      <family val="2"/>
      <charset val="204"/>
    </font>
    <font>
      <sz val="11"/>
      <color rgb="FF333399"/>
      <name val="Calibri"/>
      <family val="2"/>
      <charset val="204"/>
    </font>
    <font>
      <b val="true"/>
      <sz val="11"/>
      <color rgb="FF333333"/>
      <name val="Calibri"/>
      <family val="2"/>
      <charset val="204"/>
    </font>
    <font>
      <b val="true"/>
      <sz val="11"/>
      <color rgb="FFFF9900"/>
      <name val="Calibri"/>
      <family val="2"/>
      <charset val="204"/>
    </font>
    <font>
      <b val="true"/>
      <sz val="15"/>
      <color rgb="FF003366"/>
      <name val="Calibri"/>
      <family val="2"/>
      <charset val="204"/>
    </font>
    <font>
      <b val="true"/>
      <sz val="13"/>
      <color rgb="FF003366"/>
      <name val="Calibri"/>
      <family val="2"/>
      <charset val="204"/>
    </font>
    <font>
      <b val="true"/>
      <sz val="11"/>
      <color rgb="FF003366"/>
      <name val="Calibri"/>
      <family val="2"/>
      <charset val="204"/>
    </font>
    <font>
      <b val="true"/>
      <sz val="11"/>
      <color rgb="FF000000"/>
      <name val="Calibri"/>
      <family val="2"/>
      <charset val="204"/>
    </font>
    <font>
      <b val="true"/>
      <sz val="11"/>
      <color rgb="FFFFFFFF"/>
      <name val="Calibri"/>
      <family val="2"/>
      <charset val="204"/>
    </font>
    <font>
      <b val="true"/>
      <sz val="18"/>
      <color rgb="FF003366"/>
      <name val="Cambria"/>
      <family val="2"/>
      <charset val="204"/>
    </font>
    <font>
      <sz val="11"/>
      <color rgb="FF993300"/>
      <name val="Calibri"/>
      <family val="2"/>
      <charset val="204"/>
    </font>
    <font>
      <sz val="11"/>
      <color theme="1"/>
      <name val="Calibri"/>
      <family val="2"/>
      <charset val="204"/>
    </font>
    <font>
      <sz val="11"/>
      <color rgb="FF800080"/>
      <name val="Calibri"/>
      <family val="2"/>
      <charset val="204"/>
    </font>
    <font>
      <i val="true"/>
      <sz val="11"/>
      <color rgb="FF808080"/>
      <name val="Calibri"/>
      <family val="2"/>
      <charset val="204"/>
    </font>
    <font>
      <sz val="11"/>
      <color rgb="FFFF9900"/>
      <name val="Calibri"/>
      <family val="2"/>
      <charset val="204"/>
    </font>
    <font>
      <sz val="11"/>
      <color rgb="FFFF0000"/>
      <name val="Calibri"/>
      <family val="2"/>
      <charset val="204"/>
    </font>
    <font>
      <sz val="11"/>
      <color rgb="FF008000"/>
      <name val="Calibri"/>
      <family val="2"/>
      <charset val="204"/>
    </font>
    <font>
      <b val="true"/>
      <sz val="10"/>
      <color rgb="FF000000"/>
      <name val="Arial Cyr"/>
      <family val="0"/>
      <charset val="204"/>
    </font>
    <font>
      <b val="true"/>
      <sz val="8"/>
      <color rgb="FF000000"/>
      <name val="Arial Cyr"/>
      <family val="0"/>
      <charset val="204"/>
    </font>
    <font>
      <b val="true"/>
      <sz val="16"/>
      <color rgb="FF651C32"/>
      <name val="Calibri"/>
      <family val="2"/>
      <charset val="204"/>
    </font>
    <font>
      <sz val="10"/>
      <color rgb="FF651C32"/>
      <name val="Arial Cyr"/>
      <family val="0"/>
      <charset val="204"/>
    </font>
    <font>
      <b val="true"/>
      <sz val="9"/>
      <color rgb="FF651C32"/>
      <name val="Calibri"/>
      <family val="2"/>
      <charset val="204"/>
    </font>
    <font>
      <b val="true"/>
      <sz val="10"/>
      <color rgb="FF651C32"/>
      <name val="Calibri"/>
      <family val="2"/>
      <charset val="204"/>
    </font>
    <font>
      <b val="true"/>
      <sz val="11"/>
      <color rgb="FF651C32"/>
      <name val="Calibri"/>
      <family val="2"/>
      <charset val="204"/>
    </font>
    <font>
      <b val="true"/>
      <u val="single"/>
      <sz val="16"/>
      <color rgb="FFFF0000"/>
      <name val="Calibri"/>
      <family val="2"/>
      <charset val="204"/>
    </font>
    <font>
      <sz val="11"/>
      <color rgb="FF651C32"/>
      <name val="Arial Narrow"/>
      <family val="2"/>
      <charset val="204"/>
    </font>
    <font>
      <b val="true"/>
      <sz val="8"/>
      <color rgb="FF651C32"/>
      <name val="Calibri"/>
      <family val="2"/>
      <charset val="204"/>
    </font>
    <font>
      <sz val="8"/>
      <color rgb="FF651C32"/>
      <name val="Calibri"/>
      <family val="2"/>
      <charset val="204"/>
    </font>
    <font>
      <b val="true"/>
      <sz val="14"/>
      <color rgb="FF651C32"/>
      <name val="Calibri"/>
      <family val="2"/>
      <charset val="204"/>
    </font>
    <font>
      <b val="true"/>
      <sz val="10"/>
      <color rgb="FF651C32"/>
      <name val="Arial Cyr"/>
      <family val="0"/>
      <charset val="204"/>
    </font>
    <font>
      <b val="true"/>
      <sz val="10"/>
      <color rgb="FF651C32"/>
      <name val="Arial Cyr"/>
      <family val="2"/>
      <charset val="204"/>
    </font>
    <font>
      <b val="true"/>
      <sz val="10"/>
      <color rgb="FF651C32"/>
      <name val="Arial Narrow"/>
      <family val="2"/>
      <charset val="204"/>
    </font>
    <font>
      <b val="true"/>
      <sz val="8"/>
      <color rgb="FF651C32"/>
      <name val="Arial Cyr"/>
      <family val="0"/>
      <charset val="204"/>
    </font>
    <font>
      <b val="true"/>
      <sz val="9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 val="true"/>
      <sz val="9"/>
      <color rgb="FFFF0000"/>
      <name val="Arial Narrow"/>
      <family val="2"/>
      <charset val="204"/>
    </font>
    <font>
      <b val="true"/>
      <sz val="11"/>
      <color rgb="FF651C32"/>
      <name val="Arial Narrow"/>
      <family val="2"/>
      <charset val="204"/>
    </font>
    <font>
      <b val="true"/>
      <u val="single"/>
      <sz val="10"/>
      <color rgb="FF651C32"/>
      <name val="Arial Narrow"/>
      <family val="2"/>
      <charset val="204"/>
    </font>
    <font>
      <b val="true"/>
      <sz val="10"/>
      <name val="Arial Narrow"/>
      <family val="2"/>
      <charset val="204"/>
    </font>
    <font>
      <sz val="8"/>
      <name val="Arial Cyr"/>
      <family val="0"/>
      <charset val="204"/>
    </font>
    <font>
      <b val="true"/>
      <sz val="10"/>
      <name val="Arial Cyr"/>
      <family val="2"/>
      <charset val="204"/>
    </font>
    <font>
      <b val="true"/>
      <sz val="8"/>
      <color rgb="FF651C32"/>
      <name val="Arial Cyr"/>
      <family val="2"/>
      <charset val="204"/>
    </font>
    <font>
      <b val="true"/>
      <sz val="7"/>
      <color rgb="FF651C32"/>
      <name val="Arial Cyr"/>
      <family val="2"/>
      <charset val="204"/>
    </font>
    <font>
      <sz val="10"/>
      <color theme="0"/>
      <name val="Arial Cyr"/>
      <family val="0"/>
      <charset val="204"/>
    </font>
    <font>
      <b val="true"/>
      <sz val="16"/>
      <color rgb="FF651C32"/>
      <name val="Arial Cyr"/>
      <family val="0"/>
      <charset val="204"/>
    </font>
    <font>
      <b val="true"/>
      <sz val="11"/>
      <color rgb="FF651C32"/>
      <name val="Arial Cyr"/>
      <family val="2"/>
      <charset val="204"/>
    </font>
    <font>
      <b val="true"/>
      <sz val="11"/>
      <name val="Arial Cyr"/>
      <family val="2"/>
      <charset val="204"/>
    </font>
    <font>
      <sz val="8"/>
      <color theme="1"/>
      <name val="Calibri"/>
      <family val="2"/>
      <charset val="204"/>
    </font>
    <font>
      <sz val="8"/>
      <color rgb="FF0000FF"/>
      <name val="Arial Cyr"/>
      <family val="0"/>
      <charset val="204"/>
    </font>
    <font>
      <sz val="10"/>
      <color theme="1"/>
      <name val="Arial Cyr"/>
      <family val="0"/>
      <charset val="204"/>
    </font>
    <font>
      <sz val="10"/>
      <name val="Arial Cyr"/>
      <family val="2"/>
      <charset val="204"/>
    </font>
    <font>
      <b val="true"/>
      <sz val="8"/>
      <name val="Arial Cyr"/>
      <family val="0"/>
      <charset val="204"/>
    </font>
    <font>
      <sz val="11"/>
      <color rgb="FFC00000"/>
      <name val="Gadugi"/>
      <family val="2"/>
      <charset val="1"/>
    </font>
    <font>
      <sz val="8"/>
      <color rgb="FF000000"/>
      <name val="Arial Cyr"/>
      <family val="0"/>
      <charset val="204"/>
    </font>
    <font>
      <sz val="10"/>
      <color rgb="FFFFFFFF"/>
      <name val="Arial Cyr"/>
      <family val="0"/>
      <charset val="204"/>
    </font>
    <font>
      <vertAlign val="superscript"/>
      <sz val="10"/>
      <color rgb="FF651C32"/>
      <name val="Arial Cyr"/>
      <family val="0"/>
      <charset val="204"/>
    </font>
    <font>
      <sz val="8"/>
      <name val="Arial Narrow"/>
      <family val="2"/>
      <charset val="204"/>
    </font>
    <font>
      <b val="true"/>
      <sz val="11"/>
      <name val="Arial Narrow"/>
      <family val="2"/>
      <charset val="204"/>
    </font>
  </fonts>
  <fills count="28">
    <fill>
      <patternFill patternType="none"/>
    </fill>
    <fill>
      <patternFill patternType="gray125"/>
    </fill>
    <fill>
      <patternFill patternType="solid">
        <fgColor rgb="FFCCCCFF"/>
        <bgColor rgb="FFC0C0C0"/>
      </patternFill>
    </fill>
    <fill>
      <patternFill patternType="solid">
        <fgColor rgb="FFFF99CC"/>
        <bgColor rgb="FFFF8080"/>
      </patternFill>
    </fill>
    <fill>
      <patternFill patternType="solid">
        <fgColor rgb="FFCCFFCC"/>
        <bgColor rgb="FFCCFFFF"/>
      </patternFill>
    </fill>
    <fill>
      <patternFill patternType="solid">
        <fgColor rgb="FFCC99FF"/>
        <bgColor rgb="FF9999FF"/>
      </patternFill>
    </fill>
    <fill>
      <patternFill patternType="solid">
        <fgColor rgb="FFCCFFFF"/>
        <bgColor rgb="FFCCFFCC"/>
      </patternFill>
    </fill>
    <fill>
      <patternFill patternType="solid">
        <fgColor rgb="FFFFCC99"/>
        <bgColor rgb="FFF2DEA6"/>
      </patternFill>
    </fill>
    <fill>
      <patternFill patternType="solid">
        <fgColor rgb="FF99CCFF"/>
        <bgColor rgb="FFCCCCFF"/>
      </patternFill>
    </fill>
    <fill>
      <patternFill patternType="solid">
        <fgColor rgb="FFFF8080"/>
        <bgColor rgb="FFFF99CC"/>
      </patternFill>
    </fill>
    <fill>
      <patternFill patternType="solid">
        <fgColor rgb="FF00FF00"/>
        <bgColor rgb="FF33CCCC"/>
      </patternFill>
    </fill>
    <fill>
      <patternFill patternType="solid">
        <fgColor rgb="FFFFCC00"/>
        <bgColor rgb="FFFFA100"/>
      </patternFill>
    </fill>
    <fill>
      <patternFill patternType="solid">
        <fgColor rgb="FF0066CC"/>
        <bgColor rgb="FF008080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00CCFF"/>
      </patternFill>
    </fill>
    <fill>
      <patternFill patternType="solid">
        <fgColor rgb="FFFF9900"/>
        <bgColor rgb="FFFFA100"/>
      </patternFill>
    </fill>
    <fill>
      <patternFill patternType="solid">
        <fgColor rgb="FF333399"/>
        <bgColor rgb="FF003366"/>
      </patternFill>
    </fill>
    <fill>
      <patternFill patternType="solid">
        <fgColor rgb="FFFF0000"/>
        <bgColor rgb="FFC00000"/>
      </patternFill>
    </fill>
    <fill>
      <patternFill patternType="solid">
        <fgColor rgb="FF339966"/>
        <bgColor rgb="FF008080"/>
      </patternFill>
    </fill>
    <fill>
      <patternFill patternType="solid">
        <fgColor rgb="FFFF6600"/>
        <bgColor rgb="FFFF9900"/>
      </patternFill>
    </fill>
    <fill>
      <patternFill patternType="solid">
        <fgColor rgb="FFC0C0C0"/>
        <bgColor rgb="FFCCCCFF"/>
      </patternFill>
    </fill>
    <fill>
      <patternFill patternType="solid">
        <fgColor rgb="FF969696"/>
        <bgColor rgb="FF808080"/>
      </patternFill>
    </fill>
    <fill>
      <patternFill patternType="solid">
        <fgColor rgb="FFFFFF99"/>
        <bgColor rgb="FFFFFFCC"/>
      </patternFill>
    </fill>
    <fill>
      <patternFill patternType="solid">
        <fgColor rgb="FFFFFFCC"/>
        <bgColor rgb="FFFFFFFF"/>
      </patternFill>
    </fill>
    <fill>
      <patternFill patternType="solid">
        <fgColor rgb="FFFFA100"/>
        <bgColor rgb="FFFF9900"/>
      </patternFill>
    </fill>
    <fill>
      <patternFill patternType="solid">
        <fgColor rgb="FFF1ECD7"/>
        <bgColor rgb="FFFFFFCC"/>
      </patternFill>
    </fill>
    <fill>
      <patternFill patternType="solid">
        <fgColor theme="0"/>
        <bgColor rgb="FFFFFFCC"/>
      </patternFill>
    </fill>
    <fill>
      <patternFill patternType="solid">
        <fgColor rgb="FFF2DEA6"/>
        <bgColor rgb="FFFFCC99"/>
      </patternFill>
    </fill>
  </fills>
  <borders count="28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/>
      <right/>
      <top/>
      <bottom style="thick">
        <color rgb="FF333399"/>
      </bottom>
      <diagonal/>
    </border>
    <border diagonalUp="false" diagonalDown="false">
      <left/>
      <right/>
      <top/>
      <bottom style="thick">
        <color rgb="FFC0C0C0"/>
      </bottom>
      <diagonal/>
    </border>
    <border diagonalUp="false" diagonalDown="false">
      <left/>
      <right/>
      <top/>
      <bottom style="medium">
        <color rgb="FF0066CC"/>
      </bottom>
      <diagonal/>
    </border>
    <border diagonalUp="false" diagonalDown="false">
      <left/>
      <right/>
      <top style="thin">
        <color rgb="FF333399"/>
      </top>
      <bottom style="double">
        <color rgb="FF333399"/>
      </bottom>
      <diagonal/>
    </border>
    <border diagonalUp="false" diagonalDown="false"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 diagonalUp="false" diagonalDown="false"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 diagonalUp="false" diagonalDown="false">
      <left/>
      <right/>
      <top/>
      <bottom style="double">
        <color rgb="FFFF9900"/>
      </bottom>
      <diagonal/>
    </border>
    <border diagonalUp="false" diagonalDown="false"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 diagonalUp="false" diagonalDown="false">
      <left style="thin">
        <color rgb="FF651C32"/>
      </left>
      <right/>
      <top/>
      <bottom/>
      <diagonal/>
    </border>
    <border diagonalUp="false" diagonalDown="false">
      <left/>
      <right style="thin">
        <color rgb="FF651C32"/>
      </right>
      <top/>
      <bottom/>
      <diagonal/>
    </border>
    <border diagonalUp="false" diagonalDown="false">
      <left style="thin">
        <color rgb="FF651C32"/>
      </left>
      <right style="thin">
        <color rgb="FF651C32"/>
      </right>
      <top style="thin">
        <color rgb="FF651C32"/>
      </top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 diagonalUp="false" diagonalDown="false">
      <left/>
      <right/>
      <top/>
      <bottom style="thin">
        <color rgb="FF651C32"/>
      </bottom>
      <diagonal/>
    </border>
    <border diagonalUp="false" diagonalDown="false">
      <left style="thin">
        <color rgb="FF651C32"/>
      </left>
      <right style="thin"/>
      <top style="thin">
        <color rgb="FF651C32"/>
      </top>
      <bottom style="thin">
        <color rgb="FF651C32"/>
      </bottom>
      <diagonal/>
    </border>
    <border diagonalUp="false" diagonalDown="false">
      <left style="thin"/>
      <right/>
      <top/>
      <bottom/>
      <diagonal/>
    </border>
    <border diagonalUp="false" diagonalDown="false">
      <left/>
      <right/>
      <top style="thin">
        <color rgb="FF651C32"/>
      </top>
      <bottom/>
      <diagonal/>
    </border>
    <border diagonalUp="false" diagonalDown="false">
      <left/>
      <right style="thin">
        <color rgb="FF651C32"/>
      </right>
      <top style="thin">
        <color rgb="FF651C32"/>
      </top>
      <bottom style="thin">
        <color rgb="FF651C32"/>
      </bottom>
      <diagonal/>
    </border>
    <border diagonalUp="false" diagonalDown="false">
      <left style="thin">
        <color rgb="FF651C32"/>
      </left>
      <right style="thin">
        <color rgb="FF651C32"/>
      </right>
      <top style="thin">
        <color rgb="FF651C32"/>
      </top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 diagonalUp="false" diagonalDown="false">
      <left style="thick">
        <color rgb="FF651C32"/>
      </left>
      <right style="thick">
        <color theme="0" tint="-0.5"/>
      </right>
      <top style="thick">
        <color theme="0" tint="-0.5"/>
      </top>
      <bottom/>
      <diagonal/>
    </border>
    <border diagonalUp="false" diagonalDown="false"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 diagonalUp="false" diagonalDown="false">
      <left style="thick">
        <color theme="0" tint="-0.5"/>
      </left>
      <right style="thick">
        <color theme="0" tint="-0.5"/>
      </right>
      <top style="thick">
        <color theme="0" tint="-0.5"/>
      </top>
      <bottom style="thick">
        <color theme="0" tint="-0.5"/>
      </bottom>
      <diagonal/>
    </border>
    <border diagonalUp="false" diagonalDown="false">
      <left style="dashDot"/>
      <right style="dashDot"/>
      <top style="dashDot"/>
      <bottom style="dashDot"/>
      <diagonal/>
    </border>
  </borders>
  <cellStyleXfs count="7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1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7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0" borderId="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0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4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6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1" borderId="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2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3" borderId="8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3" borderId="8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9" fillId="0" borderId="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1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5" fontId="22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true"/>
    </xf>
    <xf numFmtId="164" fontId="22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true"/>
    </xf>
    <xf numFmtId="164" fontId="23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tru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tru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24" fillId="24" borderId="0" xfId="58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24" fillId="24" borderId="0" xfId="58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4" fillId="24" borderId="0" xfId="58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24" fillId="24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24" fillId="24" borderId="0" xfId="58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6" fontId="24" fillId="24" borderId="0" xfId="58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25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26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27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28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2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29" fillId="0" borderId="0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28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25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7" fontId="30" fillId="25" borderId="10" xfId="58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31" fillId="0" borderId="11" xfId="58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31" fillId="0" borderId="0" xfId="58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7" fontId="30" fillId="0" borderId="10" xfId="58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32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28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33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3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true"/>
    </xf>
    <xf numFmtId="164" fontId="3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36" fillId="24" borderId="10" xfId="0" applyFont="true" applyBorder="true" applyAlignment="true" applyProtection="true">
      <alignment horizontal="general" vertical="center" textRotation="0" wrapText="true" indent="0" shrinkToFit="false"/>
      <protection locked="true" hidden="true"/>
    </xf>
    <xf numFmtId="168" fontId="36" fillId="25" borderId="10" xfId="0" applyFont="true" applyBorder="true" applyAlignment="true" applyProtection="true">
      <alignment horizontal="left" vertical="center" textRotation="0" wrapText="true" indent="0" shrinkToFit="false"/>
      <protection locked="false" hidden="true"/>
    </xf>
    <xf numFmtId="168" fontId="36" fillId="24" borderId="10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8" fontId="36" fillId="0" borderId="0" xfId="0" applyFont="true" applyBorder="false" applyAlignment="true" applyProtection="true">
      <alignment horizontal="left" vertical="center" textRotation="0" wrapText="true" indent="0" shrinkToFit="false"/>
      <protection locked="false" hidden="true"/>
    </xf>
    <xf numFmtId="164" fontId="37" fillId="0" borderId="0" xfId="0" applyFont="true" applyBorder="false" applyAlignment="true" applyProtection="true">
      <alignment horizontal="right" vertical="center" textRotation="0" wrapText="false" indent="0" shrinkToFit="false"/>
      <protection locked="true" hidden="true"/>
    </xf>
    <xf numFmtId="169" fontId="30" fillId="25" borderId="1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37" fillId="0" borderId="12" xfId="0" applyFont="true" applyBorder="true" applyAlignment="true" applyProtection="true">
      <alignment horizontal="right" vertical="center" textRotation="0" wrapText="true" indent="0" shrinkToFit="false"/>
      <protection locked="true" hidden="true"/>
    </xf>
    <xf numFmtId="167" fontId="30" fillId="25" borderId="1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38" fillId="25" borderId="10" xfId="0" applyFont="true" applyBorder="true" applyAlignment="true" applyProtection="true">
      <alignment horizontal="left" vertical="top" textRotation="0" wrapText="true" indent="0" shrinkToFit="false"/>
      <protection locked="false" hidden="false"/>
    </xf>
    <xf numFmtId="164" fontId="38" fillId="0" borderId="0" xfId="0" applyFont="true" applyBorder="false" applyAlignment="true" applyProtection="true">
      <alignment horizontal="left" vertical="top" textRotation="0" wrapText="true" indent="0" shrinkToFit="false"/>
      <protection locked="false" hidden="false"/>
    </xf>
    <xf numFmtId="167" fontId="30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7" fillId="0" borderId="12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70" fontId="39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36" fillId="24" borderId="13" xfId="0" applyFont="true" applyBorder="true" applyAlignment="true" applyProtection="true">
      <alignment horizontal="general" vertical="center" textRotation="0" wrapText="true" indent="0" shrinkToFit="false"/>
      <protection locked="true" hidden="true"/>
    </xf>
    <xf numFmtId="164" fontId="38" fillId="25" borderId="13" xfId="0" applyFont="true" applyBorder="true" applyAlignment="true" applyProtection="true">
      <alignment horizontal="center" vertical="top" textRotation="0" wrapText="true" indent="0" shrinkToFit="false"/>
      <protection locked="false" hidden="false"/>
    </xf>
    <xf numFmtId="164" fontId="38" fillId="0" borderId="0" xfId="0" applyFont="true" applyBorder="false" applyAlignment="true" applyProtection="true">
      <alignment horizontal="center" vertical="top" textRotation="0" wrapText="true" indent="0" shrinkToFit="false"/>
      <protection locked="false" hidden="false"/>
    </xf>
    <xf numFmtId="167" fontId="30" fillId="0" borderId="1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36" fillId="24" borderId="14" xfId="0" applyFont="true" applyBorder="true" applyAlignment="true" applyProtection="true">
      <alignment horizontal="general" vertical="center" textRotation="0" wrapText="true" indent="0" shrinkToFit="false"/>
      <protection locked="true" hidden="true"/>
    </xf>
    <xf numFmtId="168" fontId="38" fillId="25" borderId="14" xfId="0" applyFont="true" applyBorder="true" applyAlignment="true" applyProtection="true">
      <alignment horizontal="left" vertical="center" textRotation="0" wrapText="true" indent="0" shrinkToFit="false"/>
      <protection locked="false" hidden="true"/>
    </xf>
    <xf numFmtId="168" fontId="38" fillId="0" borderId="0" xfId="0" applyFont="true" applyBorder="false" applyAlignment="true" applyProtection="true">
      <alignment horizontal="left" vertical="center" textRotation="0" wrapText="true" indent="0" shrinkToFit="false"/>
      <protection locked="false" hidden="true"/>
    </xf>
    <xf numFmtId="171" fontId="30" fillId="25" borderId="1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36" fillId="26" borderId="0" xfId="0" applyFont="true" applyBorder="true" applyAlignment="true" applyProtection="true">
      <alignment horizontal="general" vertical="center" textRotation="0" wrapText="true" indent="0" shrinkToFit="false"/>
      <protection locked="true" hidden="true"/>
    </xf>
    <xf numFmtId="164" fontId="36" fillId="26" borderId="0" xfId="0" applyFont="true" applyBorder="true" applyAlignment="true" applyProtection="true">
      <alignment horizontal="center" vertical="center" textRotation="0" wrapText="true" indent="0" shrinkToFit="false"/>
      <protection locked="false" hidden="true"/>
    </xf>
    <xf numFmtId="164" fontId="40" fillId="26" borderId="0" xfId="0" applyFont="true" applyBorder="true" applyAlignment="true" applyProtection="true">
      <alignment horizontal="left" vertical="center" textRotation="0" wrapText="true" indent="0" shrinkToFit="false"/>
      <protection locked="false" hidden="true"/>
    </xf>
    <xf numFmtId="164" fontId="40" fillId="26" borderId="0" xfId="0" applyFont="true" applyBorder="false" applyAlignment="true" applyProtection="true">
      <alignment horizontal="left" vertical="center" textRotation="0" wrapText="true" indent="0" shrinkToFit="false"/>
      <protection locked="false" hidden="true"/>
    </xf>
    <xf numFmtId="164" fontId="37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9" fontId="30" fillId="25" borderId="1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39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8" fontId="38" fillId="26" borderId="0" xfId="0" applyFont="true" applyBorder="true" applyAlignment="true" applyProtection="true">
      <alignment horizontal="left" vertical="center" textRotation="0" wrapText="true" indent="0" shrinkToFit="false"/>
      <protection locked="true" hidden="true"/>
    </xf>
    <xf numFmtId="168" fontId="38" fillId="26" borderId="0" xfId="0" applyFont="true" applyBorder="false" applyAlignment="true" applyProtection="true">
      <alignment horizontal="left" vertical="center" textRotation="0" wrapText="true" indent="0" shrinkToFit="false"/>
      <protection locked="true" hidden="true"/>
    </xf>
    <xf numFmtId="171" fontId="30" fillId="25" borderId="1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30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3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34" fillId="0" borderId="0" xfId="0" applyFont="true" applyBorder="false" applyAlignment="true" applyProtection="true">
      <alignment horizontal="left" vertical="bottom" textRotation="0" wrapText="false" indent="0" shrinkToFit="false"/>
      <protection locked="true" hidden="true"/>
    </xf>
    <xf numFmtId="164" fontId="2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true"/>
    </xf>
    <xf numFmtId="171" fontId="30" fillId="25" borderId="1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1" fontId="30" fillId="25" borderId="1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1" fontId="30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8" fontId="36" fillId="24" borderId="10" xfId="0" applyFont="true" applyBorder="true" applyAlignment="true" applyProtection="true">
      <alignment horizontal="left" vertical="center" textRotation="0" wrapText="true" indent="0" shrinkToFit="false"/>
      <protection locked="true" hidden="true"/>
    </xf>
    <xf numFmtId="168" fontId="36" fillId="0" borderId="0" xfId="0" applyFont="true" applyBorder="false" applyAlignment="true" applyProtection="true">
      <alignment horizontal="left" vertical="center" textRotation="0" wrapText="true" indent="0" shrinkToFit="false"/>
      <protection locked="true" hidden="true"/>
    </xf>
    <xf numFmtId="168" fontId="38" fillId="0" borderId="0" xfId="0" applyFont="true" applyBorder="false" applyAlignment="true" applyProtection="true">
      <alignment horizontal="center" vertical="center" textRotation="0" wrapText="true" indent="0" shrinkToFit="false"/>
      <protection locked="true" hidden="true"/>
    </xf>
    <xf numFmtId="164" fontId="25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36" fillId="0" borderId="0" xfId="0" applyFont="true" applyBorder="false" applyAlignment="true" applyProtection="true">
      <alignment horizontal="center" vertical="center" textRotation="0" wrapText="true" indent="0" shrinkToFit="false"/>
      <protection locked="true" hidden="true"/>
    </xf>
    <xf numFmtId="170" fontId="41" fillId="0" borderId="0" xfId="58" applyFont="true" applyBorder="false" applyAlignment="true" applyProtection="true">
      <alignment horizontal="center" vertical="center" textRotation="0" wrapText="false" indent="0" shrinkToFit="false"/>
      <protection locked="true" hidden="true"/>
    </xf>
    <xf numFmtId="168" fontId="42" fillId="24" borderId="10" xfId="0" applyFont="true" applyBorder="true" applyAlignment="true" applyProtection="true">
      <alignment horizontal="left" vertical="center" textRotation="0" wrapText="true" indent="0" shrinkToFit="false"/>
      <protection locked="true" hidden="true"/>
    </xf>
    <xf numFmtId="168" fontId="42" fillId="0" borderId="0" xfId="0" applyFont="true" applyBorder="false" applyAlignment="true" applyProtection="true">
      <alignment horizontal="left" vertical="center" textRotation="0" wrapText="true" indent="0" shrinkToFit="false"/>
      <protection locked="true" hidden="true"/>
    </xf>
    <xf numFmtId="164" fontId="43" fillId="0" borderId="1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tru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true"/>
    </xf>
    <xf numFmtId="164" fontId="4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true"/>
    </xf>
    <xf numFmtId="164" fontId="4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1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6" fillId="24" borderId="10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35" fillId="24" borderId="10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47" fillId="24" borderId="10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46" fillId="24" borderId="10" xfId="58" applyFont="true" applyBorder="true" applyAlignment="true" applyProtection="true">
      <alignment horizontal="center" vertical="center" textRotation="0" wrapText="true" indent="0" shrinkToFit="false"/>
      <protection locked="false" hidden="true"/>
    </xf>
    <xf numFmtId="164" fontId="46" fillId="24" borderId="17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46" fillId="24" borderId="14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48" fillId="0" borderId="18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48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true"/>
    </xf>
    <xf numFmtId="168" fontId="49" fillId="0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4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0" fillId="27" borderId="0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50" fillId="27" borderId="0" xfId="0" applyFont="true" applyBorder="false" applyAlignment="true" applyProtection="true">
      <alignment horizontal="center" vertical="bottom" textRotation="0" wrapText="false" indent="0" shrinkToFit="false"/>
      <protection locked="true" hidden="true"/>
    </xf>
    <xf numFmtId="168" fontId="51" fillId="27" borderId="0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8" fontId="51" fillId="27" borderId="0" xfId="0" applyFont="true" applyBorder="false" applyAlignment="true" applyProtection="true">
      <alignment horizontal="center" vertical="bottom" textRotation="0" wrapText="false" indent="0" shrinkToFit="false"/>
      <protection locked="true" hidden="true"/>
    </xf>
    <xf numFmtId="172" fontId="52" fillId="0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52" fillId="0" borderId="10" xfId="58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52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3" fontId="44" fillId="0" borderId="1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44" fillId="0" borderId="1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72" fontId="44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3" fillId="0" borderId="2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4" fillId="0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4" fillId="0" borderId="10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74" fontId="55" fillId="25" borderId="10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74" fontId="55" fillId="0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56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56" fillId="0" borderId="1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7" fillId="0" borderId="14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58" fillId="0" borderId="14" xfId="0" applyFont="true" applyBorder="true" applyAlignment="true" applyProtection="true">
      <alignment horizontal="general" vertical="bottom" textRotation="0" wrapText="true" indent="0" shrinkToFit="false"/>
      <protection locked="true" hidden="true"/>
    </xf>
    <xf numFmtId="170" fontId="48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48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5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4" borderId="22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37" fillId="24" borderId="14" xfId="0" applyFont="true" applyBorder="true" applyAlignment="true" applyProtection="true">
      <alignment horizontal="right" vertical="bottom" textRotation="0" wrapText="false" indent="0" shrinkToFit="false"/>
      <protection locked="true" hidden="true"/>
    </xf>
    <xf numFmtId="164" fontId="25" fillId="24" borderId="10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74" fontId="37" fillId="24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4" fontId="37" fillId="2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8" fillId="0" borderId="2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24" borderId="12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37" fillId="24" borderId="10" xfId="0" applyFont="true" applyBorder="true" applyAlignment="true" applyProtection="true">
      <alignment horizontal="left" vertical="bottom" textRotation="0" wrapText="false" indent="0" shrinkToFit="false"/>
      <protection locked="true" hidden="true"/>
    </xf>
    <xf numFmtId="165" fontId="37" fillId="24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0" fillId="24" borderId="10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36" fillId="24" borderId="23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61" fillId="0" borderId="24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36" fillId="24" borderId="25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70" fontId="62" fillId="0" borderId="26" xfId="58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0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5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20% - Акцент1 2" xfId="20"/>
    <cellStyle name="20% - Акцент2 2" xfId="21"/>
    <cellStyle name="20% - Акцент3 2" xfId="22"/>
    <cellStyle name="20% - Акцент4 2" xfId="23"/>
    <cellStyle name="20% - Акцент5 2" xfId="24"/>
    <cellStyle name="20% - Акцент6 2" xfId="25"/>
    <cellStyle name="40% - Акцент1 2" xfId="26"/>
    <cellStyle name="40% - Акцент2 2" xfId="27"/>
    <cellStyle name="40% - Акцент3 2" xfId="28"/>
    <cellStyle name="40% - Акцент4 2" xfId="29"/>
    <cellStyle name="40% - Акцент5 2" xfId="30"/>
    <cellStyle name="40% - Акцент6 2" xfId="31"/>
    <cellStyle name="60% - Акцент1 2" xfId="32"/>
    <cellStyle name="60% - Акцент2 2" xfId="33"/>
    <cellStyle name="60% - Акцент3 2" xfId="34"/>
    <cellStyle name="60% - Акцент4 2" xfId="35"/>
    <cellStyle name="60% - Акцент5 2" xfId="36"/>
    <cellStyle name="60% - Акцент6 2" xfId="37"/>
    <cellStyle name="Акцент1 2" xfId="38"/>
    <cellStyle name="Акцент2 2" xfId="39"/>
    <cellStyle name="Акцент3 2" xfId="40"/>
    <cellStyle name="Акцент4 2" xfId="41"/>
    <cellStyle name="Акцент5 2" xfId="42"/>
    <cellStyle name="Акцент6 2" xfId="43"/>
    <cellStyle name="Ввод  2" xfId="44"/>
    <cellStyle name="Вывод 2" xfId="45"/>
    <cellStyle name="Вычисление 2" xfId="46"/>
    <cellStyle name="Заголовок 1 2" xfId="47"/>
    <cellStyle name="Заголовок 2 2" xfId="48"/>
    <cellStyle name="Заголовок 3 2" xfId="49"/>
    <cellStyle name="Заголовок 4 2" xfId="50"/>
    <cellStyle name="Итог 2" xfId="51"/>
    <cellStyle name="Контрольная ячейка 2" xfId="52"/>
    <cellStyle name="Название 2" xfId="53"/>
    <cellStyle name="Нейтральный 2" xfId="54"/>
    <cellStyle name="Обычный 16" xfId="55"/>
    <cellStyle name="Обычный 16 2" xfId="56"/>
    <cellStyle name="Обычный 16 2 2" xfId="57"/>
    <cellStyle name="Обычный 2" xfId="58"/>
    <cellStyle name="Обычный 2 2" xfId="59"/>
    <cellStyle name="Обычный 2 2 2" xfId="60"/>
    <cellStyle name="Обычный 3" xfId="61"/>
    <cellStyle name="Обычный 3 2" xfId="62"/>
    <cellStyle name="Обычный 3 3" xfId="63"/>
    <cellStyle name="Плохой 2" xfId="64"/>
    <cellStyle name="Пояснение 2" xfId="65"/>
    <cellStyle name="Примечание 2" xfId="66"/>
    <cellStyle name="Примечание 2 2" xfId="67"/>
    <cellStyle name="Связанная ячейка 2" xfId="68"/>
    <cellStyle name="Текст предупреждения 2" xfId="69"/>
    <cellStyle name="Хороший 2" xfId="70"/>
  </cellStyles>
  <dxfs count="6">
    <dxf>
      <fill>
        <patternFill patternType="solid">
          <bgColor rgb="FF000000"/>
        </patternFill>
      </fill>
    </dxf>
    <dxf>
      <fill>
        <patternFill patternType="solid">
          <fgColor rgb="FFFFFFFF"/>
          <bgColor rgb="FF000000"/>
        </patternFill>
      </fill>
    </dxf>
    <dxf>
      <fill>
        <patternFill patternType="solid">
          <fgColor rgb="FFFFA100"/>
          <bgColor rgb="FF000000"/>
        </patternFill>
      </fill>
    </dxf>
    <dxf>
      <fill>
        <patternFill patternType="solid">
          <fgColor rgb="FF651C32"/>
          <bgColor rgb="FF000000"/>
        </patternFill>
      </fill>
    </dxf>
    <dxf>
      <font>
        <color rgb="FFFFFFFF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color rgb="FFFFFFFF"/>
      </font>
      <fill>
        <patternFill>
          <bgColor rgb="FFFFFFFF"/>
        </patternFill>
      </fill>
      <border diagonalUp="false" diagonalDown="false">
        <left/>
        <right/>
        <top/>
        <bottom/>
        <diagonal/>
      </border>
    </dxf>
  </dxfs>
  <colors>
    <indexedColors>
      <rgbColor rgb="FF000000"/>
      <rgbColor rgb="FFFFFFFF"/>
      <rgbColor rgb="FFFF0000"/>
      <rgbColor rgb="FF00FF00"/>
      <rgbColor rgb="FF0000FF"/>
      <rgbColor rgb="FFF2DEA6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51C32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1ECD7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FFA1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Тема Office">
  <a:themeElements>
    <a:clrScheme name="Стандартная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true">
    <pageSetUpPr fitToPage="false"/>
  </sheetPr>
  <dimension ref="A1:BP613"/>
  <sheetViews>
    <sheetView showFormulas="false" showGridLines="false" showRowColHeaders="true" showZeros="true" rightToLeft="false" tabSelected="true" showOutlineSymbols="true" defaultGridColor="true" view="normal" topLeftCell="A592" colorId="64" zoomScale="100" zoomScaleNormal="100" zoomScalePageLayoutView="100" workbookViewId="0">
      <selection pane="topLeft" activeCell="AA609" activeCellId="0" sqref="AA609"/>
    </sheetView>
  </sheetViews>
  <sheetFormatPr defaultColWidth="9.1484375" defaultRowHeight="12.75" zeroHeight="false" outlineLevelRow="0" outlineLevelCol="0"/>
  <cols>
    <col collapsed="false" customWidth="false" hidden="false" outlineLevel="0" max="1" min="1" style="1" width="9.14"/>
    <col collapsed="false" customWidth="true" hidden="false" outlineLevel="0" max="2" min="2" style="2" width="10.85"/>
    <col collapsed="false" customWidth="true" hidden="false" outlineLevel="0" max="3" min="3" style="2" width="12.57"/>
    <col collapsed="false" customWidth="true" hidden="false" outlineLevel="0" max="4" min="4" style="2" width="6.43"/>
    <col collapsed="false" customWidth="true" hidden="false" outlineLevel="0" max="5" min="5" style="2" width="6.85"/>
    <col collapsed="false" customWidth="true" hidden="false" outlineLevel="0" max="6" min="6" style="2" width="8.42"/>
    <col collapsed="false" customWidth="true" hidden="false" outlineLevel="0" max="7" min="7" style="2" width="9.42"/>
    <col collapsed="false" customWidth="true" hidden="false" outlineLevel="0" max="8" min="8" style="2" width="11.85"/>
    <col collapsed="false" customWidth="true" hidden="false" outlineLevel="0" max="9" min="9" style="2" width="9.42"/>
    <col collapsed="false" customWidth="false" hidden="false" outlineLevel="0" max="10" min="10" style="3" width="9.14"/>
    <col collapsed="false" customWidth="true" hidden="false" outlineLevel="0" max="11" min="11" style="3" width="13.86"/>
    <col collapsed="false" customWidth="true" hidden="true" outlineLevel="0" max="12" min="12" style="3" width="13.86"/>
    <col collapsed="false" customWidth="true" hidden="false" outlineLevel="0" max="13" min="13" style="3" width="9.42"/>
    <col collapsed="false" customWidth="true" hidden="true" outlineLevel="0" max="14" min="14" style="3" width="15.85"/>
    <col collapsed="false" customWidth="true" hidden="false" outlineLevel="0" max="15" min="15" style="2" width="10.42"/>
    <col collapsed="false" customWidth="true" hidden="false" outlineLevel="0" max="16" min="16" style="4" width="7.42"/>
    <col collapsed="false" customWidth="true" hidden="false" outlineLevel="0" max="17" min="17" style="4" width="15.57"/>
    <col collapsed="false" customWidth="true" hidden="false" outlineLevel="0" max="18" min="18" style="1" width="8.15"/>
    <col collapsed="false" customWidth="true" hidden="false" outlineLevel="0" max="19" min="19" style="1" width="6.14"/>
    <col collapsed="false" customWidth="true" hidden="false" outlineLevel="0" max="20" min="20" style="5" width="10.85"/>
    <col collapsed="false" customWidth="true" hidden="false" outlineLevel="0" max="21" min="21" style="5" width="10.42"/>
    <col collapsed="false" customWidth="true" hidden="false" outlineLevel="0" max="22" min="22" style="5" width="9.42"/>
    <col collapsed="false" customWidth="true" hidden="false" outlineLevel="0" max="23" min="23" style="5" width="8.42"/>
    <col collapsed="false" customWidth="true" hidden="false" outlineLevel="0" max="24" min="24" style="1" width="10"/>
    <col collapsed="false" customWidth="true" hidden="false" outlineLevel="0" max="25" min="25" style="1" width="11"/>
    <col collapsed="false" customWidth="true" hidden="false" outlineLevel="0" max="26" min="26" style="1" width="10"/>
    <col collapsed="false" customWidth="true" hidden="false" outlineLevel="0" max="27" min="27" style="1" width="11.57"/>
    <col collapsed="false" customWidth="true" hidden="false" outlineLevel="0" max="28" min="28" style="1" width="10.42"/>
    <col collapsed="false" customWidth="true" hidden="false" outlineLevel="0" max="29" min="29" style="1" width="30"/>
    <col collapsed="false" customWidth="true" hidden="false" outlineLevel="0" max="30" min="30" style="6" width="11.43"/>
    <col collapsed="false" customWidth="false" hidden="false" outlineLevel="0" max="31" min="31" style="6" width="9.14"/>
    <col collapsed="false" customWidth="true" hidden="false" outlineLevel="0" max="32" min="32" style="6" width="8.86"/>
    <col collapsed="false" customWidth="true" hidden="false" outlineLevel="0" max="33" min="33" style="1" width="13.57"/>
    <col collapsed="false" customWidth="false" hidden="false" outlineLevel="0" max="16384" min="34" style="1" width="9.14"/>
  </cols>
  <sheetData>
    <row r="1" s="13" customFormat="true" ht="45" hidden="false" customHeight="true" outlineLevel="0" collapsed="false">
      <c r="A1" s="7"/>
      <c r="B1" s="7"/>
      <c r="C1" s="7"/>
      <c r="D1" s="8" t="s">
        <v>0</v>
      </c>
      <c r="E1" s="8"/>
      <c r="F1" s="8"/>
      <c r="G1" s="9" t="s">
        <v>1</v>
      </c>
      <c r="H1" s="8" t="s">
        <v>2</v>
      </c>
      <c r="I1" s="8"/>
      <c r="J1" s="8"/>
      <c r="K1" s="8"/>
      <c r="L1" s="8"/>
      <c r="M1" s="8"/>
      <c r="N1" s="8"/>
      <c r="O1" s="8"/>
      <c r="P1" s="8"/>
      <c r="Q1" s="8"/>
      <c r="R1" s="10" t="s">
        <v>3</v>
      </c>
      <c r="S1" s="10"/>
      <c r="T1" s="10"/>
      <c r="U1" s="11"/>
      <c r="V1" s="11"/>
      <c r="W1" s="11"/>
      <c r="X1" s="11"/>
      <c r="Y1" s="11"/>
      <c r="Z1" s="11"/>
      <c r="AA1" s="11"/>
      <c r="AB1" s="12"/>
      <c r="AC1" s="12"/>
      <c r="AD1" s="12"/>
      <c r="AE1" s="12"/>
      <c r="AF1" s="12"/>
    </row>
    <row r="2" s="13" customFormat="true" ht="16.5" hidden="false" customHeight="true" outlineLevel="0" collapsed="false">
      <c r="A2" s="14" t="s">
        <v>4</v>
      </c>
      <c r="B2" s="15" t="s">
        <v>5</v>
      </c>
      <c r="C2" s="16"/>
      <c r="D2" s="16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8" t="str">
        <f aca="false">IF(ISNA(VLOOKUP(DeliveryAddress,Setting!B:C,2,FALSE())),"",IF(ISNA(VLOOKUP(UnloadAddress,Setting!B:C,2,FALSE())),"",IF(VLOOKUP(DeliveryAddress,Setting!B:C,2,FALSE())=VLOOKUP(UnloadAddress,Setting!B:C,2,FALSE()),"","Укажите, кто получит груз в поле Тип доверенности.")))</f>
        <v/>
      </c>
      <c r="Q2" s="18"/>
      <c r="R2" s="18"/>
      <c r="S2" s="18"/>
      <c r="T2" s="18"/>
      <c r="U2" s="18"/>
      <c r="V2" s="18"/>
      <c r="W2" s="18"/>
      <c r="X2" s="19"/>
      <c r="Y2" s="19"/>
      <c r="Z2" s="19"/>
      <c r="AA2" s="19"/>
      <c r="AB2" s="20"/>
      <c r="AC2" s="20"/>
      <c r="AD2" s="20"/>
      <c r="AE2" s="20"/>
    </row>
    <row r="3" s="13" customFormat="true" ht="11.25" hidden="false" customHeight="true" outlineLevel="0" collapsed="false">
      <c r="A3" s="21"/>
      <c r="B3" s="22" t="s">
        <v>6</v>
      </c>
      <c r="C3" s="23"/>
      <c r="D3" s="23"/>
      <c r="E3" s="24"/>
      <c r="F3" s="25" t="s">
        <v>7</v>
      </c>
      <c r="G3" s="17"/>
      <c r="H3" s="17"/>
      <c r="I3" s="17"/>
      <c r="J3" s="25"/>
      <c r="K3" s="25"/>
      <c r="L3" s="25"/>
      <c r="M3" s="17"/>
      <c r="N3" s="17"/>
      <c r="O3" s="17"/>
      <c r="P3" s="18"/>
      <c r="Q3" s="18"/>
      <c r="R3" s="18"/>
      <c r="S3" s="18"/>
      <c r="T3" s="18"/>
      <c r="U3" s="18"/>
      <c r="V3" s="18"/>
      <c r="W3" s="18"/>
      <c r="X3" s="19"/>
      <c r="Y3" s="19"/>
      <c r="Z3" s="19"/>
      <c r="AA3" s="19"/>
      <c r="AB3" s="20"/>
      <c r="AC3" s="20"/>
      <c r="AD3" s="20"/>
      <c r="AE3" s="20"/>
    </row>
    <row r="4" s="13" customFormat="true" ht="9" hidden="false" customHeight="true" outlineLevel="0" collapsed="false">
      <c r="A4" s="26"/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7"/>
      <c r="R4" s="27"/>
      <c r="S4" s="27"/>
      <c r="T4" s="27"/>
      <c r="U4" s="27"/>
      <c r="V4" s="28"/>
      <c r="W4" s="29"/>
      <c r="X4" s="29"/>
      <c r="Y4" s="29"/>
      <c r="Z4" s="29"/>
      <c r="AA4" s="29"/>
      <c r="AB4" s="20"/>
      <c r="AC4" s="20"/>
      <c r="AD4" s="20"/>
      <c r="AE4" s="20"/>
    </row>
    <row r="5" s="13" customFormat="true" ht="23.25" hidden="false" customHeight="true" outlineLevel="0" collapsed="false">
      <c r="A5" s="30" t="s">
        <v>8</v>
      </c>
      <c r="B5" s="30"/>
      <c r="C5" s="30"/>
      <c r="D5" s="31"/>
      <c r="E5" s="31"/>
      <c r="F5" s="32" t="s">
        <v>9</v>
      </c>
      <c r="G5" s="32"/>
      <c r="H5" s="31"/>
      <c r="I5" s="31"/>
      <c r="J5" s="31"/>
      <c r="K5" s="31"/>
      <c r="L5" s="31"/>
      <c r="M5" s="31"/>
      <c r="N5" s="33"/>
      <c r="P5" s="34" t="s">
        <v>10</v>
      </c>
      <c r="Q5" s="35" t="n">
        <v>45584</v>
      </c>
      <c r="R5" s="35"/>
      <c r="T5" s="36" t="s">
        <v>11</v>
      </c>
      <c r="U5" s="36"/>
      <c r="V5" s="37" t="s">
        <v>12</v>
      </c>
      <c r="W5" s="37"/>
      <c r="AB5" s="20"/>
      <c r="AC5" s="20"/>
      <c r="AD5" s="20"/>
      <c r="AE5" s="20"/>
    </row>
    <row r="6" s="13" customFormat="true" ht="24" hidden="false" customHeight="true" outlineLevel="0" collapsed="false">
      <c r="A6" s="30" t="s">
        <v>13</v>
      </c>
      <c r="B6" s="30"/>
      <c r="C6" s="30"/>
      <c r="D6" s="38" t="s">
        <v>14</v>
      </c>
      <c r="E6" s="38"/>
      <c r="F6" s="38"/>
      <c r="G6" s="38"/>
      <c r="H6" s="38"/>
      <c r="I6" s="38"/>
      <c r="J6" s="38"/>
      <c r="K6" s="38"/>
      <c r="L6" s="38"/>
      <c r="M6" s="38"/>
      <c r="N6" s="39"/>
      <c r="P6" s="34" t="s">
        <v>15</v>
      </c>
      <c r="Q6" s="40" t="str">
        <f aca="false">IF(Q5=0," ",CHOOSE(WEEKDAY(Q5,2),"Понедельник","Вторник","Среда","Четверг","Пятница","Суббота","Воскресенье"))</f>
        <v>Суббота</v>
      </c>
      <c r="R6" s="40"/>
      <c r="T6" s="41" t="s">
        <v>16</v>
      </c>
      <c r="U6" s="41"/>
      <c r="V6" s="42" t="s">
        <v>17</v>
      </c>
      <c r="W6" s="42"/>
      <c r="AB6" s="20"/>
      <c r="AC6" s="20"/>
      <c r="AD6" s="20"/>
      <c r="AE6" s="20"/>
    </row>
    <row r="7" s="13" customFormat="true" ht="21.75" hidden="true" customHeight="true" outlineLevel="0" collapsed="false">
      <c r="A7" s="43"/>
      <c r="B7" s="43"/>
      <c r="C7" s="43"/>
      <c r="D7" s="44" t="str">
        <f aca="false">IFERROR(VLOOKUP(DeliveryAddress,Table,3,0),1)</f>
        <v>1</v>
      </c>
      <c r="E7" s="44"/>
      <c r="F7" s="44"/>
      <c r="G7" s="44"/>
      <c r="H7" s="44"/>
      <c r="I7" s="44"/>
      <c r="J7" s="44"/>
      <c r="K7" s="44"/>
      <c r="L7" s="44"/>
      <c r="M7" s="44"/>
      <c r="N7" s="45"/>
      <c r="P7" s="34"/>
      <c r="Q7" s="46"/>
      <c r="R7" s="46"/>
      <c r="T7" s="41"/>
      <c r="U7" s="41"/>
      <c r="V7" s="42"/>
      <c r="W7" s="42"/>
      <c r="AB7" s="20"/>
      <c r="AC7" s="20"/>
      <c r="AD7" s="20"/>
      <c r="AE7" s="20"/>
    </row>
    <row r="8" s="13" customFormat="true" ht="25.5" hidden="false" customHeight="true" outlineLevel="0" collapsed="false">
      <c r="A8" s="47" t="s">
        <v>18</v>
      </c>
      <c r="B8" s="47"/>
      <c r="C8" s="47"/>
      <c r="D8" s="48"/>
      <c r="E8" s="48"/>
      <c r="F8" s="48"/>
      <c r="G8" s="48"/>
      <c r="H8" s="48"/>
      <c r="I8" s="48"/>
      <c r="J8" s="48"/>
      <c r="K8" s="48"/>
      <c r="L8" s="48"/>
      <c r="M8" s="48"/>
      <c r="N8" s="49"/>
      <c r="P8" s="34" t="s">
        <v>19</v>
      </c>
      <c r="Q8" s="50" t="n">
        <v>0.416666666666667</v>
      </c>
      <c r="R8" s="50"/>
      <c r="T8" s="41"/>
      <c r="U8" s="41"/>
      <c r="V8" s="42"/>
      <c r="W8" s="42"/>
      <c r="AB8" s="20"/>
      <c r="AC8" s="20"/>
      <c r="AD8" s="20"/>
      <c r="AE8" s="20"/>
    </row>
    <row r="9" s="13" customFormat="true" ht="39.75" hidden="false" customHeight="true" outlineLevel="0" collapsed="false">
      <c r="A9" s="51" t="str">
        <f aca="false">IF(ISNA(VLOOKUP(DeliveryAddress,Setting!B:C,2,FALSE())),"",IF(ISNA(VLOOKUP(UnloadAddress,Setting!B:C,2,FALSE())),"",IF(VLOOKUP(DeliveryAddress,Setting!B:C,2,FALSE())=VLOOKUP(UnloadAddress,Setting!B:C,2,FALSE()),"","Тип доверенности/получателя при получении в адресе перегруза:")))</f>
        <v/>
      </c>
      <c r="B9" s="51"/>
      <c r="C9" s="51"/>
      <c r="D9" s="52"/>
      <c r="E9" s="52"/>
      <c r="F9" s="51" t="str">
        <f aca="false"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1"/>
      <c r="H9" s="53" t="str">
        <f aca="false">IF(AND($A$9="Тип доверенности/получателя при получении в адресе перегруза:",$D$9="Разовая доверенность"),"Введите ФИО","")</f>
        <v/>
      </c>
      <c r="I9" s="53"/>
      <c r="J9" s="53" t="str">
        <f aca="false"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3"/>
      <c r="L9" s="53"/>
      <c r="M9" s="53"/>
      <c r="N9" s="54"/>
      <c r="P9" s="55" t="s">
        <v>20</v>
      </c>
      <c r="Q9" s="56"/>
      <c r="R9" s="56"/>
      <c r="T9" s="41"/>
      <c r="U9" s="41"/>
      <c r="V9" s="42"/>
      <c r="W9" s="42"/>
      <c r="X9" s="57"/>
      <c r="Y9" s="57"/>
      <c r="Z9" s="57"/>
      <c r="AA9" s="57"/>
      <c r="AB9" s="20"/>
      <c r="AC9" s="20"/>
      <c r="AD9" s="20"/>
      <c r="AE9" s="20"/>
    </row>
    <row r="10" s="13" customFormat="true" ht="26.25" hidden="false" customHeight="true" outlineLevel="0" collapsed="false">
      <c r="A10" s="51" t="str">
        <f aca="false"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1"/>
      <c r="C10" s="51"/>
      <c r="D10" s="52"/>
      <c r="E10" s="52"/>
      <c r="F10" s="51" t="str">
        <f aca="false"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1"/>
      <c r="H10" s="58" t="str">
        <f aca="false">IFERROR(VLOOKUP($D$10,Proxy,2,FALSE()),"")</f>
        <v/>
      </c>
      <c r="I10" s="58"/>
      <c r="J10" s="58"/>
      <c r="K10" s="58"/>
      <c r="L10" s="58"/>
      <c r="M10" s="58"/>
      <c r="N10" s="59"/>
      <c r="P10" s="55" t="s">
        <v>21</v>
      </c>
      <c r="Q10" s="60"/>
      <c r="R10" s="60"/>
      <c r="U10" s="34" t="s">
        <v>22</v>
      </c>
      <c r="V10" s="61" t="s">
        <v>23</v>
      </c>
      <c r="W10" s="61"/>
      <c r="X10" s="62"/>
      <c r="Y10" s="62"/>
      <c r="Z10" s="62"/>
      <c r="AA10" s="62"/>
      <c r="AB10" s="20"/>
      <c r="AC10" s="20"/>
      <c r="AD10" s="20"/>
      <c r="AE10" s="20"/>
    </row>
    <row r="11" s="13" customFormat="true" ht="15.75" hidden="false" customHeight="true" outlineLevel="0" collapsed="false">
      <c r="A11" s="63" t="s">
        <v>24</v>
      </c>
      <c r="B11" s="64"/>
      <c r="C11" s="64"/>
      <c r="D11" s="64"/>
      <c r="E11" s="64"/>
      <c r="F11" s="64"/>
      <c r="G11" s="64"/>
      <c r="H11" s="64"/>
      <c r="I11" s="64"/>
      <c r="J11" s="64"/>
      <c r="K11" s="64"/>
      <c r="L11" s="64"/>
      <c r="M11" s="64"/>
      <c r="N11" s="64"/>
      <c r="P11" s="55" t="s">
        <v>25</v>
      </c>
      <c r="Q11" s="65"/>
      <c r="R11" s="65"/>
      <c r="U11" s="34" t="s">
        <v>26</v>
      </c>
      <c r="V11" s="66" t="s">
        <v>27</v>
      </c>
      <c r="W11" s="66"/>
      <c r="X11" s="67"/>
      <c r="Y11" s="67"/>
      <c r="Z11" s="67"/>
      <c r="AA11" s="67"/>
      <c r="AB11" s="20"/>
      <c r="AC11" s="20"/>
      <c r="AD11" s="20"/>
      <c r="AE11" s="20"/>
    </row>
    <row r="12" s="13" customFormat="true" ht="18" hidden="false" customHeight="true" outlineLevel="0" collapsed="false">
      <c r="A12" s="68" t="s">
        <v>28</v>
      </c>
      <c r="B12" s="68"/>
      <c r="C12" s="68"/>
      <c r="D12" s="68"/>
      <c r="E12" s="68"/>
      <c r="F12" s="68"/>
      <c r="G12" s="68"/>
      <c r="H12" s="68"/>
      <c r="I12" s="68"/>
      <c r="J12" s="68"/>
      <c r="K12" s="68"/>
      <c r="L12" s="68"/>
      <c r="M12" s="68"/>
      <c r="N12" s="69"/>
      <c r="P12" s="34" t="s">
        <v>29</v>
      </c>
      <c r="Q12" s="50"/>
      <c r="R12" s="50"/>
      <c r="S12" s="70"/>
      <c r="U12" s="34"/>
      <c r="V12" s="71"/>
      <c r="W12" s="71"/>
      <c r="AB12" s="20"/>
      <c r="AC12" s="20"/>
      <c r="AD12" s="20"/>
      <c r="AE12" s="20"/>
    </row>
    <row r="13" s="13" customFormat="true" ht="23.25" hidden="false" customHeight="true" outlineLevel="0" collapsed="false">
      <c r="A13" s="68" t="s">
        <v>30</v>
      </c>
      <c r="B13" s="68"/>
      <c r="C13" s="68"/>
      <c r="D13" s="68"/>
      <c r="E13" s="68"/>
      <c r="F13" s="68"/>
      <c r="G13" s="68"/>
      <c r="H13" s="68"/>
      <c r="I13" s="68"/>
      <c r="J13" s="68"/>
      <c r="K13" s="68"/>
      <c r="L13" s="68"/>
      <c r="M13" s="68"/>
      <c r="N13" s="69"/>
      <c r="O13" s="55"/>
      <c r="P13" s="55" t="s">
        <v>31</v>
      </c>
      <c r="Q13" s="66"/>
      <c r="R13" s="66"/>
      <c r="S13" s="70"/>
      <c r="X13" s="72"/>
      <c r="Y13" s="72"/>
      <c r="Z13" s="72"/>
      <c r="AA13" s="72"/>
      <c r="AB13" s="20"/>
      <c r="AC13" s="20"/>
      <c r="AD13" s="20"/>
      <c r="AE13" s="20"/>
    </row>
    <row r="14" s="13" customFormat="true" ht="18" hidden="false" customHeight="true" outlineLevel="0" collapsed="false">
      <c r="A14" s="68" t="s">
        <v>32</v>
      </c>
      <c r="B14" s="68"/>
      <c r="C14" s="68"/>
      <c r="D14" s="68"/>
      <c r="E14" s="68"/>
      <c r="F14" s="68"/>
      <c r="G14" s="68"/>
      <c r="H14" s="68"/>
      <c r="I14" s="68"/>
      <c r="J14" s="68"/>
      <c r="K14" s="68"/>
      <c r="L14" s="68"/>
      <c r="M14" s="68"/>
      <c r="N14" s="69"/>
      <c r="X14" s="73"/>
      <c r="Y14" s="73"/>
      <c r="Z14" s="73"/>
      <c r="AA14" s="73"/>
      <c r="AB14" s="20"/>
      <c r="AC14" s="20"/>
      <c r="AD14" s="20"/>
      <c r="AE14" s="20"/>
    </row>
    <row r="15" s="13" customFormat="true" ht="22.5" hidden="false" customHeight="true" outlineLevel="0" collapsed="false">
      <c r="A15" s="74" t="s">
        <v>33</v>
      </c>
      <c r="B15" s="74"/>
      <c r="C15" s="74"/>
      <c r="D15" s="74"/>
      <c r="E15" s="74"/>
      <c r="F15" s="74"/>
      <c r="G15" s="74"/>
      <c r="H15" s="74"/>
      <c r="I15" s="74"/>
      <c r="J15" s="74"/>
      <c r="K15" s="74"/>
      <c r="L15" s="74"/>
      <c r="M15" s="74"/>
      <c r="N15" s="75"/>
      <c r="P15" s="76" t="s">
        <v>34</v>
      </c>
      <c r="Q15" s="76"/>
      <c r="R15" s="76"/>
      <c r="S15" s="76"/>
      <c r="T15" s="76"/>
      <c r="AB15" s="20"/>
      <c r="AC15" s="20"/>
      <c r="AD15" s="20"/>
      <c r="AE15" s="20"/>
    </row>
    <row r="16" customFormat="false" ht="18.75" hidden="false" customHeight="true" outlineLevel="0" collapsed="false">
      <c r="B16" s="77"/>
      <c r="C16" s="77"/>
      <c r="D16" s="78"/>
      <c r="E16" s="78"/>
      <c r="F16" s="78"/>
      <c r="G16" s="78"/>
      <c r="H16" s="79"/>
      <c r="I16" s="79"/>
      <c r="J16" s="79"/>
      <c r="K16" s="79"/>
      <c r="L16" s="79"/>
      <c r="M16" s="79"/>
      <c r="N16" s="79"/>
      <c r="O16" s="79"/>
      <c r="P16" s="76"/>
      <c r="Q16" s="76"/>
      <c r="R16" s="76"/>
      <c r="S16" s="76"/>
      <c r="T16" s="76"/>
      <c r="U16" s="79"/>
      <c r="V16" s="79"/>
      <c r="W16" s="80"/>
      <c r="X16" s="81"/>
      <c r="Y16" s="81"/>
      <c r="Z16" s="81"/>
      <c r="AA16" s="81"/>
      <c r="AB16" s="81"/>
      <c r="AC16" s="81"/>
    </row>
    <row r="17" customFormat="false" ht="27.75" hidden="false" customHeight="true" outlineLevel="0" collapsed="false">
      <c r="A17" s="82" t="s">
        <v>35</v>
      </c>
      <c r="B17" s="82" t="s">
        <v>36</v>
      </c>
      <c r="C17" s="83" t="s">
        <v>37</v>
      </c>
      <c r="D17" s="82" t="s">
        <v>38</v>
      </c>
      <c r="E17" s="82"/>
      <c r="F17" s="82" t="s">
        <v>39</v>
      </c>
      <c r="G17" s="82" t="s">
        <v>40</v>
      </c>
      <c r="H17" s="82" t="s">
        <v>41</v>
      </c>
      <c r="I17" s="82" t="s">
        <v>42</v>
      </c>
      <c r="J17" s="82" t="s">
        <v>43</v>
      </c>
      <c r="K17" s="82" t="s">
        <v>44</v>
      </c>
      <c r="L17" s="82" t="s">
        <v>45</v>
      </c>
      <c r="M17" s="82" t="s">
        <v>46</v>
      </c>
      <c r="N17" s="82" t="s">
        <v>47</v>
      </c>
      <c r="O17" s="82" t="s">
        <v>48</v>
      </c>
      <c r="P17" s="82" t="s">
        <v>49</v>
      </c>
      <c r="Q17" s="82"/>
      <c r="R17" s="82"/>
      <c r="S17" s="82"/>
      <c r="T17" s="82"/>
      <c r="U17" s="84" t="s">
        <v>50</v>
      </c>
      <c r="V17" s="84"/>
      <c r="W17" s="82" t="s">
        <v>51</v>
      </c>
      <c r="X17" s="82" t="s">
        <v>52</v>
      </c>
      <c r="Y17" s="85" t="s">
        <v>53</v>
      </c>
      <c r="Z17" s="86" t="s">
        <v>54</v>
      </c>
      <c r="AA17" s="87" t="s">
        <v>55</v>
      </c>
      <c r="AB17" s="87" t="s">
        <v>56</v>
      </c>
      <c r="AC17" s="87" t="s">
        <v>57</v>
      </c>
      <c r="AD17" s="87" t="s">
        <v>58</v>
      </c>
      <c r="AE17" s="87"/>
      <c r="AF17" s="87"/>
      <c r="AG17" s="88"/>
      <c r="BD17" s="89" t="s">
        <v>59</v>
      </c>
    </row>
    <row r="18" customFormat="false" ht="14.25" hidden="false" customHeight="true" outlineLevel="0" collapsed="false">
      <c r="A18" s="82"/>
      <c r="B18" s="82"/>
      <c r="C18" s="82"/>
      <c r="D18" s="82"/>
      <c r="E18" s="82"/>
      <c r="F18" s="82"/>
      <c r="G18" s="82"/>
      <c r="H18" s="82"/>
      <c r="I18" s="82"/>
      <c r="J18" s="82"/>
      <c r="K18" s="82"/>
      <c r="L18" s="82"/>
      <c r="M18" s="82"/>
      <c r="N18" s="82"/>
      <c r="O18" s="82"/>
      <c r="P18" s="82"/>
      <c r="Q18" s="82"/>
      <c r="R18" s="82"/>
      <c r="S18" s="82"/>
      <c r="T18" s="82"/>
      <c r="U18" s="84" t="s">
        <v>60</v>
      </c>
      <c r="V18" s="84" t="s">
        <v>61</v>
      </c>
      <c r="W18" s="82"/>
      <c r="X18" s="82"/>
      <c r="Y18" s="85"/>
      <c r="Z18" s="86"/>
      <c r="AA18" s="87"/>
      <c r="AB18" s="87"/>
      <c r="AC18" s="87"/>
      <c r="AD18" s="87"/>
      <c r="AE18" s="87"/>
      <c r="AF18" s="87"/>
      <c r="AG18" s="88"/>
      <c r="BD18" s="89"/>
    </row>
    <row r="19" customFormat="false" ht="27.75" hidden="false" customHeight="true" outlineLevel="0" collapsed="false">
      <c r="A19" s="90" t="s">
        <v>62</v>
      </c>
      <c r="B19" s="90"/>
      <c r="C19" s="90"/>
      <c r="D19" s="90"/>
      <c r="E19" s="90"/>
      <c r="F19" s="90"/>
      <c r="G19" s="90"/>
      <c r="H19" s="90"/>
      <c r="I19" s="90"/>
      <c r="J19" s="90"/>
      <c r="K19" s="90"/>
      <c r="L19" s="90"/>
      <c r="M19" s="90"/>
      <c r="N19" s="90"/>
      <c r="O19" s="90"/>
      <c r="P19" s="90"/>
      <c r="Q19" s="90"/>
      <c r="R19" s="90"/>
      <c r="S19" s="90"/>
      <c r="T19" s="90"/>
      <c r="U19" s="90"/>
      <c r="V19" s="90"/>
      <c r="W19" s="90"/>
      <c r="X19" s="90"/>
      <c r="Y19" s="90"/>
      <c r="Z19" s="90"/>
      <c r="AA19" s="91"/>
      <c r="AB19" s="91"/>
      <c r="AC19" s="91"/>
    </row>
    <row r="20" customFormat="false" ht="16.5" hidden="false" customHeight="true" outlineLevel="0" collapsed="false">
      <c r="A20" s="92" t="s">
        <v>62</v>
      </c>
      <c r="B20" s="92"/>
      <c r="C20" s="92"/>
      <c r="D20" s="92"/>
      <c r="E20" s="92"/>
      <c r="F20" s="92"/>
      <c r="G20" s="92"/>
      <c r="H20" s="92"/>
      <c r="I20" s="92"/>
      <c r="J20" s="92"/>
      <c r="K20" s="92"/>
      <c r="L20" s="92"/>
      <c r="M20" s="92"/>
      <c r="N20" s="92"/>
      <c r="O20" s="92"/>
      <c r="P20" s="92"/>
      <c r="Q20" s="92"/>
      <c r="R20" s="92"/>
      <c r="S20" s="92"/>
      <c r="T20" s="92"/>
      <c r="U20" s="92"/>
      <c r="V20" s="92"/>
      <c r="W20" s="92"/>
      <c r="X20" s="92"/>
      <c r="Y20" s="92"/>
      <c r="Z20" s="92"/>
      <c r="AA20" s="93"/>
      <c r="AB20" s="93"/>
      <c r="AC20" s="93"/>
    </row>
    <row r="21" customFormat="false" ht="14.25" hidden="false" customHeight="true" outlineLevel="0" collapsed="false">
      <c r="A21" s="94" t="s">
        <v>63</v>
      </c>
      <c r="B21" s="94"/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4"/>
      <c r="O21" s="94"/>
      <c r="P21" s="94"/>
      <c r="Q21" s="94"/>
      <c r="R21" s="94"/>
      <c r="S21" s="94"/>
      <c r="T21" s="94"/>
      <c r="U21" s="94"/>
      <c r="V21" s="94"/>
      <c r="W21" s="94"/>
      <c r="X21" s="94"/>
      <c r="Y21" s="94"/>
      <c r="Z21" s="94"/>
      <c r="AA21" s="95"/>
      <c r="AB21" s="95"/>
      <c r="AC21" s="95"/>
    </row>
    <row r="22" customFormat="false" ht="27" hidden="false" customHeight="true" outlineLevel="0" collapsed="false">
      <c r="A22" s="96" t="s">
        <v>64</v>
      </c>
      <c r="B22" s="96" t="s">
        <v>65</v>
      </c>
      <c r="C22" s="97" t="n">
        <v>4301051550</v>
      </c>
      <c r="D22" s="98" t="n">
        <v>4680115885004</v>
      </c>
      <c r="E22" s="98"/>
      <c r="F22" s="99" t="n">
        <v>0.16</v>
      </c>
      <c r="G22" s="100" t="n">
        <v>10</v>
      </c>
      <c r="H22" s="99" t="n">
        <v>1.6</v>
      </c>
      <c r="I22" s="99" t="n">
        <v>1.7</v>
      </c>
      <c r="J22" s="100" t="n">
        <v>234</v>
      </c>
      <c r="K22" s="100" t="s">
        <v>66</v>
      </c>
      <c r="L22" s="100"/>
      <c r="M22" s="101" t="s">
        <v>67</v>
      </c>
      <c r="N22" s="101"/>
      <c r="O22" s="100" t="n">
        <v>40</v>
      </c>
      <c r="P22" s="102" t="str">
        <f aca="false"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102"/>
      <c r="R22" s="102"/>
      <c r="S22" s="102"/>
      <c r="T22" s="102"/>
      <c r="U22" s="103"/>
      <c r="V22" s="103"/>
      <c r="W22" s="104" t="s">
        <v>68</v>
      </c>
      <c r="X22" s="105" t="n">
        <v>0</v>
      </c>
      <c r="Y22" s="106" t="n">
        <f aca="false">IFERROR(IF(X22="",0,CEILING((X22/$H22),1)*$H22),"")</f>
        <v>0</v>
      </c>
      <c r="Z22" s="107" t="str">
        <f aca="false">IFERROR(IF(Y22=0,"",ROUNDUP(Y22/H22,0)*0.00502),"")</f>
        <v/>
      </c>
      <c r="AA22" s="108"/>
      <c r="AB22" s="109"/>
      <c r="AC22" s="110" t="s">
        <v>69</v>
      </c>
      <c r="AG22" s="111"/>
      <c r="AJ22" s="112"/>
      <c r="AK22" s="112"/>
      <c r="BB22" s="113" t="s">
        <v>1</v>
      </c>
      <c r="BM22" s="111" t="n">
        <f aca="false">IFERROR(X22*I22/H22,"0")</f>
        <v>0</v>
      </c>
      <c r="BN22" s="111" t="n">
        <f aca="false">IFERROR(Y22*I22/H22,"0")</f>
        <v>0</v>
      </c>
      <c r="BO22" s="111" t="n">
        <f aca="false">IFERROR(1/J22*(X22/H22),"0")</f>
        <v>0</v>
      </c>
      <c r="BP22" s="111" t="n">
        <f aca="false">IFERROR(1/J22*(Y22/H22),"0")</f>
        <v>0</v>
      </c>
    </row>
    <row r="23" customFormat="false" ht="12.75" hidden="false" customHeight="false" outlineLevel="0" collapsed="false">
      <c r="A23" s="114"/>
      <c r="B23" s="114"/>
      <c r="C23" s="114"/>
      <c r="D23" s="114"/>
      <c r="E23" s="114"/>
      <c r="F23" s="114"/>
      <c r="G23" s="114"/>
      <c r="H23" s="114"/>
      <c r="I23" s="114"/>
      <c r="J23" s="114"/>
      <c r="K23" s="114"/>
      <c r="L23" s="114"/>
      <c r="M23" s="114"/>
      <c r="N23" s="114"/>
      <c r="O23" s="114"/>
      <c r="P23" s="115" t="s">
        <v>70</v>
      </c>
      <c r="Q23" s="115"/>
      <c r="R23" s="115"/>
      <c r="S23" s="115"/>
      <c r="T23" s="115"/>
      <c r="U23" s="115"/>
      <c r="V23" s="115"/>
      <c r="W23" s="116" t="s">
        <v>71</v>
      </c>
      <c r="X23" s="117" t="n">
        <f aca="false">IFERROR(X22/H22,"0")</f>
        <v>0</v>
      </c>
      <c r="Y23" s="117" t="n">
        <f aca="false">IFERROR(Y22/H22,"0")</f>
        <v>0</v>
      </c>
      <c r="Z23" s="117" t="n">
        <f aca="false">IFERROR(IF(Z22="",0,Z22),"0")</f>
        <v>0</v>
      </c>
      <c r="AA23" s="118"/>
      <c r="AB23" s="118"/>
      <c r="AC23" s="118"/>
    </row>
    <row r="24" customFormat="false" ht="12.75" hidden="false" customHeight="false" outlineLevel="0" collapsed="false">
      <c r="A24" s="114"/>
      <c r="B24" s="114"/>
      <c r="C24" s="114"/>
      <c r="D24" s="114"/>
      <c r="E24" s="114"/>
      <c r="F24" s="114"/>
      <c r="G24" s="114"/>
      <c r="H24" s="114"/>
      <c r="I24" s="114"/>
      <c r="J24" s="114"/>
      <c r="K24" s="114"/>
      <c r="L24" s="114"/>
      <c r="M24" s="114"/>
      <c r="N24" s="114"/>
      <c r="O24" s="114"/>
      <c r="P24" s="115" t="s">
        <v>70</v>
      </c>
      <c r="Q24" s="115"/>
      <c r="R24" s="115"/>
      <c r="S24" s="115"/>
      <c r="T24" s="115"/>
      <c r="U24" s="115"/>
      <c r="V24" s="115"/>
      <c r="W24" s="116" t="s">
        <v>68</v>
      </c>
      <c r="X24" s="117" t="n">
        <f aca="false">IFERROR(SUM(X22:X22),"0")</f>
        <v>0</v>
      </c>
      <c r="Y24" s="117" t="n">
        <f aca="false">IFERROR(SUM(Y22:Y22),"0")</f>
        <v>0</v>
      </c>
      <c r="Z24" s="116"/>
      <c r="AA24" s="118"/>
      <c r="AB24" s="118"/>
      <c r="AC24" s="118"/>
    </row>
    <row r="25" customFormat="false" ht="14.25" hidden="false" customHeight="true" outlineLevel="0" collapsed="false">
      <c r="A25" s="94" t="s">
        <v>72</v>
      </c>
      <c r="B25" s="94"/>
      <c r="C25" s="94"/>
      <c r="D25" s="94"/>
      <c r="E25" s="94"/>
      <c r="F25" s="94"/>
      <c r="G25" s="94"/>
      <c r="H25" s="94"/>
      <c r="I25" s="94"/>
      <c r="J25" s="94"/>
      <c r="K25" s="94"/>
      <c r="L25" s="94"/>
      <c r="M25" s="94"/>
      <c r="N25" s="94"/>
      <c r="O25" s="94"/>
      <c r="P25" s="94"/>
      <c r="Q25" s="94"/>
      <c r="R25" s="94"/>
      <c r="S25" s="94"/>
      <c r="T25" s="94"/>
      <c r="U25" s="94"/>
      <c r="V25" s="94"/>
      <c r="W25" s="94"/>
      <c r="X25" s="94"/>
      <c r="Y25" s="94"/>
      <c r="Z25" s="94"/>
      <c r="AA25" s="95"/>
      <c r="AB25" s="95"/>
      <c r="AC25" s="95"/>
    </row>
    <row r="26" customFormat="false" ht="37.5" hidden="false" customHeight="true" outlineLevel="0" collapsed="false">
      <c r="A26" s="96" t="s">
        <v>73</v>
      </c>
      <c r="B26" s="96" t="s">
        <v>74</v>
      </c>
      <c r="C26" s="97" t="n">
        <v>4301051865</v>
      </c>
      <c r="D26" s="98" t="n">
        <v>4680115885912</v>
      </c>
      <c r="E26" s="98"/>
      <c r="F26" s="99" t="n">
        <v>0.3</v>
      </c>
      <c r="G26" s="100" t="n">
        <v>6</v>
      </c>
      <c r="H26" s="99" t="n">
        <v>1.8</v>
      </c>
      <c r="I26" s="99" t="n">
        <v>3.2</v>
      </c>
      <c r="J26" s="100" t="n">
        <v>156</v>
      </c>
      <c r="K26" s="100" t="s">
        <v>75</v>
      </c>
      <c r="L26" s="100"/>
      <c r="M26" s="101" t="s">
        <v>67</v>
      </c>
      <c r="N26" s="101"/>
      <c r="O26" s="100" t="n">
        <v>40</v>
      </c>
      <c r="P26" s="119" t="s">
        <v>76</v>
      </c>
      <c r="Q26" s="119"/>
      <c r="R26" s="119"/>
      <c r="S26" s="119"/>
      <c r="T26" s="119"/>
      <c r="U26" s="103"/>
      <c r="V26" s="103"/>
      <c r="W26" s="104" t="s">
        <v>68</v>
      </c>
      <c r="X26" s="105" t="n">
        <v>0</v>
      </c>
      <c r="Y26" s="106" t="n">
        <f aca="false">IFERROR(IF(X26="",0,CEILING((X26/$H26),1)*$H26),"")</f>
        <v>0</v>
      </c>
      <c r="Z26" s="107" t="str">
        <f aca="false">IFERROR(IF(Y26=0,"",ROUNDUP(Y26/H26,0)*0.00753),"")</f>
        <v/>
      </c>
      <c r="AA26" s="108"/>
      <c r="AB26" s="109"/>
      <c r="AC26" s="110" t="s">
        <v>77</v>
      </c>
      <c r="AG26" s="111"/>
      <c r="AJ26" s="112"/>
      <c r="AK26" s="112"/>
      <c r="BB26" s="113" t="s">
        <v>1</v>
      </c>
      <c r="BM26" s="111" t="n">
        <f aca="false">IFERROR(X26*I26/H26,"0")</f>
        <v>0</v>
      </c>
      <c r="BN26" s="111" t="n">
        <f aca="false">IFERROR(Y26*I26/H26,"0")</f>
        <v>0</v>
      </c>
      <c r="BO26" s="111" t="n">
        <f aca="false">IFERROR(1/J26*(X26/H26),"0")</f>
        <v>0</v>
      </c>
      <c r="BP26" s="111" t="n">
        <f aca="false">IFERROR(1/J26*(Y26/H26),"0")</f>
        <v>0</v>
      </c>
    </row>
    <row r="27" customFormat="false" ht="37.5" hidden="false" customHeight="true" outlineLevel="0" collapsed="false">
      <c r="A27" s="96" t="s">
        <v>78</v>
      </c>
      <c r="B27" s="96" t="s">
        <v>79</v>
      </c>
      <c r="C27" s="97" t="n">
        <v>4301051551</v>
      </c>
      <c r="D27" s="98" t="n">
        <v>4607091383881</v>
      </c>
      <c r="E27" s="98"/>
      <c r="F27" s="99" t="n">
        <v>0.33</v>
      </c>
      <c r="G27" s="100" t="n">
        <v>6</v>
      </c>
      <c r="H27" s="99" t="n">
        <v>1.98</v>
      </c>
      <c r="I27" s="99" t="n">
        <v>2.246</v>
      </c>
      <c r="J27" s="100" t="n">
        <v>156</v>
      </c>
      <c r="K27" s="100" t="s">
        <v>75</v>
      </c>
      <c r="L27" s="100"/>
      <c r="M27" s="101" t="s">
        <v>67</v>
      </c>
      <c r="N27" s="101"/>
      <c r="O27" s="100" t="n">
        <v>40</v>
      </c>
      <c r="P27" s="102" t="str">
        <f aca="false"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102"/>
      <c r="R27" s="102"/>
      <c r="S27" s="102"/>
      <c r="T27" s="102"/>
      <c r="U27" s="103"/>
      <c r="V27" s="103"/>
      <c r="W27" s="104" t="s">
        <v>68</v>
      </c>
      <c r="X27" s="105" t="n">
        <v>0</v>
      </c>
      <c r="Y27" s="106" t="n">
        <f aca="false">IFERROR(IF(X27="",0,CEILING((X27/$H27),1)*$H27),"")</f>
        <v>0</v>
      </c>
      <c r="Z27" s="107" t="str">
        <f aca="false">IFERROR(IF(Y27=0,"",ROUNDUP(Y27/H27,0)*0.00753),"")</f>
        <v/>
      </c>
      <c r="AA27" s="108"/>
      <c r="AB27" s="109"/>
      <c r="AC27" s="110" t="s">
        <v>77</v>
      </c>
      <c r="AG27" s="111"/>
      <c r="AJ27" s="112"/>
      <c r="AK27" s="112"/>
      <c r="BB27" s="113" t="s">
        <v>1</v>
      </c>
      <c r="BM27" s="111" t="n">
        <f aca="false">IFERROR(X27*I27/H27,"0")</f>
        <v>0</v>
      </c>
      <c r="BN27" s="111" t="n">
        <f aca="false">IFERROR(Y27*I27/H27,"0")</f>
        <v>0</v>
      </c>
      <c r="BO27" s="111" t="n">
        <f aca="false">IFERROR(1/J27*(X27/H27),"0")</f>
        <v>0</v>
      </c>
      <c r="BP27" s="111" t="n">
        <f aca="false">IFERROR(1/J27*(Y27/H27),"0")</f>
        <v>0</v>
      </c>
    </row>
    <row r="28" customFormat="false" ht="27" hidden="false" customHeight="true" outlineLevel="0" collapsed="false">
      <c r="A28" s="96" t="s">
        <v>80</v>
      </c>
      <c r="B28" s="96" t="s">
        <v>81</v>
      </c>
      <c r="C28" s="97" t="n">
        <v>4301051552</v>
      </c>
      <c r="D28" s="98" t="n">
        <v>4607091388237</v>
      </c>
      <c r="E28" s="98"/>
      <c r="F28" s="99" t="n">
        <v>0.42</v>
      </c>
      <c r="G28" s="100" t="n">
        <v>6</v>
      </c>
      <c r="H28" s="99" t="n">
        <v>2.52</v>
      </c>
      <c r="I28" s="99" t="n">
        <v>2.786</v>
      </c>
      <c r="J28" s="100" t="n">
        <v>156</v>
      </c>
      <c r="K28" s="100" t="s">
        <v>75</v>
      </c>
      <c r="L28" s="100"/>
      <c r="M28" s="101" t="s">
        <v>67</v>
      </c>
      <c r="N28" s="101"/>
      <c r="O28" s="100" t="n">
        <v>40</v>
      </c>
      <c r="P28" s="102" t="str">
        <f aca="false"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102"/>
      <c r="R28" s="102"/>
      <c r="S28" s="102"/>
      <c r="T28" s="102"/>
      <c r="U28" s="103"/>
      <c r="V28" s="103"/>
      <c r="W28" s="104" t="s">
        <v>68</v>
      </c>
      <c r="X28" s="105" t="n">
        <v>0</v>
      </c>
      <c r="Y28" s="106" t="n">
        <f aca="false">IFERROR(IF(X28="",0,CEILING((X28/$H28),1)*$H28),"")</f>
        <v>0</v>
      </c>
      <c r="Z28" s="107" t="str">
        <f aca="false">IFERROR(IF(Y28=0,"",ROUNDUP(Y28/H28,0)*0.00753),"")</f>
        <v/>
      </c>
      <c r="AA28" s="108"/>
      <c r="AB28" s="109"/>
      <c r="AC28" s="110" t="s">
        <v>82</v>
      </c>
      <c r="AG28" s="111"/>
      <c r="AJ28" s="112"/>
      <c r="AK28" s="112"/>
      <c r="BB28" s="113" t="s">
        <v>1</v>
      </c>
      <c r="BM28" s="111" t="n">
        <f aca="false">IFERROR(X28*I28/H28,"0")</f>
        <v>0</v>
      </c>
      <c r="BN28" s="111" t="n">
        <f aca="false">IFERROR(Y28*I28/H28,"0")</f>
        <v>0</v>
      </c>
      <c r="BO28" s="111" t="n">
        <f aca="false">IFERROR(1/J28*(X28/H28),"0")</f>
        <v>0</v>
      </c>
      <c r="BP28" s="111" t="n">
        <f aca="false">IFERROR(1/J28*(Y28/H28),"0")</f>
        <v>0</v>
      </c>
    </row>
    <row r="29" customFormat="false" ht="27" hidden="false" customHeight="true" outlineLevel="0" collapsed="false">
      <c r="A29" s="96" t="s">
        <v>83</v>
      </c>
      <c r="B29" s="96" t="s">
        <v>84</v>
      </c>
      <c r="C29" s="97" t="n">
        <v>4301051692</v>
      </c>
      <c r="D29" s="98" t="n">
        <v>4607091383935</v>
      </c>
      <c r="E29" s="98"/>
      <c r="F29" s="99" t="n">
        <v>0.33</v>
      </c>
      <c r="G29" s="100" t="n">
        <v>6</v>
      </c>
      <c r="H29" s="99" t="n">
        <v>1.98</v>
      </c>
      <c r="I29" s="99" t="n">
        <v>2.246</v>
      </c>
      <c r="J29" s="100" t="n">
        <v>156</v>
      </c>
      <c r="K29" s="100" t="s">
        <v>75</v>
      </c>
      <c r="L29" s="100"/>
      <c r="M29" s="101" t="s">
        <v>67</v>
      </c>
      <c r="N29" s="101"/>
      <c r="O29" s="100" t="n">
        <v>35</v>
      </c>
      <c r="P29" s="102" t="str">
        <f aca="false"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102"/>
      <c r="R29" s="102"/>
      <c r="S29" s="102"/>
      <c r="T29" s="102"/>
      <c r="U29" s="103"/>
      <c r="V29" s="103"/>
      <c r="W29" s="104" t="s">
        <v>68</v>
      </c>
      <c r="X29" s="105" t="n">
        <v>0</v>
      </c>
      <c r="Y29" s="106" t="n">
        <f aca="false">IFERROR(IF(X29="",0,CEILING((X29/$H29),1)*$H29),"")</f>
        <v>0</v>
      </c>
      <c r="Z29" s="107" t="str">
        <f aca="false">IFERROR(IF(Y29=0,"",ROUNDUP(Y29/H29,0)*0.00753),"")</f>
        <v/>
      </c>
      <c r="AA29" s="108"/>
      <c r="AB29" s="109"/>
      <c r="AC29" s="110" t="s">
        <v>85</v>
      </c>
      <c r="AG29" s="111"/>
      <c r="AJ29" s="112"/>
      <c r="AK29" s="112"/>
      <c r="BB29" s="113" t="s">
        <v>1</v>
      </c>
      <c r="BM29" s="111" t="n">
        <f aca="false">IFERROR(X29*I29/H29,"0")</f>
        <v>0</v>
      </c>
      <c r="BN29" s="111" t="n">
        <f aca="false">IFERROR(Y29*I29/H29,"0")</f>
        <v>0</v>
      </c>
      <c r="BO29" s="111" t="n">
        <f aca="false">IFERROR(1/J29*(X29/H29),"0")</f>
        <v>0</v>
      </c>
      <c r="BP29" s="111" t="n">
        <f aca="false">IFERROR(1/J29*(Y29/H29),"0")</f>
        <v>0</v>
      </c>
    </row>
    <row r="30" customFormat="false" ht="27" hidden="false" customHeight="true" outlineLevel="0" collapsed="false">
      <c r="A30" s="96" t="s">
        <v>86</v>
      </c>
      <c r="B30" s="96" t="s">
        <v>87</v>
      </c>
      <c r="C30" s="97" t="n">
        <v>4301051783</v>
      </c>
      <c r="D30" s="98" t="n">
        <v>4680115881990</v>
      </c>
      <c r="E30" s="98"/>
      <c r="F30" s="99" t="n">
        <v>0.42</v>
      </c>
      <c r="G30" s="100" t="n">
        <v>6</v>
      </c>
      <c r="H30" s="99" t="n">
        <v>2.52</v>
      </c>
      <c r="I30" s="99" t="n">
        <v>2.786</v>
      </c>
      <c r="J30" s="100" t="n">
        <v>156</v>
      </c>
      <c r="K30" s="100" t="s">
        <v>75</v>
      </c>
      <c r="L30" s="100"/>
      <c r="M30" s="101" t="s">
        <v>67</v>
      </c>
      <c r="N30" s="101"/>
      <c r="O30" s="100" t="n">
        <v>40</v>
      </c>
      <c r="P30" s="102" t="str">
        <f aca="false"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0" s="102"/>
      <c r="R30" s="102"/>
      <c r="S30" s="102"/>
      <c r="T30" s="102"/>
      <c r="U30" s="103"/>
      <c r="V30" s="103"/>
      <c r="W30" s="104" t="s">
        <v>68</v>
      </c>
      <c r="X30" s="105" t="n">
        <v>0</v>
      </c>
      <c r="Y30" s="106" t="n">
        <f aca="false">IFERROR(IF(X30="",0,CEILING((X30/$H30),1)*$H30),"")</f>
        <v>0</v>
      </c>
      <c r="Z30" s="107" t="str">
        <f aca="false">IFERROR(IF(Y30=0,"",ROUNDUP(Y30/H30,0)*0.00753),"")</f>
        <v/>
      </c>
      <c r="AA30" s="108"/>
      <c r="AB30" s="109"/>
      <c r="AC30" s="110" t="s">
        <v>88</v>
      </c>
      <c r="AG30" s="111"/>
      <c r="AJ30" s="112"/>
      <c r="AK30" s="112"/>
      <c r="BB30" s="113" t="s">
        <v>1</v>
      </c>
      <c r="BM30" s="111" t="n">
        <f aca="false">IFERROR(X30*I30/H30,"0")</f>
        <v>0</v>
      </c>
      <c r="BN30" s="111" t="n">
        <f aca="false">IFERROR(Y30*I30/H30,"0")</f>
        <v>0</v>
      </c>
      <c r="BO30" s="111" t="n">
        <f aca="false">IFERROR(1/J30*(X30/H30),"0")</f>
        <v>0</v>
      </c>
      <c r="BP30" s="111" t="n">
        <f aca="false">IFERROR(1/J30*(Y30/H30),"0")</f>
        <v>0</v>
      </c>
    </row>
    <row r="31" customFormat="false" ht="27" hidden="false" customHeight="true" outlineLevel="0" collapsed="false">
      <c r="A31" s="96" t="s">
        <v>89</v>
      </c>
      <c r="B31" s="96" t="s">
        <v>90</v>
      </c>
      <c r="C31" s="97" t="n">
        <v>4301051786</v>
      </c>
      <c r="D31" s="98" t="n">
        <v>4680115881853</v>
      </c>
      <c r="E31" s="98"/>
      <c r="F31" s="99" t="n">
        <v>0.33</v>
      </c>
      <c r="G31" s="100" t="n">
        <v>6</v>
      </c>
      <c r="H31" s="99" t="n">
        <v>1.98</v>
      </c>
      <c r="I31" s="99" t="n">
        <v>2.246</v>
      </c>
      <c r="J31" s="100" t="n">
        <v>156</v>
      </c>
      <c r="K31" s="100" t="s">
        <v>75</v>
      </c>
      <c r="L31" s="100"/>
      <c r="M31" s="101" t="s">
        <v>67</v>
      </c>
      <c r="N31" s="101"/>
      <c r="O31" s="100" t="n">
        <v>40</v>
      </c>
      <c r="P31" s="119" t="s">
        <v>91</v>
      </c>
      <c r="Q31" s="119"/>
      <c r="R31" s="119"/>
      <c r="S31" s="119"/>
      <c r="T31" s="119"/>
      <c r="U31" s="103"/>
      <c r="V31" s="103"/>
      <c r="W31" s="104" t="s">
        <v>68</v>
      </c>
      <c r="X31" s="105" t="n">
        <v>0</v>
      </c>
      <c r="Y31" s="106" t="n">
        <f aca="false">IFERROR(IF(X31="",0,CEILING((X31/$H31),1)*$H31),"")</f>
        <v>0</v>
      </c>
      <c r="Z31" s="107" t="str">
        <f aca="false">IFERROR(IF(Y31=0,"",ROUNDUP(Y31/H31,0)*0.00753),"")</f>
        <v/>
      </c>
      <c r="AA31" s="108"/>
      <c r="AB31" s="109"/>
      <c r="AC31" s="110" t="s">
        <v>92</v>
      </c>
      <c r="AG31" s="111"/>
      <c r="AJ31" s="112"/>
      <c r="AK31" s="112"/>
      <c r="BB31" s="113" t="s">
        <v>1</v>
      </c>
      <c r="BM31" s="111" t="n">
        <f aca="false">IFERROR(X31*I31/H31,"0")</f>
        <v>0</v>
      </c>
      <c r="BN31" s="111" t="n">
        <f aca="false">IFERROR(Y31*I31/H31,"0")</f>
        <v>0</v>
      </c>
      <c r="BO31" s="111" t="n">
        <f aca="false">IFERROR(1/J31*(X31/H31),"0")</f>
        <v>0</v>
      </c>
      <c r="BP31" s="111" t="n">
        <f aca="false">IFERROR(1/J31*(Y31/H31),"0")</f>
        <v>0</v>
      </c>
    </row>
    <row r="32" customFormat="false" ht="27" hidden="false" customHeight="true" outlineLevel="0" collapsed="false">
      <c r="A32" s="96" t="s">
        <v>93</v>
      </c>
      <c r="B32" s="96" t="s">
        <v>94</v>
      </c>
      <c r="C32" s="97" t="n">
        <v>4301051861</v>
      </c>
      <c r="D32" s="98" t="n">
        <v>4680115885905</v>
      </c>
      <c r="E32" s="98"/>
      <c r="F32" s="99" t="n">
        <v>0.3</v>
      </c>
      <c r="G32" s="100" t="n">
        <v>6</v>
      </c>
      <c r="H32" s="99" t="n">
        <v>1.8</v>
      </c>
      <c r="I32" s="99" t="n">
        <v>3.2</v>
      </c>
      <c r="J32" s="100" t="n">
        <v>156</v>
      </c>
      <c r="K32" s="100" t="s">
        <v>75</v>
      </c>
      <c r="L32" s="100"/>
      <c r="M32" s="101" t="s">
        <v>67</v>
      </c>
      <c r="N32" s="101"/>
      <c r="O32" s="100" t="n">
        <v>40</v>
      </c>
      <c r="P32" s="119" t="s">
        <v>95</v>
      </c>
      <c r="Q32" s="119"/>
      <c r="R32" s="119"/>
      <c r="S32" s="119"/>
      <c r="T32" s="119"/>
      <c r="U32" s="103"/>
      <c r="V32" s="103"/>
      <c r="W32" s="104" t="s">
        <v>68</v>
      </c>
      <c r="X32" s="105" t="n">
        <v>0</v>
      </c>
      <c r="Y32" s="106" t="n">
        <f aca="false">IFERROR(IF(X32="",0,CEILING((X32/$H32),1)*$H32),"")</f>
        <v>0</v>
      </c>
      <c r="Z32" s="107" t="str">
        <f aca="false">IFERROR(IF(Y32=0,"",ROUNDUP(Y32/H32,0)*0.00753),"")</f>
        <v/>
      </c>
      <c r="AA32" s="108"/>
      <c r="AB32" s="109"/>
      <c r="AC32" s="110" t="s">
        <v>96</v>
      </c>
      <c r="AG32" s="111"/>
      <c r="AJ32" s="112"/>
      <c r="AK32" s="112"/>
      <c r="BB32" s="113" t="s">
        <v>1</v>
      </c>
      <c r="BM32" s="111" t="n">
        <f aca="false">IFERROR(X32*I32/H32,"0")</f>
        <v>0</v>
      </c>
      <c r="BN32" s="111" t="n">
        <f aca="false">IFERROR(Y32*I32/H32,"0")</f>
        <v>0</v>
      </c>
      <c r="BO32" s="111" t="n">
        <f aca="false">IFERROR(1/J32*(X32/H32),"0")</f>
        <v>0</v>
      </c>
      <c r="BP32" s="111" t="n">
        <f aca="false">IFERROR(1/J32*(Y32/H32),"0")</f>
        <v>0</v>
      </c>
    </row>
    <row r="33" customFormat="false" ht="37.5" hidden="false" customHeight="true" outlineLevel="0" collapsed="false">
      <c r="A33" s="96" t="s">
        <v>97</v>
      </c>
      <c r="B33" s="96" t="s">
        <v>98</v>
      </c>
      <c r="C33" s="97" t="n">
        <v>4301051593</v>
      </c>
      <c r="D33" s="98" t="n">
        <v>4607091383911</v>
      </c>
      <c r="E33" s="98"/>
      <c r="F33" s="99" t="n">
        <v>0.33</v>
      </c>
      <c r="G33" s="100" t="n">
        <v>6</v>
      </c>
      <c r="H33" s="99" t="n">
        <v>1.98</v>
      </c>
      <c r="I33" s="99" t="n">
        <v>2.246</v>
      </c>
      <c r="J33" s="100" t="n">
        <v>156</v>
      </c>
      <c r="K33" s="100" t="s">
        <v>75</v>
      </c>
      <c r="L33" s="100"/>
      <c r="M33" s="101" t="s">
        <v>67</v>
      </c>
      <c r="N33" s="101"/>
      <c r="O33" s="100" t="n">
        <v>40</v>
      </c>
      <c r="P33" s="102" t="str">
        <f aca="false"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3" s="102"/>
      <c r="R33" s="102"/>
      <c r="S33" s="102"/>
      <c r="T33" s="102"/>
      <c r="U33" s="103"/>
      <c r="V33" s="103"/>
      <c r="W33" s="104" t="s">
        <v>68</v>
      </c>
      <c r="X33" s="105" t="n">
        <v>0</v>
      </c>
      <c r="Y33" s="106" t="n">
        <f aca="false">IFERROR(IF(X33="",0,CEILING((X33/$H33),1)*$H33),"")</f>
        <v>0</v>
      </c>
      <c r="Z33" s="107" t="str">
        <f aca="false">IFERROR(IF(Y33=0,"",ROUNDUP(Y33/H33,0)*0.00753),"")</f>
        <v/>
      </c>
      <c r="AA33" s="108"/>
      <c r="AB33" s="109"/>
      <c r="AC33" s="110" t="s">
        <v>99</v>
      </c>
      <c r="AG33" s="111"/>
      <c r="AJ33" s="112"/>
      <c r="AK33" s="112"/>
      <c r="BB33" s="113" t="s">
        <v>1</v>
      </c>
      <c r="BM33" s="111" t="n">
        <f aca="false">IFERROR(X33*I33/H33,"0")</f>
        <v>0</v>
      </c>
      <c r="BN33" s="111" t="n">
        <f aca="false">IFERROR(Y33*I33/H33,"0")</f>
        <v>0</v>
      </c>
      <c r="BO33" s="111" t="n">
        <f aca="false">IFERROR(1/J33*(X33/H33),"0")</f>
        <v>0</v>
      </c>
      <c r="BP33" s="111" t="n">
        <f aca="false">IFERROR(1/J33*(Y33/H33),"0")</f>
        <v>0</v>
      </c>
    </row>
    <row r="34" customFormat="false" ht="37.5" hidden="false" customHeight="true" outlineLevel="0" collapsed="false">
      <c r="A34" s="96" t="s">
        <v>100</v>
      </c>
      <c r="B34" s="96" t="s">
        <v>101</v>
      </c>
      <c r="C34" s="97" t="n">
        <v>4301051592</v>
      </c>
      <c r="D34" s="98" t="n">
        <v>4607091388244</v>
      </c>
      <c r="E34" s="98"/>
      <c r="F34" s="99" t="n">
        <v>0.42</v>
      </c>
      <c r="G34" s="100" t="n">
        <v>6</v>
      </c>
      <c r="H34" s="99" t="n">
        <v>2.52</v>
      </c>
      <c r="I34" s="99" t="n">
        <v>2.786</v>
      </c>
      <c r="J34" s="100" t="n">
        <v>156</v>
      </c>
      <c r="K34" s="100" t="s">
        <v>75</v>
      </c>
      <c r="L34" s="100"/>
      <c r="M34" s="101" t="s">
        <v>67</v>
      </c>
      <c r="N34" s="101"/>
      <c r="O34" s="100" t="n">
        <v>40</v>
      </c>
      <c r="P34" s="102" t="str">
        <f aca="false"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102"/>
      <c r="R34" s="102"/>
      <c r="S34" s="102"/>
      <c r="T34" s="102"/>
      <c r="U34" s="103"/>
      <c r="V34" s="103"/>
      <c r="W34" s="104" t="s">
        <v>68</v>
      </c>
      <c r="X34" s="105" t="n">
        <v>0</v>
      </c>
      <c r="Y34" s="106" t="n">
        <f aca="false">IFERROR(IF(X34="",0,CEILING((X34/$H34),1)*$H34),"")</f>
        <v>0</v>
      </c>
      <c r="Z34" s="107" t="str">
        <f aca="false">IFERROR(IF(Y34=0,"",ROUNDUP(Y34/H34,0)*0.00753),"")</f>
        <v/>
      </c>
      <c r="AA34" s="108"/>
      <c r="AB34" s="109"/>
      <c r="AC34" s="110" t="s">
        <v>99</v>
      </c>
      <c r="AG34" s="111"/>
      <c r="AJ34" s="112"/>
      <c r="AK34" s="112"/>
      <c r="BB34" s="113" t="s">
        <v>1</v>
      </c>
      <c r="BM34" s="111" t="n">
        <f aca="false">IFERROR(X34*I34/H34,"0")</f>
        <v>0</v>
      </c>
      <c r="BN34" s="111" t="n">
        <f aca="false">IFERROR(Y34*I34/H34,"0")</f>
        <v>0</v>
      </c>
      <c r="BO34" s="111" t="n">
        <f aca="false">IFERROR(1/J34*(X34/H34),"0")</f>
        <v>0</v>
      </c>
      <c r="BP34" s="111" t="n">
        <f aca="false">IFERROR(1/J34*(Y34/H34),"0")</f>
        <v>0</v>
      </c>
    </row>
    <row r="35" customFormat="false" ht="12.75" hidden="false" customHeight="false" outlineLevel="0" collapsed="false">
      <c r="A35" s="114"/>
      <c r="B35" s="114"/>
      <c r="C35" s="114"/>
      <c r="D35" s="114"/>
      <c r="E35" s="114"/>
      <c r="F35" s="114"/>
      <c r="G35" s="114"/>
      <c r="H35" s="114"/>
      <c r="I35" s="114"/>
      <c r="J35" s="114"/>
      <c r="K35" s="114"/>
      <c r="L35" s="114"/>
      <c r="M35" s="114"/>
      <c r="N35" s="114"/>
      <c r="O35" s="114"/>
      <c r="P35" s="115" t="s">
        <v>70</v>
      </c>
      <c r="Q35" s="115"/>
      <c r="R35" s="115"/>
      <c r="S35" s="115"/>
      <c r="T35" s="115"/>
      <c r="U35" s="115"/>
      <c r="V35" s="115"/>
      <c r="W35" s="116" t="s">
        <v>71</v>
      </c>
      <c r="X35" s="117" t="n">
        <f aca="false">IFERROR(X26/H26,"0")+IFERROR(X27/H27,"0")+IFERROR(X28/H28,"0")+IFERROR(X29/H29,"0")+IFERROR(X30/H30,"0")+IFERROR(X31/H31,"0")+IFERROR(X32/H32,"0")+IFERROR(X33/H33,"0")+IFERROR(X34/H34,"0")</f>
        <v>0</v>
      </c>
      <c r="Y35" s="117" t="n">
        <f aca="false">IFERROR(Y26/H26,"0")+IFERROR(Y27/H27,"0")+IFERROR(Y28/H28,"0")+IFERROR(Y29/H29,"0")+IFERROR(Y30/H30,"0")+IFERROR(Y31/H31,"0")+IFERROR(Y32/H32,"0")+IFERROR(Y33/H33,"0")+IFERROR(Y34/H34,"0")</f>
        <v>0</v>
      </c>
      <c r="Z35" s="117" t="n">
        <f aca="false"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118"/>
      <c r="AB35" s="118"/>
      <c r="AC35" s="118"/>
    </row>
    <row r="36" customFormat="false" ht="12.75" hidden="false" customHeight="false" outlineLevel="0" collapsed="false">
      <c r="A36" s="114"/>
      <c r="B36" s="114"/>
      <c r="C36" s="114"/>
      <c r="D36" s="114"/>
      <c r="E36" s="114"/>
      <c r="F36" s="114"/>
      <c r="G36" s="114"/>
      <c r="H36" s="114"/>
      <c r="I36" s="114"/>
      <c r="J36" s="114"/>
      <c r="K36" s="114"/>
      <c r="L36" s="114"/>
      <c r="M36" s="114"/>
      <c r="N36" s="114"/>
      <c r="O36" s="114"/>
      <c r="P36" s="115" t="s">
        <v>70</v>
      </c>
      <c r="Q36" s="115"/>
      <c r="R36" s="115"/>
      <c r="S36" s="115"/>
      <c r="T36" s="115"/>
      <c r="U36" s="115"/>
      <c r="V36" s="115"/>
      <c r="W36" s="116" t="s">
        <v>68</v>
      </c>
      <c r="X36" s="117" t="n">
        <f aca="false">IFERROR(SUM(X26:X34),"0")</f>
        <v>0</v>
      </c>
      <c r="Y36" s="117" t="n">
        <f aca="false">IFERROR(SUM(Y26:Y34),"0")</f>
        <v>0</v>
      </c>
      <c r="Z36" s="116"/>
      <c r="AA36" s="118"/>
      <c r="AB36" s="118"/>
      <c r="AC36" s="118"/>
    </row>
    <row r="37" customFormat="false" ht="14.25" hidden="false" customHeight="true" outlineLevel="0" collapsed="false">
      <c r="A37" s="94" t="s">
        <v>102</v>
      </c>
      <c r="B37" s="94"/>
      <c r="C37" s="94"/>
      <c r="D37" s="94"/>
      <c r="E37" s="94"/>
      <c r="F37" s="94"/>
      <c r="G37" s="94"/>
      <c r="H37" s="94"/>
      <c r="I37" s="94"/>
      <c r="J37" s="94"/>
      <c r="K37" s="94"/>
      <c r="L37" s="94"/>
      <c r="M37" s="94"/>
      <c r="N37" s="94"/>
      <c r="O37" s="94"/>
      <c r="P37" s="94"/>
      <c r="Q37" s="94"/>
      <c r="R37" s="94"/>
      <c r="S37" s="94"/>
      <c r="T37" s="94"/>
      <c r="U37" s="94"/>
      <c r="V37" s="94"/>
      <c r="W37" s="94"/>
      <c r="X37" s="94"/>
      <c r="Y37" s="94"/>
      <c r="Z37" s="94"/>
      <c r="AA37" s="95"/>
      <c r="AB37" s="95"/>
      <c r="AC37" s="95"/>
    </row>
    <row r="38" customFormat="false" ht="27" hidden="false" customHeight="true" outlineLevel="0" collapsed="false">
      <c r="A38" s="96" t="s">
        <v>103</v>
      </c>
      <c r="B38" s="96" t="s">
        <v>104</v>
      </c>
      <c r="C38" s="97" t="n">
        <v>4301032013</v>
      </c>
      <c r="D38" s="98" t="n">
        <v>4607091388503</v>
      </c>
      <c r="E38" s="98"/>
      <c r="F38" s="99" t="n">
        <v>0.05</v>
      </c>
      <c r="G38" s="100" t="n">
        <v>12</v>
      </c>
      <c r="H38" s="99" t="n">
        <v>0.6</v>
      </c>
      <c r="I38" s="99" t="n">
        <v>0.842</v>
      </c>
      <c r="J38" s="100" t="n">
        <v>156</v>
      </c>
      <c r="K38" s="100" t="s">
        <v>75</v>
      </c>
      <c r="L38" s="100"/>
      <c r="M38" s="101" t="s">
        <v>105</v>
      </c>
      <c r="N38" s="101"/>
      <c r="O38" s="100" t="n">
        <v>120</v>
      </c>
      <c r="P38" s="102" t="str">
        <f aca="false"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102"/>
      <c r="R38" s="102"/>
      <c r="S38" s="102"/>
      <c r="T38" s="102"/>
      <c r="U38" s="103"/>
      <c r="V38" s="103"/>
      <c r="W38" s="104" t="s">
        <v>68</v>
      </c>
      <c r="X38" s="105" t="n">
        <v>0</v>
      </c>
      <c r="Y38" s="106" t="n">
        <f aca="false">IFERROR(IF(X38="",0,CEILING((X38/$H38),1)*$H38),"")</f>
        <v>0</v>
      </c>
      <c r="Z38" s="107" t="str">
        <f aca="false">IFERROR(IF(Y38=0,"",ROUNDUP(Y38/H38,0)*0.00753),"")</f>
        <v/>
      </c>
      <c r="AA38" s="108"/>
      <c r="AB38" s="109"/>
      <c r="AC38" s="110" t="s">
        <v>106</v>
      </c>
      <c r="AG38" s="111"/>
      <c r="AJ38" s="112"/>
      <c r="AK38" s="112"/>
      <c r="BB38" s="113" t="s">
        <v>107</v>
      </c>
      <c r="BM38" s="111" t="n">
        <f aca="false">IFERROR(X38*I38/H38,"0")</f>
        <v>0</v>
      </c>
      <c r="BN38" s="111" t="n">
        <f aca="false">IFERROR(Y38*I38/H38,"0")</f>
        <v>0</v>
      </c>
      <c r="BO38" s="111" t="n">
        <f aca="false">IFERROR(1/J38*(X38/H38),"0")</f>
        <v>0</v>
      </c>
      <c r="BP38" s="111" t="n">
        <f aca="false">IFERROR(1/J38*(Y38/H38),"0")</f>
        <v>0</v>
      </c>
    </row>
    <row r="39" customFormat="false" ht="12.75" hidden="false" customHeight="false" outlineLevel="0" collapsed="false">
      <c r="A39" s="114"/>
      <c r="B39" s="114"/>
      <c r="C39" s="114"/>
      <c r="D39" s="114"/>
      <c r="E39" s="114"/>
      <c r="F39" s="114"/>
      <c r="G39" s="114"/>
      <c r="H39" s="114"/>
      <c r="I39" s="114"/>
      <c r="J39" s="114"/>
      <c r="K39" s="114"/>
      <c r="L39" s="114"/>
      <c r="M39" s="114"/>
      <c r="N39" s="114"/>
      <c r="O39" s="114"/>
      <c r="P39" s="115" t="s">
        <v>70</v>
      </c>
      <c r="Q39" s="115"/>
      <c r="R39" s="115"/>
      <c r="S39" s="115"/>
      <c r="T39" s="115"/>
      <c r="U39" s="115"/>
      <c r="V39" s="115"/>
      <c r="W39" s="116" t="s">
        <v>71</v>
      </c>
      <c r="X39" s="117" t="n">
        <f aca="false">IFERROR(X38/H38,"0")</f>
        <v>0</v>
      </c>
      <c r="Y39" s="117" t="n">
        <f aca="false">IFERROR(Y38/H38,"0")</f>
        <v>0</v>
      </c>
      <c r="Z39" s="117" t="n">
        <f aca="false">IFERROR(IF(Z38="",0,Z38),"0")</f>
        <v>0</v>
      </c>
      <c r="AA39" s="118"/>
      <c r="AB39" s="118"/>
      <c r="AC39" s="118"/>
    </row>
    <row r="40" customFormat="false" ht="12.75" hidden="false" customHeight="false" outlineLevel="0" collapsed="false">
      <c r="A40" s="114"/>
      <c r="B40" s="114"/>
      <c r="C40" s="114"/>
      <c r="D40" s="114"/>
      <c r="E40" s="114"/>
      <c r="F40" s="114"/>
      <c r="G40" s="114"/>
      <c r="H40" s="114"/>
      <c r="I40" s="114"/>
      <c r="J40" s="114"/>
      <c r="K40" s="114"/>
      <c r="L40" s="114"/>
      <c r="M40" s="114"/>
      <c r="N40" s="114"/>
      <c r="O40" s="114"/>
      <c r="P40" s="115" t="s">
        <v>70</v>
      </c>
      <c r="Q40" s="115"/>
      <c r="R40" s="115"/>
      <c r="S40" s="115"/>
      <c r="T40" s="115"/>
      <c r="U40" s="115"/>
      <c r="V40" s="115"/>
      <c r="W40" s="116" t="s">
        <v>68</v>
      </c>
      <c r="X40" s="117" t="n">
        <f aca="false">IFERROR(SUM(X38:X38),"0")</f>
        <v>0</v>
      </c>
      <c r="Y40" s="117" t="n">
        <f aca="false">IFERROR(SUM(Y38:Y38),"0")</f>
        <v>0</v>
      </c>
      <c r="Z40" s="116"/>
      <c r="AA40" s="118"/>
      <c r="AB40" s="118"/>
      <c r="AC40" s="118"/>
    </row>
    <row r="41" customFormat="false" ht="14.25" hidden="false" customHeight="true" outlineLevel="0" collapsed="false">
      <c r="A41" s="94" t="s">
        <v>108</v>
      </c>
      <c r="B41" s="94"/>
      <c r="C41" s="94"/>
      <c r="D41" s="94"/>
      <c r="E41" s="94"/>
      <c r="F41" s="94"/>
      <c r="G41" s="94"/>
      <c r="H41" s="94"/>
      <c r="I41" s="94"/>
      <c r="J41" s="94"/>
      <c r="K41" s="94"/>
      <c r="L41" s="94"/>
      <c r="M41" s="94"/>
      <c r="N41" s="94"/>
      <c r="O41" s="94"/>
      <c r="P41" s="94"/>
      <c r="Q41" s="94"/>
      <c r="R41" s="94"/>
      <c r="S41" s="94"/>
      <c r="T41" s="94"/>
      <c r="U41" s="94"/>
      <c r="V41" s="94"/>
      <c r="W41" s="94"/>
      <c r="X41" s="94"/>
      <c r="Y41" s="94"/>
      <c r="Z41" s="94"/>
      <c r="AA41" s="95"/>
      <c r="AB41" s="95"/>
      <c r="AC41" s="95"/>
    </row>
    <row r="42" customFormat="false" ht="27" hidden="false" customHeight="true" outlineLevel="0" collapsed="false">
      <c r="A42" s="96" t="s">
        <v>109</v>
      </c>
      <c r="B42" s="96" t="s">
        <v>110</v>
      </c>
      <c r="C42" s="97" t="n">
        <v>4301170002</v>
      </c>
      <c r="D42" s="98" t="n">
        <v>4607091389111</v>
      </c>
      <c r="E42" s="98"/>
      <c r="F42" s="99" t="n">
        <v>0.025</v>
      </c>
      <c r="G42" s="100" t="n">
        <v>10</v>
      </c>
      <c r="H42" s="99" t="n">
        <v>0.25</v>
      </c>
      <c r="I42" s="99" t="n">
        <v>0.492</v>
      </c>
      <c r="J42" s="100" t="n">
        <v>156</v>
      </c>
      <c r="K42" s="100" t="s">
        <v>75</v>
      </c>
      <c r="L42" s="100"/>
      <c r="M42" s="101" t="s">
        <v>105</v>
      </c>
      <c r="N42" s="101"/>
      <c r="O42" s="100" t="n">
        <v>120</v>
      </c>
      <c r="P42" s="102" t="str">
        <f aca="false"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102"/>
      <c r="R42" s="102"/>
      <c r="S42" s="102"/>
      <c r="T42" s="102"/>
      <c r="U42" s="103"/>
      <c r="V42" s="103"/>
      <c r="W42" s="104" t="s">
        <v>68</v>
      </c>
      <c r="X42" s="105" t="n">
        <v>0</v>
      </c>
      <c r="Y42" s="106" t="n">
        <f aca="false">IFERROR(IF(X42="",0,CEILING((X42/$H42),1)*$H42),"")</f>
        <v>0</v>
      </c>
      <c r="Z42" s="107" t="str">
        <f aca="false">IFERROR(IF(Y42=0,"",ROUNDUP(Y42/H42,0)*0.00753),"")</f>
        <v/>
      </c>
      <c r="AA42" s="108"/>
      <c r="AB42" s="109"/>
      <c r="AC42" s="110" t="s">
        <v>106</v>
      </c>
      <c r="AG42" s="111"/>
      <c r="AJ42" s="112"/>
      <c r="AK42" s="112"/>
      <c r="BB42" s="113" t="s">
        <v>107</v>
      </c>
      <c r="BM42" s="111" t="n">
        <f aca="false">IFERROR(X42*I42/H42,"0")</f>
        <v>0</v>
      </c>
      <c r="BN42" s="111" t="n">
        <f aca="false">IFERROR(Y42*I42/H42,"0")</f>
        <v>0</v>
      </c>
      <c r="BO42" s="111" t="n">
        <f aca="false">IFERROR(1/J42*(X42/H42),"0")</f>
        <v>0</v>
      </c>
      <c r="BP42" s="111" t="n">
        <f aca="false">IFERROR(1/J42*(Y42/H42),"0")</f>
        <v>0</v>
      </c>
    </row>
    <row r="43" customFormat="false" ht="12.75" hidden="false" customHeight="false" outlineLevel="0" collapsed="false">
      <c r="A43" s="114"/>
      <c r="B43" s="114"/>
      <c r="C43" s="114"/>
      <c r="D43" s="114"/>
      <c r="E43" s="114"/>
      <c r="F43" s="114"/>
      <c r="G43" s="114"/>
      <c r="H43" s="114"/>
      <c r="I43" s="114"/>
      <c r="J43" s="114"/>
      <c r="K43" s="114"/>
      <c r="L43" s="114"/>
      <c r="M43" s="114"/>
      <c r="N43" s="114"/>
      <c r="O43" s="114"/>
      <c r="P43" s="115" t="s">
        <v>70</v>
      </c>
      <c r="Q43" s="115"/>
      <c r="R43" s="115"/>
      <c r="S43" s="115"/>
      <c r="T43" s="115"/>
      <c r="U43" s="115"/>
      <c r="V43" s="115"/>
      <c r="W43" s="116" t="s">
        <v>71</v>
      </c>
      <c r="X43" s="117" t="n">
        <f aca="false">IFERROR(X42/H42,"0")</f>
        <v>0</v>
      </c>
      <c r="Y43" s="117" t="n">
        <f aca="false">IFERROR(Y42/H42,"0")</f>
        <v>0</v>
      </c>
      <c r="Z43" s="117" t="n">
        <f aca="false">IFERROR(IF(Z42="",0,Z42),"0")</f>
        <v>0</v>
      </c>
      <c r="AA43" s="118"/>
      <c r="AB43" s="118"/>
      <c r="AC43" s="118"/>
    </row>
    <row r="44" customFormat="false" ht="12.75" hidden="false" customHeight="false" outlineLevel="0" collapsed="false">
      <c r="A44" s="114"/>
      <c r="B44" s="114"/>
      <c r="C44" s="114"/>
      <c r="D44" s="114"/>
      <c r="E44" s="114"/>
      <c r="F44" s="114"/>
      <c r="G44" s="114"/>
      <c r="H44" s="114"/>
      <c r="I44" s="114"/>
      <c r="J44" s="114"/>
      <c r="K44" s="114"/>
      <c r="L44" s="114"/>
      <c r="M44" s="114"/>
      <c r="N44" s="114"/>
      <c r="O44" s="114"/>
      <c r="P44" s="115" t="s">
        <v>70</v>
      </c>
      <c r="Q44" s="115"/>
      <c r="R44" s="115"/>
      <c r="S44" s="115"/>
      <c r="T44" s="115"/>
      <c r="U44" s="115"/>
      <c r="V44" s="115"/>
      <c r="W44" s="116" t="s">
        <v>68</v>
      </c>
      <c r="X44" s="117" t="n">
        <f aca="false">IFERROR(SUM(X42:X42),"0")</f>
        <v>0</v>
      </c>
      <c r="Y44" s="117" t="n">
        <f aca="false">IFERROR(SUM(Y42:Y42),"0")</f>
        <v>0</v>
      </c>
      <c r="Z44" s="116"/>
      <c r="AA44" s="118"/>
      <c r="AB44" s="118"/>
      <c r="AC44" s="118"/>
    </row>
    <row r="45" customFormat="false" ht="27.75" hidden="false" customHeight="true" outlineLevel="0" collapsed="false">
      <c r="A45" s="90" t="s">
        <v>111</v>
      </c>
      <c r="B45" s="90"/>
      <c r="C45" s="90"/>
      <c r="D45" s="90"/>
      <c r="E45" s="90"/>
      <c r="F45" s="90"/>
      <c r="G45" s="90"/>
      <c r="H45" s="90"/>
      <c r="I45" s="90"/>
      <c r="J45" s="90"/>
      <c r="K45" s="90"/>
      <c r="L45" s="90"/>
      <c r="M45" s="90"/>
      <c r="N45" s="90"/>
      <c r="O45" s="90"/>
      <c r="P45" s="90"/>
      <c r="Q45" s="90"/>
      <c r="R45" s="90"/>
      <c r="S45" s="90"/>
      <c r="T45" s="90"/>
      <c r="U45" s="90"/>
      <c r="V45" s="90"/>
      <c r="W45" s="90"/>
      <c r="X45" s="90"/>
      <c r="Y45" s="90"/>
      <c r="Z45" s="90"/>
      <c r="AA45" s="91"/>
      <c r="AB45" s="91"/>
      <c r="AC45" s="91"/>
    </row>
    <row r="46" customFormat="false" ht="16.5" hidden="false" customHeight="true" outlineLevel="0" collapsed="false">
      <c r="A46" s="92" t="s">
        <v>112</v>
      </c>
      <c r="B46" s="92"/>
      <c r="C46" s="92"/>
      <c r="D46" s="92"/>
      <c r="E46" s="92"/>
      <c r="F46" s="92"/>
      <c r="G46" s="92"/>
      <c r="H46" s="92"/>
      <c r="I46" s="92"/>
      <c r="J46" s="92"/>
      <c r="K46" s="92"/>
      <c r="L46" s="92"/>
      <c r="M46" s="92"/>
      <c r="N46" s="92"/>
      <c r="O46" s="92"/>
      <c r="P46" s="92"/>
      <c r="Q46" s="92"/>
      <c r="R46" s="92"/>
      <c r="S46" s="92"/>
      <c r="T46" s="92"/>
      <c r="U46" s="92"/>
      <c r="V46" s="92"/>
      <c r="W46" s="92"/>
      <c r="X46" s="92"/>
      <c r="Y46" s="92"/>
      <c r="Z46" s="92"/>
      <c r="AA46" s="93"/>
      <c r="AB46" s="93"/>
      <c r="AC46" s="93"/>
    </row>
    <row r="47" customFormat="false" ht="14.25" hidden="false" customHeight="true" outlineLevel="0" collapsed="false">
      <c r="A47" s="94" t="s">
        <v>113</v>
      </c>
      <c r="B47" s="94"/>
      <c r="C47" s="94"/>
      <c r="D47" s="94"/>
      <c r="E47" s="94"/>
      <c r="F47" s="94"/>
      <c r="G47" s="94"/>
      <c r="H47" s="94"/>
      <c r="I47" s="94"/>
      <c r="J47" s="94"/>
      <c r="K47" s="94"/>
      <c r="L47" s="94"/>
      <c r="M47" s="94"/>
      <c r="N47" s="94"/>
      <c r="O47" s="94"/>
      <c r="P47" s="94"/>
      <c r="Q47" s="94"/>
      <c r="R47" s="94"/>
      <c r="S47" s="94"/>
      <c r="T47" s="94"/>
      <c r="U47" s="94"/>
      <c r="V47" s="94"/>
      <c r="W47" s="94"/>
      <c r="X47" s="94"/>
      <c r="Y47" s="94"/>
      <c r="Z47" s="94"/>
      <c r="AA47" s="95"/>
      <c r="AB47" s="95"/>
      <c r="AC47" s="95"/>
    </row>
    <row r="48" customFormat="false" ht="16.5" hidden="false" customHeight="true" outlineLevel="0" collapsed="false">
      <c r="A48" s="96" t="s">
        <v>114</v>
      </c>
      <c r="B48" s="96" t="s">
        <v>115</v>
      </c>
      <c r="C48" s="97" t="n">
        <v>4301011380</v>
      </c>
      <c r="D48" s="98" t="n">
        <v>4607091385670</v>
      </c>
      <c r="E48" s="98"/>
      <c r="F48" s="99" t="n">
        <v>1.35</v>
      </c>
      <c r="G48" s="100" t="n">
        <v>8</v>
      </c>
      <c r="H48" s="99" t="n">
        <v>10.8</v>
      </c>
      <c r="I48" s="99" t="n">
        <v>11.28</v>
      </c>
      <c r="J48" s="100" t="n">
        <v>56</v>
      </c>
      <c r="K48" s="100" t="s">
        <v>116</v>
      </c>
      <c r="L48" s="100"/>
      <c r="M48" s="101" t="s">
        <v>117</v>
      </c>
      <c r="N48" s="101"/>
      <c r="O48" s="100" t="n">
        <v>50</v>
      </c>
      <c r="P48" s="102" t="str">
        <f aca="false"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102"/>
      <c r="R48" s="102"/>
      <c r="S48" s="102"/>
      <c r="T48" s="102"/>
      <c r="U48" s="103"/>
      <c r="V48" s="103"/>
      <c r="W48" s="104" t="s">
        <v>68</v>
      </c>
      <c r="X48" s="105" t="n">
        <v>46</v>
      </c>
      <c r="Y48" s="106" t="n">
        <f aca="false">IFERROR(IF(X48="",0,CEILING((X48/$H48),1)*$H48),"")</f>
        <v>54</v>
      </c>
      <c r="Z48" s="107" t="n">
        <f aca="false">IFERROR(IF(Y48=0,"",ROUNDUP(Y48/H48,0)*0.02175),"")</f>
        <v>0.10875</v>
      </c>
      <c r="AA48" s="108"/>
      <c r="AB48" s="109"/>
      <c r="AC48" s="110" t="s">
        <v>118</v>
      </c>
      <c r="AG48" s="111"/>
      <c r="AJ48" s="112"/>
      <c r="AK48" s="112"/>
      <c r="BB48" s="113" t="s">
        <v>1</v>
      </c>
      <c r="BM48" s="111" t="n">
        <f aca="false">IFERROR(X48*I48/H48,"0")</f>
        <v>48.0444444444444</v>
      </c>
      <c r="BN48" s="111" t="n">
        <f aca="false">IFERROR(Y48*I48/H48,"0")</f>
        <v>56.4</v>
      </c>
      <c r="BO48" s="111" t="n">
        <f aca="false">IFERROR(1/J48*(X48/H48),"0")</f>
        <v>0.0760582010582011</v>
      </c>
      <c r="BP48" s="111" t="n">
        <f aca="false">IFERROR(1/J48*(Y48/H48),"0")</f>
        <v>0.0892857142857143</v>
      </c>
    </row>
    <row r="49" customFormat="false" ht="16.5" hidden="false" customHeight="true" outlineLevel="0" collapsed="false">
      <c r="A49" s="96" t="s">
        <v>114</v>
      </c>
      <c r="B49" s="96" t="s">
        <v>119</v>
      </c>
      <c r="C49" s="97" t="n">
        <v>4301011540</v>
      </c>
      <c r="D49" s="98" t="n">
        <v>4607091385670</v>
      </c>
      <c r="E49" s="98"/>
      <c r="F49" s="99" t="n">
        <v>1.4</v>
      </c>
      <c r="G49" s="100" t="n">
        <v>8</v>
      </c>
      <c r="H49" s="99" t="n">
        <v>11.2</v>
      </c>
      <c r="I49" s="99" t="n">
        <v>11.68</v>
      </c>
      <c r="J49" s="100" t="n">
        <v>56</v>
      </c>
      <c r="K49" s="100" t="s">
        <v>116</v>
      </c>
      <c r="L49" s="100"/>
      <c r="M49" s="101" t="s">
        <v>120</v>
      </c>
      <c r="N49" s="101"/>
      <c r="O49" s="100" t="n">
        <v>50</v>
      </c>
      <c r="P49" s="102" t="str">
        <f aca="false"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9" s="102"/>
      <c r="R49" s="102"/>
      <c r="S49" s="102"/>
      <c r="T49" s="102"/>
      <c r="U49" s="103"/>
      <c r="V49" s="103"/>
      <c r="W49" s="104" t="s">
        <v>68</v>
      </c>
      <c r="X49" s="105" t="n">
        <v>0</v>
      </c>
      <c r="Y49" s="106" t="n">
        <f aca="false">IFERROR(IF(X49="",0,CEILING((X49/$H49),1)*$H49),"")</f>
        <v>0</v>
      </c>
      <c r="Z49" s="107" t="str">
        <f aca="false">IFERROR(IF(Y49=0,"",ROUNDUP(Y49/H49,0)*0.02175),"")</f>
        <v/>
      </c>
      <c r="AA49" s="108"/>
      <c r="AB49" s="109"/>
      <c r="AC49" s="110" t="s">
        <v>121</v>
      </c>
      <c r="AG49" s="111"/>
      <c r="AJ49" s="112"/>
      <c r="AK49" s="112"/>
      <c r="BB49" s="113" t="s">
        <v>1</v>
      </c>
      <c r="BM49" s="111" t="n">
        <f aca="false">IFERROR(X49*I49/H49,"0")</f>
        <v>0</v>
      </c>
      <c r="BN49" s="111" t="n">
        <f aca="false">IFERROR(Y49*I49/H49,"0")</f>
        <v>0</v>
      </c>
      <c r="BO49" s="111" t="n">
        <f aca="false">IFERROR(1/J49*(X49/H49),"0")</f>
        <v>0</v>
      </c>
      <c r="BP49" s="111" t="n">
        <f aca="false">IFERROR(1/J49*(Y49/H49),"0")</f>
        <v>0</v>
      </c>
    </row>
    <row r="50" customFormat="false" ht="16.5" hidden="false" customHeight="true" outlineLevel="0" collapsed="false">
      <c r="A50" s="96" t="s">
        <v>122</v>
      </c>
      <c r="B50" s="96" t="s">
        <v>123</v>
      </c>
      <c r="C50" s="97" t="n">
        <v>4301011625</v>
      </c>
      <c r="D50" s="98" t="n">
        <v>4680115883956</v>
      </c>
      <c r="E50" s="98"/>
      <c r="F50" s="99" t="n">
        <v>1.4</v>
      </c>
      <c r="G50" s="100" t="n">
        <v>8</v>
      </c>
      <c r="H50" s="99" t="n">
        <v>11.2</v>
      </c>
      <c r="I50" s="99" t="n">
        <v>11.68</v>
      </c>
      <c r="J50" s="100" t="n">
        <v>56</v>
      </c>
      <c r="K50" s="100" t="s">
        <v>116</v>
      </c>
      <c r="L50" s="100"/>
      <c r="M50" s="101" t="s">
        <v>117</v>
      </c>
      <c r="N50" s="101"/>
      <c r="O50" s="100" t="n">
        <v>50</v>
      </c>
      <c r="P50" s="102" t="str">
        <f aca="false"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102"/>
      <c r="R50" s="102"/>
      <c r="S50" s="102"/>
      <c r="T50" s="102"/>
      <c r="U50" s="103"/>
      <c r="V50" s="103"/>
      <c r="W50" s="104" t="s">
        <v>68</v>
      </c>
      <c r="X50" s="105" t="n">
        <v>0</v>
      </c>
      <c r="Y50" s="106" t="n">
        <f aca="false">IFERROR(IF(X50="",0,CEILING((X50/$H50),1)*$H50),"")</f>
        <v>0</v>
      </c>
      <c r="Z50" s="107" t="str">
        <f aca="false">IFERROR(IF(Y50=0,"",ROUNDUP(Y50/H50,0)*0.02175),"")</f>
        <v/>
      </c>
      <c r="AA50" s="108"/>
      <c r="AB50" s="109"/>
      <c r="AC50" s="110" t="s">
        <v>124</v>
      </c>
      <c r="AG50" s="111"/>
      <c r="AJ50" s="112"/>
      <c r="AK50" s="112"/>
      <c r="BB50" s="113" t="s">
        <v>1</v>
      </c>
      <c r="BM50" s="111" t="n">
        <f aca="false">IFERROR(X50*I50/H50,"0")</f>
        <v>0</v>
      </c>
      <c r="BN50" s="111" t="n">
        <f aca="false">IFERROR(Y50*I50/H50,"0")</f>
        <v>0</v>
      </c>
      <c r="BO50" s="111" t="n">
        <f aca="false">IFERROR(1/J50*(X50/H50),"0")</f>
        <v>0</v>
      </c>
      <c r="BP50" s="111" t="n">
        <f aca="false">IFERROR(1/J50*(Y50/H50),"0")</f>
        <v>0</v>
      </c>
    </row>
    <row r="51" customFormat="false" ht="27" hidden="false" customHeight="true" outlineLevel="0" collapsed="false">
      <c r="A51" s="96" t="s">
        <v>125</v>
      </c>
      <c r="B51" s="96" t="s">
        <v>126</v>
      </c>
      <c r="C51" s="97" t="n">
        <v>4301011382</v>
      </c>
      <c r="D51" s="98" t="n">
        <v>4607091385687</v>
      </c>
      <c r="E51" s="98"/>
      <c r="F51" s="99" t="n">
        <v>0.4</v>
      </c>
      <c r="G51" s="100" t="n">
        <v>10</v>
      </c>
      <c r="H51" s="99" t="n">
        <v>4</v>
      </c>
      <c r="I51" s="99" t="n">
        <v>4.21</v>
      </c>
      <c r="J51" s="100" t="n">
        <v>132</v>
      </c>
      <c r="K51" s="100" t="s">
        <v>75</v>
      </c>
      <c r="L51" s="100"/>
      <c r="M51" s="101" t="s">
        <v>120</v>
      </c>
      <c r="N51" s="101"/>
      <c r="O51" s="100" t="n">
        <v>50</v>
      </c>
      <c r="P51" s="102" t="str">
        <f aca="false"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102"/>
      <c r="R51" s="102"/>
      <c r="S51" s="102"/>
      <c r="T51" s="102"/>
      <c r="U51" s="103"/>
      <c r="V51" s="103"/>
      <c r="W51" s="104" t="s">
        <v>68</v>
      </c>
      <c r="X51" s="105" t="n">
        <v>0</v>
      </c>
      <c r="Y51" s="106" t="n">
        <f aca="false">IFERROR(IF(X51="",0,CEILING((X51/$H51),1)*$H51),"")</f>
        <v>0</v>
      </c>
      <c r="Z51" s="107" t="str">
        <f aca="false">IFERROR(IF(Y51=0,"",ROUNDUP(Y51/H51,0)*0.00902),"")</f>
        <v/>
      </c>
      <c r="AA51" s="108"/>
      <c r="AB51" s="109"/>
      <c r="AC51" s="110" t="s">
        <v>127</v>
      </c>
      <c r="AG51" s="111"/>
      <c r="AJ51" s="112"/>
      <c r="AK51" s="112"/>
      <c r="BB51" s="113" t="s">
        <v>1</v>
      </c>
      <c r="BM51" s="111" t="n">
        <f aca="false">IFERROR(X51*I51/H51,"0")</f>
        <v>0</v>
      </c>
      <c r="BN51" s="111" t="n">
        <f aca="false">IFERROR(Y51*I51/H51,"0")</f>
        <v>0</v>
      </c>
      <c r="BO51" s="111" t="n">
        <f aca="false">IFERROR(1/J51*(X51/H51),"0")</f>
        <v>0</v>
      </c>
      <c r="BP51" s="111" t="n">
        <f aca="false">IFERROR(1/J51*(Y51/H51),"0")</f>
        <v>0</v>
      </c>
    </row>
    <row r="52" customFormat="false" ht="27" hidden="false" customHeight="true" outlineLevel="0" collapsed="false">
      <c r="A52" s="96" t="s">
        <v>128</v>
      </c>
      <c r="B52" s="96" t="s">
        <v>129</v>
      </c>
      <c r="C52" s="97" t="n">
        <v>4301011565</v>
      </c>
      <c r="D52" s="98" t="n">
        <v>4680115882539</v>
      </c>
      <c r="E52" s="98"/>
      <c r="F52" s="99" t="n">
        <v>0.37</v>
      </c>
      <c r="G52" s="100" t="n">
        <v>10</v>
      </c>
      <c r="H52" s="99" t="n">
        <v>3.7</v>
      </c>
      <c r="I52" s="99" t="n">
        <v>3.91</v>
      </c>
      <c r="J52" s="100" t="n">
        <v>132</v>
      </c>
      <c r="K52" s="100" t="s">
        <v>75</v>
      </c>
      <c r="L52" s="100"/>
      <c r="M52" s="101" t="s">
        <v>120</v>
      </c>
      <c r="N52" s="101"/>
      <c r="O52" s="100" t="n">
        <v>50</v>
      </c>
      <c r="P52" s="102" t="str">
        <f aca="false"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2" s="102"/>
      <c r="R52" s="102"/>
      <c r="S52" s="102"/>
      <c r="T52" s="102"/>
      <c r="U52" s="103"/>
      <c r="V52" s="103"/>
      <c r="W52" s="104" t="s">
        <v>68</v>
      </c>
      <c r="X52" s="105" t="n">
        <v>0</v>
      </c>
      <c r="Y52" s="106" t="n">
        <f aca="false">IFERROR(IF(X52="",0,CEILING((X52/$H52),1)*$H52),"")</f>
        <v>0</v>
      </c>
      <c r="Z52" s="107" t="str">
        <f aca="false">IFERROR(IF(Y52=0,"",ROUNDUP(Y52/H52,0)*0.00902),"")</f>
        <v/>
      </c>
      <c r="AA52" s="108"/>
      <c r="AB52" s="109"/>
      <c r="AC52" s="110" t="s">
        <v>118</v>
      </c>
      <c r="AG52" s="111"/>
      <c r="AJ52" s="112"/>
      <c r="AK52" s="112"/>
      <c r="BB52" s="113" t="s">
        <v>1</v>
      </c>
      <c r="BM52" s="111" t="n">
        <f aca="false">IFERROR(X52*I52/H52,"0")</f>
        <v>0</v>
      </c>
      <c r="BN52" s="111" t="n">
        <f aca="false">IFERROR(Y52*I52/H52,"0")</f>
        <v>0</v>
      </c>
      <c r="BO52" s="111" t="n">
        <f aca="false">IFERROR(1/J52*(X52/H52),"0")</f>
        <v>0</v>
      </c>
      <c r="BP52" s="111" t="n">
        <f aca="false">IFERROR(1/J52*(Y52/H52),"0")</f>
        <v>0</v>
      </c>
    </row>
    <row r="53" customFormat="false" ht="27" hidden="false" customHeight="true" outlineLevel="0" collapsed="false">
      <c r="A53" s="96" t="s">
        <v>130</v>
      </c>
      <c r="B53" s="96" t="s">
        <v>131</v>
      </c>
      <c r="C53" s="97" t="n">
        <v>4301011624</v>
      </c>
      <c r="D53" s="98" t="n">
        <v>4680115883949</v>
      </c>
      <c r="E53" s="98"/>
      <c r="F53" s="99" t="n">
        <v>0.37</v>
      </c>
      <c r="G53" s="100" t="n">
        <v>10</v>
      </c>
      <c r="H53" s="99" t="n">
        <v>3.7</v>
      </c>
      <c r="I53" s="99" t="n">
        <v>3.91</v>
      </c>
      <c r="J53" s="100" t="n">
        <v>132</v>
      </c>
      <c r="K53" s="100" t="s">
        <v>75</v>
      </c>
      <c r="L53" s="100"/>
      <c r="M53" s="101" t="s">
        <v>117</v>
      </c>
      <c r="N53" s="101"/>
      <c r="O53" s="100" t="n">
        <v>50</v>
      </c>
      <c r="P53" s="102" t="str">
        <f aca="false"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102"/>
      <c r="R53" s="102"/>
      <c r="S53" s="102"/>
      <c r="T53" s="102"/>
      <c r="U53" s="103"/>
      <c r="V53" s="103"/>
      <c r="W53" s="104" t="s">
        <v>68</v>
      </c>
      <c r="X53" s="105" t="n">
        <v>0</v>
      </c>
      <c r="Y53" s="106" t="n">
        <f aca="false">IFERROR(IF(X53="",0,CEILING((X53/$H53),1)*$H53),"")</f>
        <v>0</v>
      </c>
      <c r="Z53" s="107" t="str">
        <f aca="false">IFERROR(IF(Y53=0,"",ROUNDUP(Y53/H53,0)*0.00902),"")</f>
        <v/>
      </c>
      <c r="AA53" s="108"/>
      <c r="AB53" s="109"/>
      <c r="AC53" s="110" t="s">
        <v>124</v>
      </c>
      <c r="AG53" s="111"/>
      <c r="AJ53" s="112"/>
      <c r="AK53" s="112"/>
      <c r="BB53" s="113" t="s">
        <v>1</v>
      </c>
      <c r="BM53" s="111" t="n">
        <f aca="false">IFERROR(X53*I53/H53,"0")</f>
        <v>0</v>
      </c>
      <c r="BN53" s="111" t="n">
        <f aca="false">IFERROR(Y53*I53/H53,"0")</f>
        <v>0</v>
      </c>
      <c r="BO53" s="111" t="n">
        <f aca="false">IFERROR(1/J53*(X53/H53),"0")</f>
        <v>0</v>
      </c>
      <c r="BP53" s="111" t="n">
        <f aca="false">IFERROR(1/J53*(Y53/H53),"0")</f>
        <v>0</v>
      </c>
    </row>
    <row r="54" customFormat="false" ht="12.75" hidden="false" customHeight="false" outlineLevel="0" collapsed="false">
      <c r="A54" s="114"/>
      <c r="B54" s="114"/>
      <c r="C54" s="114"/>
      <c r="D54" s="114"/>
      <c r="E54" s="114"/>
      <c r="F54" s="114"/>
      <c r="G54" s="114"/>
      <c r="H54" s="114"/>
      <c r="I54" s="114"/>
      <c r="J54" s="114"/>
      <c r="K54" s="114"/>
      <c r="L54" s="114"/>
      <c r="M54" s="114"/>
      <c r="N54" s="114"/>
      <c r="O54" s="114"/>
      <c r="P54" s="115" t="s">
        <v>70</v>
      </c>
      <c r="Q54" s="115"/>
      <c r="R54" s="115"/>
      <c r="S54" s="115"/>
      <c r="T54" s="115"/>
      <c r="U54" s="115"/>
      <c r="V54" s="115"/>
      <c r="W54" s="116" t="s">
        <v>71</v>
      </c>
      <c r="X54" s="117" t="n">
        <f aca="false">IFERROR(X48/H48,"0")+IFERROR(X49/H49,"0")+IFERROR(X50/H50,"0")+IFERROR(X51/H51,"0")+IFERROR(X52/H52,"0")+IFERROR(X53/H53,"0")</f>
        <v>4.25925925925926</v>
      </c>
      <c r="Y54" s="117" t="n">
        <f aca="false">IFERROR(Y48/H48,"0")+IFERROR(Y49/H49,"0")+IFERROR(Y50/H50,"0")+IFERROR(Y51/H51,"0")+IFERROR(Y52/H52,"0")+IFERROR(Y53/H53,"0")</f>
        <v>5</v>
      </c>
      <c r="Z54" s="117" t="n">
        <f aca="false">IFERROR(IF(Z48="",0,Z48),"0")+IFERROR(IF(Z49="",0,Z49),"0")+IFERROR(IF(Z50="",0,Z50),"0")+IFERROR(IF(Z51="",0,Z51),"0")+IFERROR(IF(Z52="",0,Z52),"0")+IFERROR(IF(Z53="",0,Z53),"0")</f>
        <v>0.10875</v>
      </c>
      <c r="AA54" s="118"/>
      <c r="AB54" s="118"/>
      <c r="AC54" s="118"/>
    </row>
    <row r="55" customFormat="false" ht="12.75" hidden="false" customHeight="false" outlineLevel="0" collapsed="false">
      <c r="A55" s="114"/>
      <c r="B55" s="114"/>
      <c r="C55" s="114"/>
      <c r="D55" s="114"/>
      <c r="E55" s="114"/>
      <c r="F55" s="114"/>
      <c r="G55" s="114"/>
      <c r="H55" s="114"/>
      <c r="I55" s="114"/>
      <c r="J55" s="114"/>
      <c r="K55" s="114"/>
      <c r="L55" s="114"/>
      <c r="M55" s="114"/>
      <c r="N55" s="114"/>
      <c r="O55" s="114"/>
      <c r="P55" s="115" t="s">
        <v>70</v>
      </c>
      <c r="Q55" s="115"/>
      <c r="R55" s="115"/>
      <c r="S55" s="115"/>
      <c r="T55" s="115"/>
      <c r="U55" s="115"/>
      <c r="V55" s="115"/>
      <c r="W55" s="116" t="s">
        <v>68</v>
      </c>
      <c r="X55" s="117" t="n">
        <f aca="false">IFERROR(SUM(X48:X53),"0")</f>
        <v>46</v>
      </c>
      <c r="Y55" s="117" t="n">
        <f aca="false">IFERROR(SUM(Y48:Y53),"0")</f>
        <v>54</v>
      </c>
      <c r="Z55" s="116"/>
      <c r="AA55" s="118"/>
      <c r="AB55" s="118"/>
      <c r="AC55" s="118"/>
    </row>
    <row r="56" customFormat="false" ht="14.25" hidden="false" customHeight="true" outlineLevel="0" collapsed="false">
      <c r="A56" s="94" t="s">
        <v>72</v>
      </c>
      <c r="B56" s="94"/>
      <c r="C56" s="94"/>
      <c r="D56" s="94"/>
      <c r="E56" s="94"/>
      <c r="F56" s="94"/>
      <c r="G56" s="94"/>
      <c r="H56" s="94"/>
      <c r="I56" s="94"/>
      <c r="J56" s="94"/>
      <c r="K56" s="94"/>
      <c r="L56" s="94"/>
      <c r="M56" s="94"/>
      <c r="N56" s="94"/>
      <c r="O56" s="94"/>
      <c r="P56" s="94"/>
      <c r="Q56" s="94"/>
      <c r="R56" s="94"/>
      <c r="S56" s="94"/>
      <c r="T56" s="94"/>
      <c r="U56" s="94"/>
      <c r="V56" s="94"/>
      <c r="W56" s="94"/>
      <c r="X56" s="94"/>
      <c r="Y56" s="94"/>
      <c r="Z56" s="94"/>
      <c r="AA56" s="95"/>
      <c r="AB56" s="95"/>
      <c r="AC56" s="95"/>
    </row>
    <row r="57" customFormat="false" ht="27" hidden="false" customHeight="true" outlineLevel="0" collapsed="false">
      <c r="A57" s="96" t="s">
        <v>132</v>
      </c>
      <c r="B57" s="96" t="s">
        <v>133</v>
      </c>
      <c r="C57" s="97" t="n">
        <v>4301051842</v>
      </c>
      <c r="D57" s="98" t="n">
        <v>4680115885233</v>
      </c>
      <c r="E57" s="98"/>
      <c r="F57" s="99" t="n">
        <v>0.2</v>
      </c>
      <c r="G57" s="100" t="n">
        <v>6</v>
      </c>
      <c r="H57" s="99" t="n">
        <v>1.2</v>
      </c>
      <c r="I57" s="99" t="n">
        <v>1.3</v>
      </c>
      <c r="J57" s="100" t="n">
        <v>234</v>
      </c>
      <c r="K57" s="100" t="s">
        <v>66</v>
      </c>
      <c r="L57" s="100"/>
      <c r="M57" s="101" t="s">
        <v>120</v>
      </c>
      <c r="N57" s="101"/>
      <c r="O57" s="100" t="n">
        <v>40</v>
      </c>
      <c r="P57" s="102" t="str">
        <f aca="false"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102"/>
      <c r="R57" s="102"/>
      <c r="S57" s="102"/>
      <c r="T57" s="102"/>
      <c r="U57" s="103"/>
      <c r="V57" s="103"/>
      <c r="W57" s="104" t="s">
        <v>68</v>
      </c>
      <c r="X57" s="105" t="n">
        <v>0</v>
      </c>
      <c r="Y57" s="106" t="n">
        <f aca="false">IFERROR(IF(X57="",0,CEILING((X57/$H57),1)*$H57),"")</f>
        <v>0</v>
      </c>
      <c r="Z57" s="107" t="str">
        <f aca="false">IFERROR(IF(Y57=0,"",ROUNDUP(Y57/H57,0)*0.00502),"")</f>
        <v/>
      </c>
      <c r="AA57" s="108"/>
      <c r="AB57" s="109"/>
      <c r="AC57" s="110" t="s">
        <v>134</v>
      </c>
      <c r="AG57" s="111"/>
      <c r="AJ57" s="112"/>
      <c r="AK57" s="112"/>
      <c r="BB57" s="113" t="s">
        <v>1</v>
      </c>
      <c r="BM57" s="111" t="n">
        <f aca="false">IFERROR(X57*I57/H57,"0")</f>
        <v>0</v>
      </c>
      <c r="BN57" s="111" t="n">
        <f aca="false">IFERROR(Y57*I57/H57,"0")</f>
        <v>0</v>
      </c>
      <c r="BO57" s="111" t="n">
        <f aca="false">IFERROR(1/J57*(X57/H57),"0")</f>
        <v>0</v>
      </c>
      <c r="BP57" s="111" t="n">
        <f aca="false">IFERROR(1/J57*(Y57/H57),"0")</f>
        <v>0</v>
      </c>
    </row>
    <row r="58" customFormat="false" ht="16.5" hidden="false" customHeight="true" outlineLevel="0" collapsed="false">
      <c r="A58" s="96" t="s">
        <v>135</v>
      </c>
      <c r="B58" s="96" t="s">
        <v>136</v>
      </c>
      <c r="C58" s="97" t="n">
        <v>4301051820</v>
      </c>
      <c r="D58" s="98" t="n">
        <v>4680115884915</v>
      </c>
      <c r="E58" s="98"/>
      <c r="F58" s="99" t="n">
        <v>0.3</v>
      </c>
      <c r="G58" s="100" t="n">
        <v>6</v>
      </c>
      <c r="H58" s="99" t="n">
        <v>1.8</v>
      </c>
      <c r="I58" s="99" t="n">
        <v>2</v>
      </c>
      <c r="J58" s="100" t="n">
        <v>156</v>
      </c>
      <c r="K58" s="100" t="s">
        <v>75</v>
      </c>
      <c r="L58" s="100"/>
      <c r="M58" s="101" t="s">
        <v>120</v>
      </c>
      <c r="N58" s="101"/>
      <c r="O58" s="100" t="n">
        <v>40</v>
      </c>
      <c r="P58" s="102" t="str">
        <f aca="false"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102"/>
      <c r="R58" s="102"/>
      <c r="S58" s="102"/>
      <c r="T58" s="102"/>
      <c r="U58" s="103"/>
      <c r="V58" s="103"/>
      <c r="W58" s="104" t="s">
        <v>68</v>
      </c>
      <c r="X58" s="105" t="n">
        <v>0</v>
      </c>
      <c r="Y58" s="106" t="n">
        <f aca="false">IFERROR(IF(X58="",0,CEILING((X58/$H58),1)*$H58),"")</f>
        <v>0</v>
      </c>
      <c r="Z58" s="107" t="str">
        <f aca="false">IFERROR(IF(Y58=0,"",ROUNDUP(Y58/H58,0)*0.00753),"")</f>
        <v/>
      </c>
      <c r="AA58" s="108"/>
      <c r="AB58" s="109"/>
      <c r="AC58" s="110" t="s">
        <v>137</v>
      </c>
      <c r="AG58" s="111"/>
      <c r="AJ58" s="112"/>
      <c r="AK58" s="112"/>
      <c r="BB58" s="113" t="s">
        <v>1</v>
      </c>
      <c r="BM58" s="111" t="n">
        <f aca="false">IFERROR(X58*I58/H58,"0")</f>
        <v>0</v>
      </c>
      <c r="BN58" s="111" t="n">
        <f aca="false">IFERROR(Y58*I58/H58,"0")</f>
        <v>0</v>
      </c>
      <c r="BO58" s="111" t="n">
        <f aca="false">IFERROR(1/J58*(X58/H58),"0")</f>
        <v>0</v>
      </c>
      <c r="BP58" s="111" t="n">
        <f aca="false">IFERROR(1/J58*(Y58/H58),"0")</f>
        <v>0</v>
      </c>
    </row>
    <row r="59" customFormat="false" ht="12.75" hidden="false" customHeight="false" outlineLevel="0" collapsed="false">
      <c r="A59" s="114"/>
      <c r="B59" s="114"/>
      <c r="C59" s="114"/>
      <c r="D59" s="114"/>
      <c r="E59" s="114"/>
      <c r="F59" s="114"/>
      <c r="G59" s="114"/>
      <c r="H59" s="114"/>
      <c r="I59" s="114"/>
      <c r="J59" s="114"/>
      <c r="K59" s="114"/>
      <c r="L59" s="114"/>
      <c r="M59" s="114"/>
      <c r="N59" s="114"/>
      <c r="O59" s="114"/>
      <c r="P59" s="115" t="s">
        <v>70</v>
      </c>
      <c r="Q59" s="115"/>
      <c r="R59" s="115"/>
      <c r="S59" s="115"/>
      <c r="T59" s="115"/>
      <c r="U59" s="115"/>
      <c r="V59" s="115"/>
      <c r="W59" s="116" t="s">
        <v>71</v>
      </c>
      <c r="X59" s="117" t="n">
        <f aca="false">IFERROR(X57/H57,"0")+IFERROR(X58/H58,"0")</f>
        <v>0</v>
      </c>
      <c r="Y59" s="117" t="n">
        <f aca="false">IFERROR(Y57/H57,"0")+IFERROR(Y58/H58,"0")</f>
        <v>0</v>
      </c>
      <c r="Z59" s="117" t="n">
        <f aca="false">IFERROR(IF(Z57="",0,Z57),"0")+IFERROR(IF(Z58="",0,Z58),"0")</f>
        <v>0</v>
      </c>
      <c r="AA59" s="118"/>
      <c r="AB59" s="118"/>
      <c r="AC59" s="118"/>
    </row>
    <row r="60" customFormat="false" ht="12.75" hidden="false" customHeight="false" outlineLevel="0" collapsed="false">
      <c r="A60" s="114"/>
      <c r="B60" s="114"/>
      <c r="C60" s="114"/>
      <c r="D60" s="114"/>
      <c r="E60" s="114"/>
      <c r="F60" s="114"/>
      <c r="G60" s="114"/>
      <c r="H60" s="114"/>
      <c r="I60" s="114"/>
      <c r="J60" s="114"/>
      <c r="K60" s="114"/>
      <c r="L60" s="114"/>
      <c r="M60" s="114"/>
      <c r="N60" s="114"/>
      <c r="O60" s="114"/>
      <c r="P60" s="115" t="s">
        <v>70</v>
      </c>
      <c r="Q60" s="115"/>
      <c r="R60" s="115"/>
      <c r="S60" s="115"/>
      <c r="T60" s="115"/>
      <c r="U60" s="115"/>
      <c r="V60" s="115"/>
      <c r="W60" s="116" t="s">
        <v>68</v>
      </c>
      <c r="X60" s="117" t="n">
        <f aca="false">IFERROR(SUM(X57:X58),"0")</f>
        <v>0</v>
      </c>
      <c r="Y60" s="117" t="n">
        <f aca="false">IFERROR(SUM(Y57:Y58),"0")</f>
        <v>0</v>
      </c>
      <c r="Z60" s="116"/>
      <c r="AA60" s="118"/>
      <c r="AB60" s="118"/>
      <c r="AC60" s="118"/>
    </row>
    <row r="61" customFormat="false" ht="16.5" hidden="false" customHeight="true" outlineLevel="0" collapsed="false">
      <c r="A61" s="92" t="s">
        <v>138</v>
      </c>
      <c r="B61" s="92"/>
      <c r="C61" s="92"/>
      <c r="D61" s="92"/>
      <c r="E61" s="92"/>
      <c r="F61" s="92"/>
      <c r="G61" s="92"/>
      <c r="H61" s="92"/>
      <c r="I61" s="92"/>
      <c r="J61" s="92"/>
      <c r="K61" s="92"/>
      <c r="L61" s="92"/>
      <c r="M61" s="92"/>
      <c r="N61" s="92"/>
      <c r="O61" s="92"/>
      <c r="P61" s="92"/>
      <c r="Q61" s="92"/>
      <c r="R61" s="92"/>
      <c r="S61" s="92"/>
      <c r="T61" s="92"/>
      <c r="U61" s="92"/>
      <c r="V61" s="92"/>
      <c r="W61" s="92"/>
      <c r="X61" s="92"/>
      <c r="Y61" s="92"/>
      <c r="Z61" s="92"/>
      <c r="AA61" s="93"/>
      <c r="AB61" s="93"/>
      <c r="AC61" s="93"/>
    </row>
    <row r="62" customFormat="false" ht="14.25" hidden="false" customHeight="true" outlineLevel="0" collapsed="false">
      <c r="A62" s="94" t="s">
        <v>113</v>
      </c>
      <c r="B62" s="94"/>
      <c r="C62" s="94"/>
      <c r="D62" s="94"/>
      <c r="E62" s="94"/>
      <c r="F62" s="94"/>
      <c r="G62" s="94"/>
      <c r="H62" s="94"/>
      <c r="I62" s="94"/>
      <c r="J62" s="94"/>
      <c r="K62" s="94"/>
      <c r="L62" s="94"/>
      <c r="M62" s="94"/>
      <c r="N62" s="94"/>
      <c r="O62" s="94"/>
      <c r="P62" s="94"/>
      <c r="Q62" s="94"/>
      <c r="R62" s="94"/>
      <c r="S62" s="94"/>
      <c r="T62" s="94"/>
      <c r="U62" s="94"/>
      <c r="V62" s="94"/>
      <c r="W62" s="94"/>
      <c r="X62" s="94"/>
      <c r="Y62" s="94"/>
      <c r="Z62" s="94"/>
      <c r="AA62" s="95"/>
      <c r="AB62" s="95"/>
      <c r="AC62" s="95"/>
    </row>
    <row r="63" customFormat="false" ht="37.5" hidden="false" customHeight="true" outlineLevel="0" collapsed="false">
      <c r="A63" s="96" t="s">
        <v>139</v>
      </c>
      <c r="B63" s="96" t="s">
        <v>140</v>
      </c>
      <c r="C63" s="97" t="n">
        <v>4301011452</v>
      </c>
      <c r="D63" s="98" t="n">
        <v>4680115881426</v>
      </c>
      <c r="E63" s="98"/>
      <c r="F63" s="99" t="n">
        <v>1.35</v>
      </c>
      <c r="G63" s="100" t="n">
        <v>8</v>
      </c>
      <c r="H63" s="99" t="n">
        <v>10.8</v>
      </c>
      <c r="I63" s="99" t="n">
        <v>11.28</v>
      </c>
      <c r="J63" s="100" t="n">
        <v>56</v>
      </c>
      <c r="K63" s="100" t="s">
        <v>116</v>
      </c>
      <c r="L63" s="100"/>
      <c r="M63" s="101" t="s">
        <v>117</v>
      </c>
      <c r="N63" s="101"/>
      <c r="O63" s="100" t="n">
        <v>50</v>
      </c>
      <c r="P63" s="102" t="str">
        <f aca="false"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3" s="102"/>
      <c r="R63" s="102"/>
      <c r="S63" s="102"/>
      <c r="T63" s="102"/>
      <c r="U63" s="103"/>
      <c r="V63" s="103"/>
      <c r="W63" s="104" t="s">
        <v>68</v>
      </c>
      <c r="X63" s="105" t="n">
        <v>0</v>
      </c>
      <c r="Y63" s="106" t="n">
        <f aca="false">IFERROR(IF(X63="",0,CEILING((X63/$H63),1)*$H63),"")</f>
        <v>0</v>
      </c>
      <c r="Z63" s="107" t="str">
        <f aca="false">IFERROR(IF(Y63=0,"",ROUNDUP(Y63/H63,0)*0.02175),"")</f>
        <v/>
      </c>
      <c r="AA63" s="108"/>
      <c r="AB63" s="109"/>
      <c r="AC63" s="110" t="s">
        <v>141</v>
      </c>
      <c r="AG63" s="111"/>
      <c r="AJ63" s="112"/>
      <c r="AK63" s="112"/>
      <c r="BB63" s="113" t="s">
        <v>1</v>
      </c>
      <c r="BM63" s="111" t="n">
        <f aca="false">IFERROR(X63*I63/H63,"0")</f>
        <v>0</v>
      </c>
      <c r="BN63" s="111" t="n">
        <f aca="false">IFERROR(Y63*I63/H63,"0")</f>
        <v>0</v>
      </c>
      <c r="BO63" s="111" t="n">
        <f aca="false">IFERROR(1/J63*(X63/H63),"0")</f>
        <v>0</v>
      </c>
      <c r="BP63" s="111" t="n">
        <f aca="false">IFERROR(1/J63*(Y63/H63),"0")</f>
        <v>0</v>
      </c>
    </row>
    <row r="64" customFormat="false" ht="27" hidden="false" customHeight="true" outlineLevel="0" collapsed="false">
      <c r="A64" s="96" t="s">
        <v>139</v>
      </c>
      <c r="B64" s="96" t="s">
        <v>142</v>
      </c>
      <c r="C64" s="97" t="n">
        <v>4301011481</v>
      </c>
      <c r="D64" s="98" t="n">
        <v>4680115881426</v>
      </c>
      <c r="E64" s="98"/>
      <c r="F64" s="99" t="n">
        <v>1.35</v>
      </c>
      <c r="G64" s="100" t="n">
        <v>8</v>
      </c>
      <c r="H64" s="99" t="n">
        <v>10.8</v>
      </c>
      <c r="I64" s="99" t="n">
        <v>11.28</v>
      </c>
      <c r="J64" s="100" t="n">
        <v>48</v>
      </c>
      <c r="K64" s="100" t="s">
        <v>116</v>
      </c>
      <c r="L64" s="100"/>
      <c r="M64" s="101" t="s">
        <v>143</v>
      </c>
      <c r="N64" s="101"/>
      <c r="O64" s="100" t="n">
        <v>55</v>
      </c>
      <c r="P64" s="102" t="str">
        <f aca="false"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102"/>
      <c r="R64" s="102"/>
      <c r="S64" s="102"/>
      <c r="T64" s="102"/>
      <c r="U64" s="103"/>
      <c r="V64" s="103"/>
      <c r="W64" s="104" t="s">
        <v>68</v>
      </c>
      <c r="X64" s="105" t="n">
        <v>0</v>
      </c>
      <c r="Y64" s="106" t="n">
        <f aca="false">IFERROR(IF(X64="",0,CEILING((X64/$H64),1)*$H64),"")</f>
        <v>0</v>
      </c>
      <c r="Z64" s="107" t="str">
        <f aca="false">IFERROR(IF(Y64=0,"",ROUNDUP(Y64/H64,0)*0.02039),"")</f>
        <v/>
      </c>
      <c r="AA64" s="108"/>
      <c r="AB64" s="109"/>
      <c r="AC64" s="110" t="s">
        <v>144</v>
      </c>
      <c r="AG64" s="111"/>
      <c r="AJ64" s="112"/>
      <c r="AK64" s="112"/>
      <c r="BB64" s="113" t="s">
        <v>1</v>
      </c>
      <c r="BM64" s="111" t="n">
        <f aca="false">IFERROR(X64*I64/H64,"0")</f>
        <v>0</v>
      </c>
      <c r="BN64" s="111" t="n">
        <f aca="false">IFERROR(Y64*I64/H64,"0")</f>
        <v>0</v>
      </c>
      <c r="BO64" s="111" t="n">
        <f aca="false">IFERROR(1/J64*(X64/H64),"0")</f>
        <v>0</v>
      </c>
      <c r="BP64" s="111" t="n">
        <f aca="false">IFERROR(1/J64*(Y64/H64),"0")</f>
        <v>0</v>
      </c>
    </row>
    <row r="65" customFormat="false" ht="27" hidden="false" customHeight="true" outlineLevel="0" collapsed="false">
      <c r="A65" s="96" t="s">
        <v>145</v>
      </c>
      <c r="B65" s="96" t="s">
        <v>146</v>
      </c>
      <c r="C65" s="97" t="n">
        <v>4301011386</v>
      </c>
      <c r="D65" s="98" t="n">
        <v>4680115880283</v>
      </c>
      <c r="E65" s="98"/>
      <c r="F65" s="99" t="n">
        <v>0.6</v>
      </c>
      <c r="G65" s="100" t="n">
        <v>8</v>
      </c>
      <c r="H65" s="99" t="n">
        <v>4.8</v>
      </c>
      <c r="I65" s="99" t="n">
        <v>5.01</v>
      </c>
      <c r="J65" s="100" t="n">
        <v>132</v>
      </c>
      <c r="K65" s="100" t="s">
        <v>75</v>
      </c>
      <c r="L65" s="100"/>
      <c r="M65" s="101" t="s">
        <v>117</v>
      </c>
      <c r="N65" s="101"/>
      <c r="O65" s="100" t="n">
        <v>45</v>
      </c>
      <c r="P65" s="102" t="str">
        <f aca="false"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102"/>
      <c r="R65" s="102"/>
      <c r="S65" s="102"/>
      <c r="T65" s="102"/>
      <c r="U65" s="103"/>
      <c r="V65" s="103"/>
      <c r="W65" s="104" t="s">
        <v>68</v>
      </c>
      <c r="X65" s="105" t="n">
        <v>0</v>
      </c>
      <c r="Y65" s="106" t="n">
        <f aca="false">IFERROR(IF(X65="",0,CEILING((X65/$H65),1)*$H65),"")</f>
        <v>0</v>
      </c>
      <c r="Z65" s="107" t="str">
        <f aca="false">IFERROR(IF(Y65=0,"",ROUNDUP(Y65/H65,0)*0.00902),"")</f>
        <v/>
      </c>
      <c r="AA65" s="108"/>
      <c r="AB65" s="109"/>
      <c r="AC65" s="110" t="s">
        <v>147</v>
      </c>
      <c r="AG65" s="111"/>
      <c r="AJ65" s="112"/>
      <c r="AK65" s="112"/>
      <c r="BB65" s="113" t="s">
        <v>1</v>
      </c>
      <c r="BM65" s="111" t="n">
        <f aca="false">IFERROR(X65*I65/H65,"0")</f>
        <v>0</v>
      </c>
      <c r="BN65" s="111" t="n">
        <f aca="false">IFERROR(Y65*I65/H65,"0")</f>
        <v>0</v>
      </c>
      <c r="BO65" s="111" t="n">
        <f aca="false">IFERROR(1/J65*(X65/H65),"0")</f>
        <v>0</v>
      </c>
      <c r="BP65" s="111" t="n">
        <f aca="false">IFERROR(1/J65*(Y65/H65),"0")</f>
        <v>0</v>
      </c>
    </row>
    <row r="66" customFormat="false" ht="27" hidden="false" customHeight="true" outlineLevel="0" collapsed="false">
      <c r="A66" s="96" t="s">
        <v>148</v>
      </c>
      <c r="B66" s="96" t="s">
        <v>149</v>
      </c>
      <c r="C66" s="97" t="n">
        <v>4301011432</v>
      </c>
      <c r="D66" s="98" t="n">
        <v>4680115882720</v>
      </c>
      <c r="E66" s="98"/>
      <c r="F66" s="99" t="n">
        <v>0.45</v>
      </c>
      <c r="G66" s="100" t="n">
        <v>10</v>
      </c>
      <c r="H66" s="99" t="n">
        <v>4.5</v>
      </c>
      <c r="I66" s="99" t="n">
        <v>4.71</v>
      </c>
      <c r="J66" s="100" t="n">
        <v>132</v>
      </c>
      <c r="K66" s="100" t="s">
        <v>75</v>
      </c>
      <c r="L66" s="100"/>
      <c r="M66" s="101" t="s">
        <v>117</v>
      </c>
      <c r="N66" s="101"/>
      <c r="O66" s="100" t="n">
        <v>90</v>
      </c>
      <c r="P66" s="102" t="str">
        <f aca="false"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102"/>
      <c r="R66" s="102"/>
      <c r="S66" s="102"/>
      <c r="T66" s="102"/>
      <c r="U66" s="103"/>
      <c r="V66" s="103"/>
      <c r="W66" s="104" t="s">
        <v>68</v>
      </c>
      <c r="X66" s="105" t="n">
        <v>0</v>
      </c>
      <c r="Y66" s="106" t="n">
        <f aca="false">IFERROR(IF(X66="",0,CEILING((X66/$H66),1)*$H66),"")</f>
        <v>0</v>
      </c>
      <c r="Z66" s="107" t="str">
        <f aca="false">IFERROR(IF(Y66=0,"",ROUNDUP(Y66/H66,0)*0.00902),"")</f>
        <v/>
      </c>
      <c r="AA66" s="108"/>
      <c r="AB66" s="109"/>
      <c r="AC66" s="110" t="s">
        <v>150</v>
      </c>
      <c r="AG66" s="111"/>
      <c r="AJ66" s="112"/>
      <c r="AK66" s="112"/>
      <c r="BB66" s="113" t="s">
        <v>1</v>
      </c>
      <c r="BM66" s="111" t="n">
        <f aca="false">IFERROR(X66*I66/H66,"0")</f>
        <v>0</v>
      </c>
      <c r="BN66" s="111" t="n">
        <f aca="false">IFERROR(Y66*I66/H66,"0")</f>
        <v>0</v>
      </c>
      <c r="BO66" s="111" t="n">
        <f aca="false">IFERROR(1/J66*(X66/H66),"0")</f>
        <v>0</v>
      </c>
      <c r="BP66" s="111" t="n">
        <f aca="false">IFERROR(1/J66*(Y66/H66),"0")</f>
        <v>0</v>
      </c>
    </row>
    <row r="67" customFormat="false" ht="37.5" hidden="false" customHeight="true" outlineLevel="0" collapsed="false">
      <c r="A67" s="96" t="s">
        <v>151</v>
      </c>
      <c r="B67" s="96" t="s">
        <v>152</v>
      </c>
      <c r="C67" s="97" t="n">
        <v>4301011589</v>
      </c>
      <c r="D67" s="98" t="n">
        <v>4680115885899</v>
      </c>
      <c r="E67" s="98"/>
      <c r="F67" s="99" t="n">
        <v>0.35</v>
      </c>
      <c r="G67" s="100" t="n">
        <v>6</v>
      </c>
      <c r="H67" s="99" t="n">
        <v>2.1</v>
      </c>
      <c r="I67" s="99" t="n">
        <v>2.3</v>
      </c>
      <c r="J67" s="100" t="n">
        <v>156</v>
      </c>
      <c r="K67" s="100" t="s">
        <v>75</v>
      </c>
      <c r="L67" s="100"/>
      <c r="M67" s="101" t="s">
        <v>153</v>
      </c>
      <c r="N67" s="101"/>
      <c r="O67" s="100" t="n">
        <v>50</v>
      </c>
      <c r="P67" s="119" t="s">
        <v>154</v>
      </c>
      <c r="Q67" s="119"/>
      <c r="R67" s="119"/>
      <c r="S67" s="119"/>
      <c r="T67" s="119"/>
      <c r="U67" s="103"/>
      <c r="V67" s="103"/>
      <c r="W67" s="104" t="s">
        <v>68</v>
      </c>
      <c r="X67" s="105" t="n">
        <v>0</v>
      </c>
      <c r="Y67" s="106" t="n">
        <f aca="false">IFERROR(IF(X67="",0,CEILING((X67/$H67),1)*$H67),"")</f>
        <v>0</v>
      </c>
      <c r="Z67" s="107" t="str">
        <f aca="false">IFERROR(IF(Y67=0,"",ROUNDUP(Y67/H67,0)*0.00753),"")</f>
        <v/>
      </c>
      <c r="AA67" s="108"/>
      <c r="AB67" s="109"/>
      <c r="AC67" s="110" t="s">
        <v>155</v>
      </c>
      <c r="AG67" s="111"/>
      <c r="AJ67" s="112"/>
      <c r="AK67" s="112"/>
      <c r="BB67" s="113" t="s">
        <v>1</v>
      </c>
      <c r="BM67" s="111" t="n">
        <f aca="false">IFERROR(X67*I67/H67,"0")</f>
        <v>0</v>
      </c>
      <c r="BN67" s="111" t="n">
        <f aca="false">IFERROR(Y67*I67/H67,"0")</f>
        <v>0</v>
      </c>
      <c r="BO67" s="111" t="n">
        <f aca="false">IFERROR(1/J67*(X67/H67),"0")</f>
        <v>0</v>
      </c>
      <c r="BP67" s="111" t="n">
        <f aca="false">IFERROR(1/J67*(Y67/H67),"0")</f>
        <v>0</v>
      </c>
    </row>
    <row r="68" customFormat="false" ht="16.5" hidden="false" customHeight="true" outlineLevel="0" collapsed="false">
      <c r="A68" s="96" t="s">
        <v>156</v>
      </c>
      <c r="B68" s="96" t="s">
        <v>157</v>
      </c>
      <c r="C68" s="97" t="n">
        <v>4301012008</v>
      </c>
      <c r="D68" s="98" t="n">
        <v>4680115881525</v>
      </c>
      <c r="E68" s="98"/>
      <c r="F68" s="99" t="n">
        <v>0.4</v>
      </c>
      <c r="G68" s="100" t="n">
        <v>10</v>
      </c>
      <c r="H68" s="99" t="n">
        <v>4</v>
      </c>
      <c r="I68" s="99" t="n">
        <v>4.21</v>
      </c>
      <c r="J68" s="100" t="n">
        <v>132</v>
      </c>
      <c r="K68" s="100" t="s">
        <v>75</v>
      </c>
      <c r="L68" s="100"/>
      <c r="M68" s="101" t="s">
        <v>153</v>
      </c>
      <c r="N68" s="101"/>
      <c r="O68" s="100" t="n">
        <v>50</v>
      </c>
      <c r="P68" s="102" t="str">
        <f aca="false"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68" s="102"/>
      <c r="R68" s="102"/>
      <c r="S68" s="102"/>
      <c r="T68" s="102"/>
      <c r="U68" s="103"/>
      <c r="V68" s="103"/>
      <c r="W68" s="104" t="s">
        <v>68</v>
      </c>
      <c r="X68" s="105" t="n">
        <v>0</v>
      </c>
      <c r="Y68" s="106" t="n">
        <f aca="false">IFERROR(IF(X68="",0,CEILING((X68/$H68),1)*$H68),"")</f>
        <v>0</v>
      </c>
      <c r="Z68" s="107" t="str">
        <f aca="false">IFERROR(IF(Y68=0,"",ROUNDUP(Y68/H68,0)*0.00902),"")</f>
        <v/>
      </c>
      <c r="AA68" s="108"/>
      <c r="AB68" s="109"/>
      <c r="AC68" s="110" t="s">
        <v>158</v>
      </c>
      <c r="AG68" s="111"/>
      <c r="AJ68" s="112"/>
      <c r="AK68" s="112"/>
      <c r="BB68" s="113" t="s">
        <v>1</v>
      </c>
      <c r="BM68" s="111" t="n">
        <f aca="false">IFERROR(X68*I68/H68,"0")</f>
        <v>0</v>
      </c>
      <c r="BN68" s="111" t="n">
        <f aca="false">IFERROR(Y68*I68/H68,"0")</f>
        <v>0</v>
      </c>
      <c r="BO68" s="111" t="n">
        <f aca="false">IFERROR(1/J68*(X68/H68),"0")</f>
        <v>0</v>
      </c>
      <c r="BP68" s="111" t="n">
        <f aca="false">IFERROR(1/J68*(Y68/H68),"0")</f>
        <v>0</v>
      </c>
    </row>
    <row r="69" customFormat="false" ht="37.5" hidden="false" customHeight="true" outlineLevel="0" collapsed="false">
      <c r="A69" s="96" t="s">
        <v>159</v>
      </c>
      <c r="B69" s="96" t="s">
        <v>160</v>
      </c>
      <c r="C69" s="97" t="n">
        <v>4301011437</v>
      </c>
      <c r="D69" s="98" t="n">
        <v>4680115881419</v>
      </c>
      <c r="E69" s="98"/>
      <c r="F69" s="99" t="n">
        <v>0.45</v>
      </c>
      <c r="G69" s="100" t="n">
        <v>10</v>
      </c>
      <c r="H69" s="99" t="n">
        <v>4.5</v>
      </c>
      <c r="I69" s="99" t="n">
        <v>4.71</v>
      </c>
      <c r="J69" s="100" t="n">
        <v>132</v>
      </c>
      <c r="K69" s="100" t="s">
        <v>75</v>
      </c>
      <c r="L69" s="100"/>
      <c r="M69" s="101" t="s">
        <v>117</v>
      </c>
      <c r="N69" s="101"/>
      <c r="O69" s="100" t="n">
        <v>50</v>
      </c>
      <c r="P69" s="102" t="str">
        <f aca="false"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9" s="102"/>
      <c r="R69" s="102"/>
      <c r="S69" s="102"/>
      <c r="T69" s="102"/>
      <c r="U69" s="103"/>
      <c r="V69" s="103"/>
      <c r="W69" s="104" t="s">
        <v>68</v>
      </c>
      <c r="X69" s="105" t="n">
        <v>0</v>
      </c>
      <c r="Y69" s="106" t="n">
        <f aca="false">IFERROR(IF(X69="",0,CEILING((X69/$H69),1)*$H69),"")</f>
        <v>0</v>
      </c>
      <c r="Z69" s="107" t="str">
        <f aca="false">IFERROR(IF(Y69=0,"",ROUNDUP(Y69/H69,0)*0.00902),"")</f>
        <v/>
      </c>
      <c r="AA69" s="108"/>
      <c r="AB69" s="109"/>
      <c r="AC69" s="110" t="s">
        <v>141</v>
      </c>
      <c r="AG69" s="111"/>
      <c r="AJ69" s="112"/>
      <c r="AK69" s="112"/>
      <c r="BB69" s="113" t="s">
        <v>1</v>
      </c>
      <c r="BM69" s="111" t="n">
        <f aca="false">IFERROR(X69*I69/H69,"0")</f>
        <v>0</v>
      </c>
      <c r="BN69" s="111" t="n">
        <f aca="false">IFERROR(Y69*I69/H69,"0")</f>
        <v>0</v>
      </c>
      <c r="BO69" s="111" t="n">
        <f aca="false">IFERROR(1/J69*(X69/H69),"0")</f>
        <v>0</v>
      </c>
      <c r="BP69" s="111" t="n">
        <f aca="false">IFERROR(1/J69*(Y69/H69),"0")</f>
        <v>0</v>
      </c>
    </row>
    <row r="70" customFormat="false" ht="12.75" hidden="false" customHeight="false" outlineLevel="0" collapsed="false">
      <c r="A70" s="114"/>
      <c r="B70" s="114"/>
      <c r="C70" s="114"/>
      <c r="D70" s="114"/>
      <c r="E70" s="114"/>
      <c r="F70" s="114"/>
      <c r="G70" s="114"/>
      <c r="H70" s="114"/>
      <c r="I70" s="114"/>
      <c r="J70" s="114"/>
      <c r="K70" s="114"/>
      <c r="L70" s="114"/>
      <c r="M70" s="114"/>
      <c r="N70" s="114"/>
      <c r="O70" s="114"/>
      <c r="P70" s="115" t="s">
        <v>70</v>
      </c>
      <c r="Q70" s="115"/>
      <c r="R70" s="115"/>
      <c r="S70" s="115"/>
      <c r="T70" s="115"/>
      <c r="U70" s="115"/>
      <c r="V70" s="115"/>
      <c r="W70" s="116" t="s">
        <v>71</v>
      </c>
      <c r="X70" s="117" t="n">
        <f aca="false">IFERROR(X63/H63,"0")+IFERROR(X64/H64,"0")+IFERROR(X65/H65,"0")+IFERROR(X66/H66,"0")+IFERROR(X67/H67,"0")+IFERROR(X68/H68,"0")+IFERROR(X69/H69,"0")</f>
        <v>0</v>
      </c>
      <c r="Y70" s="117" t="n">
        <f aca="false">IFERROR(Y63/H63,"0")+IFERROR(Y64/H64,"0")+IFERROR(Y65/H65,"0")+IFERROR(Y66/H66,"0")+IFERROR(Y67/H67,"0")+IFERROR(Y68/H68,"0")+IFERROR(Y69/H69,"0")</f>
        <v>0</v>
      </c>
      <c r="Z70" s="117" t="n">
        <f aca="false">IFERROR(IF(Z63="",0,Z63),"0")+IFERROR(IF(Z64="",0,Z64),"0")+IFERROR(IF(Z65="",0,Z65),"0")+IFERROR(IF(Z66="",0,Z66),"0")+IFERROR(IF(Z67="",0,Z67),"0")+IFERROR(IF(Z68="",0,Z68),"0")+IFERROR(IF(Z69="",0,Z69),"0")</f>
        <v>0</v>
      </c>
      <c r="AA70" s="118"/>
      <c r="AB70" s="118"/>
      <c r="AC70" s="118"/>
    </row>
    <row r="71" customFormat="false" ht="12.75" hidden="false" customHeight="false" outlineLevel="0" collapsed="false">
      <c r="A71" s="114"/>
      <c r="B71" s="114"/>
      <c r="C71" s="114"/>
      <c r="D71" s="114"/>
      <c r="E71" s="114"/>
      <c r="F71" s="114"/>
      <c r="G71" s="114"/>
      <c r="H71" s="114"/>
      <c r="I71" s="114"/>
      <c r="J71" s="114"/>
      <c r="K71" s="114"/>
      <c r="L71" s="114"/>
      <c r="M71" s="114"/>
      <c r="N71" s="114"/>
      <c r="O71" s="114"/>
      <c r="P71" s="115" t="s">
        <v>70</v>
      </c>
      <c r="Q71" s="115"/>
      <c r="R71" s="115"/>
      <c r="S71" s="115"/>
      <c r="T71" s="115"/>
      <c r="U71" s="115"/>
      <c r="V71" s="115"/>
      <c r="W71" s="116" t="s">
        <v>68</v>
      </c>
      <c r="X71" s="117" t="n">
        <f aca="false">IFERROR(SUM(X63:X69),"0")</f>
        <v>0</v>
      </c>
      <c r="Y71" s="117" t="n">
        <f aca="false">IFERROR(SUM(Y63:Y69),"0")</f>
        <v>0</v>
      </c>
      <c r="Z71" s="116"/>
      <c r="AA71" s="118"/>
      <c r="AB71" s="118"/>
      <c r="AC71" s="118"/>
    </row>
    <row r="72" customFormat="false" ht="14.25" hidden="false" customHeight="true" outlineLevel="0" collapsed="false">
      <c r="A72" s="94" t="s">
        <v>161</v>
      </c>
      <c r="B72" s="94"/>
      <c r="C72" s="94"/>
      <c r="D72" s="94"/>
      <c r="E72" s="94"/>
      <c r="F72" s="94"/>
      <c r="G72" s="94"/>
      <c r="H72" s="94"/>
      <c r="I72" s="94"/>
      <c r="J72" s="94"/>
      <c r="K72" s="94"/>
      <c r="L72" s="94"/>
      <c r="M72" s="94"/>
      <c r="N72" s="94"/>
      <c r="O72" s="94"/>
      <c r="P72" s="94"/>
      <c r="Q72" s="94"/>
      <c r="R72" s="94"/>
      <c r="S72" s="94"/>
      <c r="T72" s="94"/>
      <c r="U72" s="94"/>
      <c r="V72" s="94"/>
      <c r="W72" s="94"/>
      <c r="X72" s="94"/>
      <c r="Y72" s="94"/>
      <c r="Z72" s="94"/>
      <c r="AA72" s="95"/>
      <c r="AB72" s="95"/>
      <c r="AC72" s="95"/>
    </row>
    <row r="73" customFormat="false" ht="27" hidden="false" customHeight="true" outlineLevel="0" collapsed="false">
      <c r="A73" s="96" t="s">
        <v>162</v>
      </c>
      <c r="B73" s="96" t="s">
        <v>163</v>
      </c>
      <c r="C73" s="97" t="n">
        <v>4301020298</v>
      </c>
      <c r="D73" s="98" t="n">
        <v>4680115881440</v>
      </c>
      <c r="E73" s="98"/>
      <c r="F73" s="99" t="n">
        <v>1.35</v>
      </c>
      <c r="G73" s="100" t="n">
        <v>8</v>
      </c>
      <c r="H73" s="99" t="n">
        <v>10.8</v>
      </c>
      <c r="I73" s="99" t="n">
        <v>11.28</v>
      </c>
      <c r="J73" s="100" t="n">
        <v>56</v>
      </c>
      <c r="K73" s="100" t="s">
        <v>116</v>
      </c>
      <c r="L73" s="100"/>
      <c r="M73" s="101" t="s">
        <v>117</v>
      </c>
      <c r="N73" s="101"/>
      <c r="O73" s="100" t="n">
        <v>50</v>
      </c>
      <c r="P73" s="102" t="str">
        <f aca="false"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3" s="102"/>
      <c r="R73" s="102"/>
      <c r="S73" s="102"/>
      <c r="T73" s="102"/>
      <c r="U73" s="103"/>
      <c r="V73" s="103"/>
      <c r="W73" s="104" t="s">
        <v>68</v>
      </c>
      <c r="X73" s="105" t="n">
        <v>0</v>
      </c>
      <c r="Y73" s="106" t="n">
        <f aca="false">IFERROR(IF(X73="",0,CEILING((X73/$H73),1)*$H73),"")</f>
        <v>0</v>
      </c>
      <c r="Z73" s="107" t="str">
        <f aca="false">IFERROR(IF(Y73=0,"",ROUNDUP(Y73/H73,0)*0.02175),"")</f>
        <v/>
      </c>
      <c r="AA73" s="108"/>
      <c r="AB73" s="109"/>
      <c r="AC73" s="110" t="s">
        <v>164</v>
      </c>
      <c r="AG73" s="111"/>
      <c r="AJ73" s="112"/>
      <c r="AK73" s="112"/>
      <c r="BB73" s="113" t="s">
        <v>1</v>
      </c>
      <c r="BM73" s="111" t="n">
        <f aca="false">IFERROR(X73*I73/H73,"0")</f>
        <v>0</v>
      </c>
      <c r="BN73" s="111" t="n">
        <f aca="false">IFERROR(Y73*I73/H73,"0")</f>
        <v>0</v>
      </c>
      <c r="BO73" s="111" t="n">
        <f aca="false">IFERROR(1/J73*(X73/H73),"0")</f>
        <v>0</v>
      </c>
      <c r="BP73" s="111" t="n">
        <f aca="false">IFERROR(1/J73*(Y73/H73),"0")</f>
        <v>0</v>
      </c>
    </row>
    <row r="74" customFormat="false" ht="27" hidden="false" customHeight="true" outlineLevel="0" collapsed="false">
      <c r="A74" s="96" t="s">
        <v>165</v>
      </c>
      <c r="B74" s="96" t="s">
        <v>166</v>
      </c>
      <c r="C74" s="97" t="n">
        <v>4301020228</v>
      </c>
      <c r="D74" s="98" t="n">
        <v>4680115882751</v>
      </c>
      <c r="E74" s="98"/>
      <c r="F74" s="99" t="n">
        <v>0.45</v>
      </c>
      <c r="G74" s="100" t="n">
        <v>10</v>
      </c>
      <c r="H74" s="99" t="n">
        <v>4.5</v>
      </c>
      <c r="I74" s="99" t="n">
        <v>4.71</v>
      </c>
      <c r="J74" s="100" t="n">
        <v>132</v>
      </c>
      <c r="K74" s="100" t="s">
        <v>75</v>
      </c>
      <c r="L74" s="100"/>
      <c r="M74" s="101" t="s">
        <v>117</v>
      </c>
      <c r="N74" s="101"/>
      <c r="O74" s="100" t="n">
        <v>90</v>
      </c>
      <c r="P74" s="102" t="str">
        <f aca="false"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Q74" s="102"/>
      <c r="R74" s="102"/>
      <c r="S74" s="102"/>
      <c r="T74" s="102"/>
      <c r="U74" s="103"/>
      <c r="V74" s="103"/>
      <c r="W74" s="104" t="s">
        <v>68</v>
      </c>
      <c r="X74" s="105" t="n">
        <v>0</v>
      </c>
      <c r="Y74" s="106" t="n">
        <f aca="false">IFERROR(IF(X74="",0,CEILING((X74/$H74),1)*$H74),"")</f>
        <v>0</v>
      </c>
      <c r="Z74" s="107" t="str">
        <f aca="false">IFERROR(IF(Y74=0,"",ROUNDUP(Y74/H74,0)*0.00902),"")</f>
        <v/>
      </c>
      <c r="AA74" s="108"/>
      <c r="AB74" s="109"/>
      <c r="AC74" s="110" t="s">
        <v>167</v>
      </c>
      <c r="AG74" s="111"/>
      <c r="AJ74" s="112"/>
      <c r="AK74" s="112"/>
      <c r="BB74" s="113" t="s">
        <v>1</v>
      </c>
      <c r="BM74" s="111" t="n">
        <f aca="false">IFERROR(X74*I74/H74,"0")</f>
        <v>0</v>
      </c>
      <c r="BN74" s="111" t="n">
        <f aca="false">IFERROR(Y74*I74/H74,"0")</f>
        <v>0</v>
      </c>
      <c r="BO74" s="111" t="n">
        <f aca="false">IFERROR(1/J74*(X74/H74),"0")</f>
        <v>0</v>
      </c>
      <c r="BP74" s="111" t="n">
        <f aca="false">IFERROR(1/J74*(Y74/H74),"0")</f>
        <v>0</v>
      </c>
    </row>
    <row r="75" customFormat="false" ht="16.5" hidden="false" customHeight="true" outlineLevel="0" collapsed="false">
      <c r="A75" s="96" t="s">
        <v>168</v>
      </c>
      <c r="B75" s="96" t="s">
        <v>169</v>
      </c>
      <c r="C75" s="97" t="n">
        <v>4301020358</v>
      </c>
      <c r="D75" s="98" t="n">
        <v>4680115885950</v>
      </c>
      <c r="E75" s="98"/>
      <c r="F75" s="99" t="n">
        <v>0.37</v>
      </c>
      <c r="G75" s="100" t="n">
        <v>6</v>
      </c>
      <c r="H75" s="99" t="n">
        <v>2.22</v>
      </c>
      <c r="I75" s="99" t="n">
        <v>2.42</v>
      </c>
      <c r="J75" s="100" t="n">
        <v>156</v>
      </c>
      <c r="K75" s="100" t="s">
        <v>75</v>
      </c>
      <c r="L75" s="100"/>
      <c r="M75" s="101" t="s">
        <v>120</v>
      </c>
      <c r="N75" s="101"/>
      <c r="O75" s="100" t="n">
        <v>50</v>
      </c>
      <c r="P75" s="119" t="s">
        <v>170</v>
      </c>
      <c r="Q75" s="119"/>
      <c r="R75" s="119"/>
      <c r="S75" s="119"/>
      <c r="T75" s="119"/>
      <c r="U75" s="103"/>
      <c r="V75" s="103"/>
      <c r="W75" s="104" t="s">
        <v>68</v>
      </c>
      <c r="X75" s="105" t="n">
        <v>0</v>
      </c>
      <c r="Y75" s="106" t="n">
        <f aca="false">IFERROR(IF(X75="",0,CEILING((X75/$H75),1)*$H75),"")</f>
        <v>0</v>
      </c>
      <c r="Z75" s="107" t="str">
        <f aca="false">IFERROR(IF(Y75=0,"",ROUNDUP(Y75/H75,0)*0.00753),"")</f>
        <v/>
      </c>
      <c r="AA75" s="108"/>
      <c r="AB75" s="109"/>
      <c r="AC75" s="110" t="s">
        <v>164</v>
      </c>
      <c r="AG75" s="111"/>
      <c r="AJ75" s="112"/>
      <c r="AK75" s="112"/>
      <c r="BB75" s="113" t="s">
        <v>1</v>
      </c>
      <c r="BM75" s="111" t="n">
        <f aca="false">IFERROR(X75*I75/H75,"0")</f>
        <v>0</v>
      </c>
      <c r="BN75" s="111" t="n">
        <f aca="false">IFERROR(Y75*I75/H75,"0")</f>
        <v>0</v>
      </c>
      <c r="BO75" s="111" t="n">
        <f aca="false">IFERROR(1/J75*(X75/H75),"0")</f>
        <v>0</v>
      </c>
      <c r="BP75" s="111" t="n">
        <f aca="false">IFERROR(1/J75*(Y75/H75),"0")</f>
        <v>0</v>
      </c>
    </row>
    <row r="76" customFormat="false" ht="27" hidden="false" customHeight="true" outlineLevel="0" collapsed="false">
      <c r="A76" s="96" t="s">
        <v>171</v>
      </c>
      <c r="B76" s="96" t="s">
        <v>172</v>
      </c>
      <c r="C76" s="97" t="n">
        <v>4301020296</v>
      </c>
      <c r="D76" s="98" t="n">
        <v>4680115881433</v>
      </c>
      <c r="E76" s="98"/>
      <c r="F76" s="99" t="n">
        <v>0.45</v>
      </c>
      <c r="G76" s="100" t="n">
        <v>6</v>
      </c>
      <c r="H76" s="99" t="n">
        <v>2.7</v>
      </c>
      <c r="I76" s="99" t="n">
        <v>2.9</v>
      </c>
      <c r="J76" s="100" t="n">
        <v>156</v>
      </c>
      <c r="K76" s="100" t="s">
        <v>75</v>
      </c>
      <c r="L76" s="100"/>
      <c r="M76" s="101" t="s">
        <v>117</v>
      </c>
      <c r="N76" s="101"/>
      <c r="O76" s="100" t="n">
        <v>50</v>
      </c>
      <c r="P76" s="102" t="str">
        <f aca="false"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6" s="102"/>
      <c r="R76" s="102"/>
      <c r="S76" s="102"/>
      <c r="T76" s="102"/>
      <c r="U76" s="103"/>
      <c r="V76" s="103"/>
      <c r="W76" s="104" t="s">
        <v>68</v>
      </c>
      <c r="X76" s="105" t="n">
        <v>0</v>
      </c>
      <c r="Y76" s="106" t="n">
        <f aca="false">IFERROR(IF(X76="",0,CEILING((X76/$H76),1)*$H76),"")</f>
        <v>0</v>
      </c>
      <c r="Z76" s="107" t="str">
        <f aca="false">IFERROR(IF(Y76=0,"",ROUNDUP(Y76/H76,0)*0.00753),"")</f>
        <v/>
      </c>
      <c r="AA76" s="108"/>
      <c r="AB76" s="109"/>
      <c r="AC76" s="110" t="s">
        <v>164</v>
      </c>
      <c r="AG76" s="111"/>
      <c r="AJ76" s="112"/>
      <c r="AK76" s="112"/>
      <c r="BB76" s="113" t="s">
        <v>1</v>
      </c>
      <c r="BM76" s="111" t="n">
        <f aca="false">IFERROR(X76*I76/H76,"0")</f>
        <v>0</v>
      </c>
      <c r="BN76" s="111" t="n">
        <f aca="false">IFERROR(Y76*I76/H76,"0")</f>
        <v>0</v>
      </c>
      <c r="BO76" s="111" t="n">
        <f aca="false">IFERROR(1/J76*(X76/H76),"0")</f>
        <v>0</v>
      </c>
      <c r="BP76" s="111" t="n">
        <f aca="false">IFERROR(1/J76*(Y76/H76),"0")</f>
        <v>0</v>
      </c>
    </row>
    <row r="77" customFormat="false" ht="12.75" hidden="false" customHeight="false" outlineLevel="0" collapsed="false">
      <c r="A77" s="114"/>
      <c r="B77" s="114"/>
      <c r="C77" s="114"/>
      <c r="D77" s="114"/>
      <c r="E77" s="114"/>
      <c r="F77" s="114"/>
      <c r="G77" s="114"/>
      <c r="H77" s="114"/>
      <c r="I77" s="114"/>
      <c r="J77" s="114"/>
      <c r="K77" s="114"/>
      <c r="L77" s="114"/>
      <c r="M77" s="114"/>
      <c r="N77" s="114"/>
      <c r="O77" s="114"/>
      <c r="P77" s="115" t="s">
        <v>70</v>
      </c>
      <c r="Q77" s="115"/>
      <c r="R77" s="115"/>
      <c r="S77" s="115"/>
      <c r="T77" s="115"/>
      <c r="U77" s="115"/>
      <c r="V77" s="115"/>
      <c r="W77" s="116" t="s">
        <v>71</v>
      </c>
      <c r="X77" s="117" t="n">
        <f aca="false">IFERROR(X73/H73,"0")+IFERROR(X74/H74,"0")+IFERROR(X75/H75,"0")+IFERROR(X76/H76,"0")</f>
        <v>0</v>
      </c>
      <c r="Y77" s="117" t="n">
        <f aca="false">IFERROR(Y73/H73,"0")+IFERROR(Y74/H74,"0")+IFERROR(Y75/H75,"0")+IFERROR(Y76/H76,"0")</f>
        <v>0</v>
      </c>
      <c r="Z77" s="117" t="n">
        <f aca="false">IFERROR(IF(Z73="",0,Z73),"0")+IFERROR(IF(Z74="",0,Z74),"0")+IFERROR(IF(Z75="",0,Z75),"0")+IFERROR(IF(Z76="",0,Z76),"0")</f>
        <v>0</v>
      </c>
      <c r="AA77" s="118"/>
      <c r="AB77" s="118"/>
      <c r="AC77" s="118"/>
    </row>
    <row r="78" customFormat="false" ht="12.75" hidden="false" customHeight="false" outlineLevel="0" collapsed="false">
      <c r="A78" s="114"/>
      <c r="B78" s="114"/>
      <c r="C78" s="114"/>
      <c r="D78" s="114"/>
      <c r="E78" s="114"/>
      <c r="F78" s="114"/>
      <c r="G78" s="114"/>
      <c r="H78" s="114"/>
      <c r="I78" s="114"/>
      <c r="J78" s="114"/>
      <c r="K78" s="114"/>
      <c r="L78" s="114"/>
      <c r="M78" s="114"/>
      <c r="N78" s="114"/>
      <c r="O78" s="114"/>
      <c r="P78" s="115" t="s">
        <v>70</v>
      </c>
      <c r="Q78" s="115"/>
      <c r="R78" s="115"/>
      <c r="S78" s="115"/>
      <c r="T78" s="115"/>
      <c r="U78" s="115"/>
      <c r="V78" s="115"/>
      <c r="W78" s="116" t="s">
        <v>68</v>
      </c>
      <c r="X78" s="117" t="n">
        <f aca="false">IFERROR(SUM(X73:X76),"0")</f>
        <v>0</v>
      </c>
      <c r="Y78" s="117" t="n">
        <f aca="false">IFERROR(SUM(Y73:Y76),"0")</f>
        <v>0</v>
      </c>
      <c r="Z78" s="116"/>
      <c r="AA78" s="118"/>
      <c r="AB78" s="118"/>
      <c r="AC78" s="118"/>
    </row>
    <row r="79" customFormat="false" ht="14.25" hidden="false" customHeight="true" outlineLevel="0" collapsed="false">
      <c r="A79" s="94" t="s">
        <v>63</v>
      </c>
      <c r="B79" s="94"/>
      <c r="C79" s="94"/>
      <c r="D79" s="94"/>
      <c r="E79" s="94"/>
      <c r="F79" s="94"/>
      <c r="G79" s="94"/>
      <c r="H79" s="94"/>
      <c r="I79" s="94"/>
      <c r="J79" s="94"/>
      <c r="K79" s="94"/>
      <c r="L79" s="94"/>
      <c r="M79" s="94"/>
      <c r="N79" s="94"/>
      <c r="O79" s="94"/>
      <c r="P79" s="94"/>
      <c r="Q79" s="94"/>
      <c r="R79" s="94"/>
      <c r="S79" s="94"/>
      <c r="T79" s="94"/>
      <c r="U79" s="94"/>
      <c r="V79" s="94"/>
      <c r="W79" s="94"/>
      <c r="X79" s="94"/>
      <c r="Y79" s="94"/>
      <c r="Z79" s="94"/>
      <c r="AA79" s="95"/>
      <c r="AB79" s="95"/>
      <c r="AC79" s="95"/>
    </row>
    <row r="80" customFormat="false" ht="16.5" hidden="false" customHeight="true" outlineLevel="0" collapsed="false">
      <c r="A80" s="96" t="s">
        <v>173</v>
      </c>
      <c r="B80" s="96" t="s">
        <v>174</v>
      </c>
      <c r="C80" s="97" t="n">
        <v>4301031242</v>
      </c>
      <c r="D80" s="98" t="n">
        <v>4680115885066</v>
      </c>
      <c r="E80" s="98"/>
      <c r="F80" s="99" t="n">
        <v>0.7</v>
      </c>
      <c r="G80" s="100" t="n">
        <v>6</v>
      </c>
      <c r="H80" s="99" t="n">
        <v>4.2</v>
      </c>
      <c r="I80" s="99" t="n">
        <v>4.41</v>
      </c>
      <c r="J80" s="100" t="n">
        <v>132</v>
      </c>
      <c r="K80" s="100" t="s">
        <v>75</v>
      </c>
      <c r="L80" s="100"/>
      <c r="M80" s="101" t="s">
        <v>67</v>
      </c>
      <c r="N80" s="101"/>
      <c r="O80" s="100" t="n">
        <v>40</v>
      </c>
      <c r="P80" s="102" t="str">
        <f aca="false"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0" s="102"/>
      <c r="R80" s="102"/>
      <c r="S80" s="102"/>
      <c r="T80" s="102"/>
      <c r="U80" s="103"/>
      <c r="V80" s="103"/>
      <c r="W80" s="104" t="s">
        <v>68</v>
      </c>
      <c r="X80" s="105" t="n">
        <v>0</v>
      </c>
      <c r="Y80" s="106" t="n">
        <f aca="false">IFERROR(IF(X80="",0,CEILING((X80/$H80),1)*$H80),"")</f>
        <v>0</v>
      </c>
      <c r="Z80" s="107" t="str">
        <f aca="false">IFERROR(IF(Y80=0,"",ROUNDUP(Y80/H80,0)*0.00902),"")</f>
        <v/>
      </c>
      <c r="AA80" s="108"/>
      <c r="AB80" s="109"/>
      <c r="AC80" s="110" t="s">
        <v>175</v>
      </c>
      <c r="AG80" s="111"/>
      <c r="AJ80" s="112"/>
      <c r="AK80" s="112"/>
      <c r="BB80" s="113" t="s">
        <v>1</v>
      </c>
      <c r="BM80" s="111" t="n">
        <f aca="false">IFERROR(X80*I80/H80,"0")</f>
        <v>0</v>
      </c>
      <c r="BN80" s="111" t="n">
        <f aca="false">IFERROR(Y80*I80/H80,"0")</f>
        <v>0</v>
      </c>
      <c r="BO80" s="111" t="n">
        <f aca="false">IFERROR(1/J80*(X80/H80),"0")</f>
        <v>0</v>
      </c>
      <c r="BP80" s="111" t="n">
        <f aca="false">IFERROR(1/J80*(Y80/H80),"0")</f>
        <v>0</v>
      </c>
    </row>
    <row r="81" customFormat="false" ht="16.5" hidden="false" customHeight="true" outlineLevel="0" collapsed="false">
      <c r="A81" s="96" t="s">
        <v>176</v>
      </c>
      <c r="B81" s="96" t="s">
        <v>177</v>
      </c>
      <c r="C81" s="97" t="n">
        <v>4301031240</v>
      </c>
      <c r="D81" s="98" t="n">
        <v>4680115885042</v>
      </c>
      <c r="E81" s="98"/>
      <c r="F81" s="99" t="n">
        <v>0.7</v>
      </c>
      <c r="G81" s="100" t="n">
        <v>6</v>
      </c>
      <c r="H81" s="99" t="n">
        <v>4.2</v>
      </c>
      <c r="I81" s="99" t="n">
        <v>4.41</v>
      </c>
      <c r="J81" s="100" t="n">
        <v>132</v>
      </c>
      <c r="K81" s="100" t="s">
        <v>75</v>
      </c>
      <c r="L81" s="100"/>
      <c r="M81" s="101" t="s">
        <v>67</v>
      </c>
      <c r="N81" s="101"/>
      <c r="O81" s="100" t="n">
        <v>40</v>
      </c>
      <c r="P81" s="102" t="str">
        <f aca="false"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1" s="102"/>
      <c r="R81" s="102"/>
      <c r="S81" s="102"/>
      <c r="T81" s="102"/>
      <c r="U81" s="103"/>
      <c r="V81" s="103"/>
      <c r="W81" s="104" t="s">
        <v>68</v>
      </c>
      <c r="X81" s="105" t="n">
        <v>0</v>
      </c>
      <c r="Y81" s="106" t="n">
        <f aca="false">IFERROR(IF(X81="",0,CEILING((X81/$H81),1)*$H81),"")</f>
        <v>0</v>
      </c>
      <c r="Z81" s="107" t="str">
        <f aca="false">IFERROR(IF(Y81=0,"",ROUNDUP(Y81/H81,0)*0.00902),"")</f>
        <v/>
      </c>
      <c r="AA81" s="108"/>
      <c r="AB81" s="109"/>
      <c r="AC81" s="110" t="s">
        <v>178</v>
      </c>
      <c r="AG81" s="111"/>
      <c r="AJ81" s="112"/>
      <c r="AK81" s="112"/>
      <c r="BB81" s="113" t="s">
        <v>1</v>
      </c>
      <c r="BM81" s="111" t="n">
        <f aca="false">IFERROR(X81*I81/H81,"0")</f>
        <v>0</v>
      </c>
      <c r="BN81" s="111" t="n">
        <f aca="false">IFERROR(Y81*I81/H81,"0")</f>
        <v>0</v>
      </c>
      <c r="BO81" s="111" t="n">
        <f aca="false">IFERROR(1/J81*(X81/H81),"0")</f>
        <v>0</v>
      </c>
      <c r="BP81" s="111" t="n">
        <f aca="false">IFERROR(1/J81*(Y81/H81),"0")</f>
        <v>0</v>
      </c>
    </row>
    <row r="82" customFormat="false" ht="16.5" hidden="false" customHeight="true" outlineLevel="0" collapsed="false">
      <c r="A82" s="96" t="s">
        <v>179</v>
      </c>
      <c r="B82" s="96" t="s">
        <v>180</v>
      </c>
      <c r="C82" s="97" t="n">
        <v>4301031315</v>
      </c>
      <c r="D82" s="98" t="n">
        <v>4680115885080</v>
      </c>
      <c r="E82" s="98"/>
      <c r="F82" s="99" t="n">
        <v>0.7</v>
      </c>
      <c r="G82" s="100" t="n">
        <v>6</v>
      </c>
      <c r="H82" s="99" t="n">
        <v>4.2</v>
      </c>
      <c r="I82" s="99" t="n">
        <v>4.41</v>
      </c>
      <c r="J82" s="100" t="n">
        <v>132</v>
      </c>
      <c r="K82" s="100" t="s">
        <v>75</v>
      </c>
      <c r="L82" s="100"/>
      <c r="M82" s="101" t="s">
        <v>67</v>
      </c>
      <c r="N82" s="101"/>
      <c r="O82" s="100" t="n">
        <v>40</v>
      </c>
      <c r="P82" s="102" t="str">
        <f aca="false"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2" s="102"/>
      <c r="R82" s="102"/>
      <c r="S82" s="102"/>
      <c r="T82" s="102"/>
      <c r="U82" s="103"/>
      <c r="V82" s="103"/>
      <c r="W82" s="104" t="s">
        <v>68</v>
      </c>
      <c r="X82" s="105" t="n">
        <v>0</v>
      </c>
      <c r="Y82" s="106" t="n">
        <f aca="false">IFERROR(IF(X82="",0,CEILING((X82/$H82),1)*$H82),"")</f>
        <v>0</v>
      </c>
      <c r="Z82" s="107" t="str">
        <f aca="false">IFERROR(IF(Y82=0,"",ROUNDUP(Y82/H82,0)*0.00902),"")</f>
        <v/>
      </c>
      <c r="AA82" s="108"/>
      <c r="AB82" s="109"/>
      <c r="AC82" s="110" t="s">
        <v>181</v>
      </c>
      <c r="AG82" s="111"/>
      <c r="AJ82" s="112"/>
      <c r="AK82" s="112"/>
      <c r="BB82" s="113" t="s">
        <v>1</v>
      </c>
      <c r="BM82" s="111" t="n">
        <f aca="false">IFERROR(X82*I82/H82,"0")</f>
        <v>0</v>
      </c>
      <c r="BN82" s="111" t="n">
        <f aca="false">IFERROR(Y82*I82/H82,"0")</f>
        <v>0</v>
      </c>
      <c r="BO82" s="111" t="n">
        <f aca="false">IFERROR(1/J82*(X82/H82),"0")</f>
        <v>0</v>
      </c>
      <c r="BP82" s="111" t="n">
        <f aca="false">IFERROR(1/J82*(Y82/H82),"0")</f>
        <v>0</v>
      </c>
    </row>
    <row r="83" customFormat="false" ht="27" hidden="false" customHeight="true" outlineLevel="0" collapsed="false">
      <c r="A83" s="96" t="s">
        <v>182</v>
      </c>
      <c r="B83" s="96" t="s">
        <v>183</v>
      </c>
      <c r="C83" s="97" t="n">
        <v>4301031243</v>
      </c>
      <c r="D83" s="98" t="n">
        <v>4680115885073</v>
      </c>
      <c r="E83" s="98"/>
      <c r="F83" s="99" t="n">
        <v>0.3</v>
      </c>
      <c r="G83" s="100" t="n">
        <v>6</v>
      </c>
      <c r="H83" s="99" t="n">
        <v>1.8</v>
      </c>
      <c r="I83" s="99" t="n">
        <v>1.9</v>
      </c>
      <c r="J83" s="100" t="n">
        <v>234</v>
      </c>
      <c r="K83" s="100" t="s">
        <v>66</v>
      </c>
      <c r="L83" s="100"/>
      <c r="M83" s="101" t="s">
        <v>67</v>
      </c>
      <c r="N83" s="101"/>
      <c r="O83" s="100" t="n">
        <v>40</v>
      </c>
      <c r="P83" s="102" t="str">
        <f aca="false"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3" s="102"/>
      <c r="R83" s="102"/>
      <c r="S83" s="102"/>
      <c r="T83" s="102"/>
      <c r="U83" s="103"/>
      <c r="V83" s="103"/>
      <c r="W83" s="104" t="s">
        <v>68</v>
      </c>
      <c r="X83" s="105" t="n">
        <v>0</v>
      </c>
      <c r="Y83" s="106" t="n">
        <f aca="false">IFERROR(IF(X83="",0,CEILING((X83/$H83),1)*$H83),"")</f>
        <v>0</v>
      </c>
      <c r="Z83" s="107" t="str">
        <f aca="false">IFERROR(IF(Y83=0,"",ROUNDUP(Y83/H83,0)*0.00502),"")</f>
        <v/>
      </c>
      <c r="AA83" s="108"/>
      <c r="AB83" s="109"/>
      <c r="AC83" s="110" t="s">
        <v>175</v>
      </c>
      <c r="AG83" s="111"/>
      <c r="AJ83" s="112"/>
      <c r="AK83" s="112"/>
      <c r="BB83" s="113" t="s">
        <v>1</v>
      </c>
      <c r="BM83" s="111" t="n">
        <f aca="false">IFERROR(X83*I83/H83,"0")</f>
        <v>0</v>
      </c>
      <c r="BN83" s="111" t="n">
        <f aca="false">IFERROR(Y83*I83/H83,"0")</f>
        <v>0</v>
      </c>
      <c r="BO83" s="111" t="n">
        <f aca="false">IFERROR(1/J83*(X83/H83),"0")</f>
        <v>0</v>
      </c>
      <c r="BP83" s="111" t="n">
        <f aca="false">IFERROR(1/J83*(Y83/H83),"0")</f>
        <v>0</v>
      </c>
    </row>
    <row r="84" customFormat="false" ht="27" hidden="false" customHeight="true" outlineLevel="0" collapsed="false">
      <c r="A84" s="96" t="s">
        <v>184</v>
      </c>
      <c r="B84" s="96" t="s">
        <v>185</v>
      </c>
      <c r="C84" s="97" t="n">
        <v>4301031241</v>
      </c>
      <c r="D84" s="98" t="n">
        <v>4680115885059</v>
      </c>
      <c r="E84" s="98"/>
      <c r="F84" s="99" t="n">
        <v>0.3</v>
      </c>
      <c r="G84" s="100" t="n">
        <v>6</v>
      </c>
      <c r="H84" s="99" t="n">
        <v>1.8</v>
      </c>
      <c r="I84" s="99" t="n">
        <v>1.9</v>
      </c>
      <c r="J84" s="100" t="n">
        <v>234</v>
      </c>
      <c r="K84" s="100" t="s">
        <v>66</v>
      </c>
      <c r="L84" s="100"/>
      <c r="M84" s="101" t="s">
        <v>67</v>
      </c>
      <c r="N84" s="101"/>
      <c r="O84" s="100" t="n">
        <v>40</v>
      </c>
      <c r="P84" s="102" t="str">
        <f aca="false"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4" s="102"/>
      <c r="R84" s="102"/>
      <c r="S84" s="102"/>
      <c r="T84" s="102"/>
      <c r="U84" s="103"/>
      <c r="V84" s="103"/>
      <c r="W84" s="104" t="s">
        <v>68</v>
      </c>
      <c r="X84" s="105" t="n">
        <v>35</v>
      </c>
      <c r="Y84" s="106" t="n">
        <f aca="false">IFERROR(IF(X84="",0,CEILING((X84/$H84),1)*$H84),"")</f>
        <v>36</v>
      </c>
      <c r="Z84" s="107" t="n">
        <f aca="false">IFERROR(IF(Y84=0,"",ROUNDUP(Y84/H84,0)*0.00502),"")</f>
        <v>0.1004</v>
      </c>
      <c r="AA84" s="108"/>
      <c r="AB84" s="109"/>
      <c r="AC84" s="110" t="s">
        <v>178</v>
      </c>
      <c r="AG84" s="111"/>
      <c r="AJ84" s="112"/>
      <c r="AK84" s="112"/>
      <c r="BB84" s="113" t="s">
        <v>1</v>
      </c>
      <c r="BM84" s="111" t="n">
        <f aca="false">IFERROR(X84*I84/H84,"0")</f>
        <v>36.9444444444444</v>
      </c>
      <c r="BN84" s="111" t="n">
        <f aca="false">IFERROR(Y84*I84/H84,"0")</f>
        <v>38</v>
      </c>
      <c r="BO84" s="111" t="n">
        <f aca="false">IFERROR(1/J84*(X84/H84),"0")</f>
        <v>0.0830959164292498</v>
      </c>
      <c r="BP84" s="111" t="n">
        <f aca="false">IFERROR(1/J84*(Y84/H84),"0")</f>
        <v>0.0854700854700855</v>
      </c>
    </row>
    <row r="85" customFormat="false" ht="27" hidden="false" customHeight="true" outlineLevel="0" collapsed="false">
      <c r="A85" s="96" t="s">
        <v>186</v>
      </c>
      <c r="B85" s="96" t="s">
        <v>187</v>
      </c>
      <c r="C85" s="97" t="n">
        <v>4301031316</v>
      </c>
      <c r="D85" s="98" t="n">
        <v>4680115885097</v>
      </c>
      <c r="E85" s="98"/>
      <c r="F85" s="99" t="n">
        <v>0.3</v>
      </c>
      <c r="G85" s="100" t="n">
        <v>6</v>
      </c>
      <c r="H85" s="99" t="n">
        <v>1.8</v>
      </c>
      <c r="I85" s="99" t="n">
        <v>1.9</v>
      </c>
      <c r="J85" s="100" t="n">
        <v>234</v>
      </c>
      <c r="K85" s="100" t="s">
        <v>66</v>
      </c>
      <c r="L85" s="100"/>
      <c r="M85" s="101" t="s">
        <v>67</v>
      </c>
      <c r="N85" s="101"/>
      <c r="O85" s="100" t="n">
        <v>40</v>
      </c>
      <c r="P85" s="102" t="str">
        <f aca="false"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5" s="102"/>
      <c r="R85" s="102"/>
      <c r="S85" s="102"/>
      <c r="T85" s="102"/>
      <c r="U85" s="103"/>
      <c r="V85" s="103"/>
      <c r="W85" s="104" t="s">
        <v>68</v>
      </c>
      <c r="X85" s="105" t="n">
        <v>44</v>
      </c>
      <c r="Y85" s="106" t="n">
        <f aca="false">IFERROR(IF(X85="",0,CEILING((X85/$H85),1)*$H85),"")</f>
        <v>45</v>
      </c>
      <c r="Z85" s="107" t="n">
        <f aca="false">IFERROR(IF(Y85=0,"",ROUNDUP(Y85/H85,0)*0.00502),"")</f>
        <v>0.1255</v>
      </c>
      <c r="AA85" s="108"/>
      <c r="AB85" s="109"/>
      <c r="AC85" s="110" t="s">
        <v>181</v>
      </c>
      <c r="AG85" s="111"/>
      <c r="AJ85" s="112"/>
      <c r="AK85" s="112"/>
      <c r="BB85" s="113" t="s">
        <v>1</v>
      </c>
      <c r="BM85" s="111" t="n">
        <f aca="false">IFERROR(X85*I85/H85,"0")</f>
        <v>46.4444444444444</v>
      </c>
      <c r="BN85" s="111" t="n">
        <f aca="false">IFERROR(Y85*I85/H85,"0")</f>
        <v>47.5</v>
      </c>
      <c r="BO85" s="111" t="n">
        <f aca="false">IFERROR(1/J85*(X85/H85),"0")</f>
        <v>0.104463437796771</v>
      </c>
      <c r="BP85" s="111" t="n">
        <f aca="false">IFERROR(1/J85*(Y85/H85),"0")</f>
        <v>0.106837606837607</v>
      </c>
    </row>
    <row r="86" customFormat="false" ht="12.75" hidden="false" customHeight="false" outlineLevel="0" collapsed="false">
      <c r="A86" s="114"/>
      <c r="B86" s="114"/>
      <c r="C86" s="114"/>
      <c r="D86" s="114"/>
      <c r="E86" s="114"/>
      <c r="F86" s="114"/>
      <c r="G86" s="114"/>
      <c r="H86" s="114"/>
      <c r="I86" s="114"/>
      <c r="J86" s="114"/>
      <c r="K86" s="114"/>
      <c r="L86" s="114"/>
      <c r="M86" s="114"/>
      <c r="N86" s="114"/>
      <c r="O86" s="114"/>
      <c r="P86" s="115" t="s">
        <v>70</v>
      </c>
      <c r="Q86" s="115"/>
      <c r="R86" s="115"/>
      <c r="S86" s="115"/>
      <c r="T86" s="115"/>
      <c r="U86" s="115"/>
      <c r="V86" s="115"/>
      <c r="W86" s="116" t="s">
        <v>71</v>
      </c>
      <c r="X86" s="117" t="n">
        <f aca="false">IFERROR(X80/H80,"0")+IFERROR(X81/H81,"0")+IFERROR(X82/H82,"0")+IFERROR(X83/H83,"0")+IFERROR(X84/H84,"0")+IFERROR(X85/H85,"0")</f>
        <v>43.8888888888889</v>
      </c>
      <c r="Y86" s="117" t="n">
        <f aca="false">IFERROR(Y80/H80,"0")+IFERROR(Y81/H81,"0")+IFERROR(Y82/H82,"0")+IFERROR(Y83/H83,"0")+IFERROR(Y84/H84,"0")+IFERROR(Y85/H85,"0")</f>
        <v>45</v>
      </c>
      <c r="Z86" s="117" t="n">
        <f aca="false">IFERROR(IF(Z80="",0,Z80),"0")+IFERROR(IF(Z81="",0,Z81),"0")+IFERROR(IF(Z82="",0,Z82),"0")+IFERROR(IF(Z83="",0,Z83),"0")+IFERROR(IF(Z84="",0,Z84),"0")+IFERROR(IF(Z85="",0,Z85),"0")</f>
        <v>0.2259</v>
      </c>
      <c r="AA86" s="118"/>
      <c r="AB86" s="118"/>
      <c r="AC86" s="118"/>
    </row>
    <row r="87" customFormat="false" ht="12.75" hidden="false" customHeight="false" outlineLevel="0" collapsed="false">
      <c r="A87" s="114"/>
      <c r="B87" s="114"/>
      <c r="C87" s="114"/>
      <c r="D87" s="114"/>
      <c r="E87" s="114"/>
      <c r="F87" s="114"/>
      <c r="G87" s="114"/>
      <c r="H87" s="114"/>
      <c r="I87" s="114"/>
      <c r="J87" s="114"/>
      <c r="K87" s="114"/>
      <c r="L87" s="114"/>
      <c r="M87" s="114"/>
      <c r="N87" s="114"/>
      <c r="O87" s="114"/>
      <c r="P87" s="115" t="s">
        <v>70</v>
      </c>
      <c r="Q87" s="115"/>
      <c r="R87" s="115"/>
      <c r="S87" s="115"/>
      <c r="T87" s="115"/>
      <c r="U87" s="115"/>
      <c r="V87" s="115"/>
      <c r="W87" s="116" t="s">
        <v>68</v>
      </c>
      <c r="X87" s="117" t="n">
        <f aca="false">IFERROR(SUM(X80:X85),"0")</f>
        <v>79</v>
      </c>
      <c r="Y87" s="117" t="n">
        <f aca="false">IFERROR(SUM(Y80:Y85),"0")</f>
        <v>81</v>
      </c>
      <c r="Z87" s="116"/>
      <c r="AA87" s="118"/>
      <c r="AB87" s="118"/>
      <c r="AC87" s="118"/>
    </row>
    <row r="88" customFormat="false" ht="14.25" hidden="false" customHeight="true" outlineLevel="0" collapsed="false">
      <c r="A88" s="94" t="s">
        <v>72</v>
      </c>
      <c r="B88" s="94"/>
      <c r="C88" s="94"/>
      <c r="D88" s="94"/>
      <c r="E88" s="94"/>
      <c r="F88" s="94"/>
      <c r="G88" s="94"/>
      <c r="H88" s="94"/>
      <c r="I88" s="94"/>
      <c r="J88" s="94"/>
      <c r="K88" s="94"/>
      <c r="L88" s="94"/>
      <c r="M88" s="94"/>
      <c r="N88" s="94"/>
      <c r="O88" s="94"/>
      <c r="P88" s="94"/>
      <c r="Q88" s="94"/>
      <c r="R88" s="94"/>
      <c r="S88" s="94"/>
      <c r="T88" s="94"/>
      <c r="U88" s="94"/>
      <c r="V88" s="94"/>
      <c r="W88" s="94"/>
      <c r="X88" s="94"/>
      <c r="Y88" s="94"/>
      <c r="Z88" s="94"/>
      <c r="AA88" s="95"/>
      <c r="AB88" s="95"/>
      <c r="AC88" s="95"/>
    </row>
    <row r="89" customFormat="false" ht="27" hidden="false" customHeight="true" outlineLevel="0" collapsed="false">
      <c r="A89" s="96" t="s">
        <v>188</v>
      </c>
      <c r="B89" s="96" t="s">
        <v>189</v>
      </c>
      <c r="C89" s="97" t="n">
        <v>4301051823</v>
      </c>
      <c r="D89" s="98" t="n">
        <v>4680115881891</v>
      </c>
      <c r="E89" s="98"/>
      <c r="F89" s="99" t="n">
        <v>1.4</v>
      </c>
      <c r="G89" s="100" t="n">
        <v>6</v>
      </c>
      <c r="H89" s="99" t="n">
        <v>8.4</v>
      </c>
      <c r="I89" s="99" t="n">
        <v>8.964</v>
      </c>
      <c r="J89" s="100" t="n">
        <v>56</v>
      </c>
      <c r="K89" s="100" t="s">
        <v>116</v>
      </c>
      <c r="L89" s="100"/>
      <c r="M89" s="101" t="s">
        <v>67</v>
      </c>
      <c r="N89" s="101"/>
      <c r="O89" s="100" t="n">
        <v>40</v>
      </c>
      <c r="P89" s="119" t="s">
        <v>190</v>
      </c>
      <c r="Q89" s="119"/>
      <c r="R89" s="119"/>
      <c r="S89" s="119"/>
      <c r="T89" s="119"/>
      <c r="U89" s="103"/>
      <c r="V89" s="103"/>
      <c r="W89" s="104" t="s">
        <v>68</v>
      </c>
      <c r="X89" s="105" t="n">
        <v>0</v>
      </c>
      <c r="Y89" s="106" t="n">
        <f aca="false">IFERROR(IF(X89="",0,CEILING((X89/$H89),1)*$H89),"")</f>
        <v>0</v>
      </c>
      <c r="Z89" s="107" t="str">
        <f aca="false">IFERROR(IF(Y89=0,"",ROUNDUP(Y89/H89,0)*0.02175),"")</f>
        <v/>
      </c>
      <c r="AA89" s="108"/>
      <c r="AB89" s="109"/>
      <c r="AC89" s="110" t="s">
        <v>191</v>
      </c>
      <c r="AG89" s="111"/>
      <c r="AJ89" s="112"/>
      <c r="AK89" s="112"/>
      <c r="BB89" s="113" t="s">
        <v>1</v>
      </c>
      <c r="BM89" s="111" t="n">
        <f aca="false">IFERROR(X89*I89/H89,"0")</f>
        <v>0</v>
      </c>
      <c r="BN89" s="111" t="n">
        <f aca="false">IFERROR(Y89*I89/H89,"0")</f>
        <v>0</v>
      </c>
      <c r="BO89" s="111" t="n">
        <f aca="false">IFERROR(1/J89*(X89/H89),"0")</f>
        <v>0</v>
      </c>
      <c r="BP89" s="111" t="n">
        <f aca="false">IFERROR(1/J89*(Y89/H89),"0")</f>
        <v>0</v>
      </c>
    </row>
    <row r="90" customFormat="false" ht="27" hidden="false" customHeight="true" outlineLevel="0" collapsed="false">
      <c r="A90" s="96" t="s">
        <v>192</v>
      </c>
      <c r="B90" s="96" t="s">
        <v>193</v>
      </c>
      <c r="C90" s="97" t="n">
        <v>4301051846</v>
      </c>
      <c r="D90" s="98" t="n">
        <v>4680115885769</v>
      </c>
      <c r="E90" s="98"/>
      <c r="F90" s="99" t="n">
        <v>1.4</v>
      </c>
      <c r="G90" s="100" t="n">
        <v>6</v>
      </c>
      <c r="H90" s="99" t="n">
        <v>8.4</v>
      </c>
      <c r="I90" s="99" t="n">
        <v>8.88</v>
      </c>
      <c r="J90" s="100" t="n">
        <v>56</v>
      </c>
      <c r="K90" s="100" t="s">
        <v>116</v>
      </c>
      <c r="L90" s="100"/>
      <c r="M90" s="101" t="s">
        <v>120</v>
      </c>
      <c r="N90" s="101"/>
      <c r="O90" s="100" t="n">
        <v>45</v>
      </c>
      <c r="P90" s="119" t="s">
        <v>194</v>
      </c>
      <c r="Q90" s="119"/>
      <c r="R90" s="119"/>
      <c r="S90" s="119"/>
      <c r="T90" s="119"/>
      <c r="U90" s="103"/>
      <c r="V90" s="103"/>
      <c r="W90" s="104" t="s">
        <v>68</v>
      </c>
      <c r="X90" s="105" t="n">
        <v>63</v>
      </c>
      <c r="Y90" s="106" t="n">
        <f aca="false">IFERROR(IF(X90="",0,CEILING((X90/$H90),1)*$H90),"")</f>
        <v>67.2</v>
      </c>
      <c r="Z90" s="107" t="n">
        <f aca="false">IFERROR(IF(Y90=0,"",ROUNDUP(Y90/H90,0)*0.02175),"")</f>
        <v>0.174</v>
      </c>
      <c r="AA90" s="108"/>
      <c r="AB90" s="109"/>
      <c r="AC90" s="110" t="s">
        <v>195</v>
      </c>
      <c r="AG90" s="111"/>
      <c r="AJ90" s="112"/>
      <c r="AK90" s="112"/>
      <c r="BB90" s="113" t="s">
        <v>1</v>
      </c>
      <c r="BM90" s="111" t="n">
        <f aca="false">IFERROR(X90*I90/H90,"0")</f>
        <v>66.6</v>
      </c>
      <c r="BN90" s="111" t="n">
        <f aca="false">IFERROR(Y90*I90/H90,"0")</f>
        <v>71.04</v>
      </c>
      <c r="BO90" s="111" t="n">
        <f aca="false">IFERROR(1/J90*(X90/H90),"0")</f>
        <v>0.133928571428571</v>
      </c>
      <c r="BP90" s="111" t="n">
        <f aca="false">IFERROR(1/J90*(Y90/H90),"0")</f>
        <v>0.142857142857143</v>
      </c>
    </row>
    <row r="91" customFormat="false" ht="27" hidden="false" customHeight="true" outlineLevel="0" collapsed="false">
      <c r="A91" s="96" t="s">
        <v>196</v>
      </c>
      <c r="B91" s="96" t="s">
        <v>197</v>
      </c>
      <c r="C91" s="97" t="n">
        <v>4301051822</v>
      </c>
      <c r="D91" s="98" t="n">
        <v>4680115884410</v>
      </c>
      <c r="E91" s="98"/>
      <c r="F91" s="99" t="n">
        <v>1.4</v>
      </c>
      <c r="G91" s="100" t="n">
        <v>6</v>
      </c>
      <c r="H91" s="99" t="n">
        <v>8.4</v>
      </c>
      <c r="I91" s="99" t="n">
        <v>8.952</v>
      </c>
      <c r="J91" s="100" t="n">
        <v>56</v>
      </c>
      <c r="K91" s="100" t="s">
        <v>116</v>
      </c>
      <c r="L91" s="100"/>
      <c r="M91" s="101" t="s">
        <v>67</v>
      </c>
      <c r="N91" s="101"/>
      <c r="O91" s="100" t="n">
        <v>40</v>
      </c>
      <c r="P91" s="119" t="s">
        <v>198</v>
      </c>
      <c r="Q91" s="119"/>
      <c r="R91" s="119"/>
      <c r="S91" s="119"/>
      <c r="T91" s="119"/>
      <c r="U91" s="103"/>
      <c r="V91" s="103"/>
      <c r="W91" s="104" t="s">
        <v>68</v>
      </c>
      <c r="X91" s="105" t="n">
        <v>0</v>
      </c>
      <c r="Y91" s="106" t="n">
        <f aca="false">IFERROR(IF(X91="",0,CEILING((X91/$H91),1)*$H91),"")</f>
        <v>0</v>
      </c>
      <c r="Z91" s="107" t="str">
        <f aca="false">IFERROR(IF(Y91=0,"",ROUNDUP(Y91/H91,0)*0.02175),"")</f>
        <v/>
      </c>
      <c r="AA91" s="108"/>
      <c r="AB91" s="109"/>
      <c r="AC91" s="110" t="s">
        <v>199</v>
      </c>
      <c r="AG91" s="111"/>
      <c r="AJ91" s="112"/>
      <c r="AK91" s="112"/>
      <c r="BB91" s="113" t="s">
        <v>1</v>
      </c>
      <c r="BM91" s="111" t="n">
        <f aca="false">IFERROR(X91*I91/H91,"0")</f>
        <v>0</v>
      </c>
      <c r="BN91" s="111" t="n">
        <f aca="false">IFERROR(Y91*I91/H91,"0")</f>
        <v>0</v>
      </c>
      <c r="BO91" s="111" t="n">
        <f aca="false">IFERROR(1/J91*(X91/H91),"0")</f>
        <v>0</v>
      </c>
      <c r="BP91" s="111" t="n">
        <f aca="false">IFERROR(1/J91*(Y91/H91),"0")</f>
        <v>0</v>
      </c>
    </row>
    <row r="92" customFormat="false" ht="27" hidden="false" customHeight="true" outlineLevel="0" collapsed="false">
      <c r="A92" s="96" t="s">
        <v>200</v>
      </c>
      <c r="B92" s="96" t="s">
        <v>201</v>
      </c>
      <c r="C92" s="97" t="n">
        <v>4301051827</v>
      </c>
      <c r="D92" s="98" t="n">
        <v>4680115884403</v>
      </c>
      <c r="E92" s="98"/>
      <c r="F92" s="99" t="n">
        <v>0.3</v>
      </c>
      <c r="G92" s="100" t="n">
        <v>6</v>
      </c>
      <c r="H92" s="99" t="n">
        <v>1.8</v>
      </c>
      <c r="I92" s="99" t="n">
        <v>2</v>
      </c>
      <c r="J92" s="100" t="n">
        <v>156</v>
      </c>
      <c r="K92" s="100" t="s">
        <v>75</v>
      </c>
      <c r="L92" s="100"/>
      <c r="M92" s="101" t="s">
        <v>67</v>
      </c>
      <c r="N92" s="101"/>
      <c r="O92" s="100" t="n">
        <v>40</v>
      </c>
      <c r="P92" s="102" t="str">
        <f aca="false"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2" s="102"/>
      <c r="R92" s="102"/>
      <c r="S92" s="102"/>
      <c r="T92" s="102"/>
      <c r="U92" s="103"/>
      <c r="V92" s="103"/>
      <c r="W92" s="104" t="s">
        <v>68</v>
      </c>
      <c r="X92" s="105" t="n">
        <v>0</v>
      </c>
      <c r="Y92" s="106" t="n">
        <f aca="false">IFERROR(IF(X92="",0,CEILING((X92/$H92),1)*$H92),"")</f>
        <v>0</v>
      </c>
      <c r="Z92" s="107" t="str">
        <f aca="false">IFERROR(IF(Y92=0,"",ROUNDUP(Y92/H92,0)*0.00753),"")</f>
        <v/>
      </c>
      <c r="AA92" s="108"/>
      <c r="AB92" s="109"/>
      <c r="AC92" s="110" t="s">
        <v>199</v>
      </c>
      <c r="AG92" s="111"/>
      <c r="AJ92" s="112"/>
      <c r="AK92" s="112"/>
      <c r="BB92" s="113" t="s">
        <v>1</v>
      </c>
      <c r="BM92" s="111" t="n">
        <f aca="false">IFERROR(X92*I92/H92,"0")</f>
        <v>0</v>
      </c>
      <c r="BN92" s="111" t="n">
        <f aca="false">IFERROR(Y92*I92/H92,"0")</f>
        <v>0</v>
      </c>
      <c r="BO92" s="111" t="n">
        <f aca="false">IFERROR(1/J92*(X92/H92),"0")</f>
        <v>0</v>
      </c>
      <c r="BP92" s="111" t="n">
        <f aca="false">IFERROR(1/J92*(Y92/H92),"0")</f>
        <v>0</v>
      </c>
    </row>
    <row r="93" customFormat="false" ht="27" hidden="false" customHeight="true" outlineLevel="0" collapsed="false">
      <c r="A93" s="96" t="s">
        <v>202</v>
      </c>
      <c r="B93" s="96" t="s">
        <v>203</v>
      </c>
      <c r="C93" s="97" t="n">
        <v>4301051837</v>
      </c>
      <c r="D93" s="98" t="n">
        <v>4680115884311</v>
      </c>
      <c r="E93" s="98"/>
      <c r="F93" s="99" t="n">
        <v>0.3</v>
      </c>
      <c r="G93" s="100" t="n">
        <v>6</v>
      </c>
      <c r="H93" s="99" t="n">
        <v>1.8</v>
      </c>
      <c r="I93" s="99" t="n">
        <v>2.066</v>
      </c>
      <c r="J93" s="100" t="n">
        <v>156</v>
      </c>
      <c r="K93" s="100" t="s">
        <v>75</v>
      </c>
      <c r="L93" s="100"/>
      <c r="M93" s="101" t="s">
        <v>120</v>
      </c>
      <c r="N93" s="101"/>
      <c r="O93" s="100" t="n">
        <v>40</v>
      </c>
      <c r="P93" s="102" t="str">
        <f aca="false"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3" s="102"/>
      <c r="R93" s="102"/>
      <c r="S93" s="102"/>
      <c r="T93" s="102"/>
      <c r="U93" s="103"/>
      <c r="V93" s="103"/>
      <c r="W93" s="104" t="s">
        <v>68</v>
      </c>
      <c r="X93" s="105" t="n">
        <v>0</v>
      </c>
      <c r="Y93" s="106" t="n">
        <f aca="false">IFERROR(IF(X93="",0,CEILING((X93/$H93),1)*$H93),"")</f>
        <v>0</v>
      </c>
      <c r="Z93" s="107" t="str">
        <f aca="false">IFERROR(IF(Y93=0,"",ROUNDUP(Y93/H93,0)*0.00753),"")</f>
        <v/>
      </c>
      <c r="AA93" s="108"/>
      <c r="AB93" s="109"/>
      <c r="AC93" s="110" t="s">
        <v>191</v>
      </c>
      <c r="AG93" s="111"/>
      <c r="AJ93" s="112"/>
      <c r="AK93" s="112"/>
      <c r="BB93" s="113" t="s">
        <v>1</v>
      </c>
      <c r="BM93" s="111" t="n">
        <f aca="false">IFERROR(X93*I93/H93,"0")</f>
        <v>0</v>
      </c>
      <c r="BN93" s="111" t="n">
        <f aca="false">IFERROR(Y93*I93/H93,"0")</f>
        <v>0</v>
      </c>
      <c r="BO93" s="111" t="n">
        <f aca="false">IFERROR(1/J93*(X93/H93),"0")</f>
        <v>0</v>
      </c>
      <c r="BP93" s="111" t="n">
        <f aca="false">IFERROR(1/J93*(Y93/H93),"0")</f>
        <v>0</v>
      </c>
    </row>
    <row r="94" customFormat="false" ht="12.75" hidden="false" customHeight="false" outlineLevel="0" collapsed="false">
      <c r="A94" s="114"/>
      <c r="B94" s="114"/>
      <c r="C94" s="114"/>
      <c r="D94" s="114"/>
      <c r="E94" s="114"/>
      <c r="F94" s="114"/>
      <c r="G94" s="114"/>
      <c r="H94" s="114"/>
      <c r="I94" s="114"/>
      <c r="J94" s="114"/>
      <c r="K94" s="114"/>
      <c r="L94" s="114"/>
      <c r="M94" s="114"/>
      <c r="N94" s="114"/>
      <c r="O94" s="114"/>
      <c r="P94" s="115" t="s">
        <v>70</v>
      </c>
      <c r="Q94" s="115"/>
      <c r="R94" s="115"/>
      <c r="S94" s="115"/>
      <c r="T94" s="115"/>
      <c r="U94" s="115"/>
      <c r="V94" s="115"/>
      <c r="W94" s="116" t="s">
        <v>71</v>
      </c>
      <c r="X94" s="117" t="n">
        <f aca="false">IFERROR(X89/H89,"0")+IFERROR(X90/H90,"0")+IFERROR(X91/H91,"0")+IFERROR(X92/H92,"0")+IFERROR(X93/H93,"0")</f>
        <v>7.5</v>
      </c>
      <c r="Y94" s="117" t="n">
        <f aca="false">IFERROR(Y89/H89,"0")+IFERROR(Y90/H90,"0")+IFERROR(Y91/H91,"0")+IFERROR(Y92/H92,"0")+IFERROR(Y93/H93,"0")</f>
        <v>8</v>
      </c>
      <c r="Z94" s="117" t="n">
        <f aca="false">IFERROR(IF(Z89="",0,Z89),"0")+IFERROR(IF(Z90="",0,Z90),"0")+IFERROR(IF(Z91="",0,Z91),"0")+IFERROR(IF(Z92="",0,Z92),"0")+IFERROR(IF(Z93="",0,Z93),"0")</f>
        <v>0.174</v>
      </c>
      <c r="AA94" s="118"/>
      <c r="AB94" s="118"/>
      <c r="AC94" s="118"/>
    </row>
    <row r="95" customFormat="false" ht="12.75" hidden="false" customHeight="false" outlineLevel="0" collapsed="false">
      <c r="A95" s="114"/>
      <c r="B95" s="114"/>
      <c r="C95" s="114"/>
      <c r="D95" s="114"/>
      <c r="E95" s="114"/>
      <c r="F95" s="114"/>
      <c r="G95" s="114"/>
      <c r="H95" s="114"/>
      <c r="I95" s="114"/>
      <c r="J95" s="114"/>
      <c r="K95" s="114"/>
      <c r="L95" s="114"/>
      <c r="M95" s="114"/>
      <c r="N95" s="114"/>
      <c r="O95" s="114"/>
      <c r="P95" s="115" t="s">
        <v>70</v>
      </c>
      <c r="Q95" s="115"/>
      <c r="R95" s="115"/>
      <c r="S95" s="115"/>
      <c r="T95" s="115"/>
      <c r="U95" s="115"/>
      <c r="V95" s="115"/>
      <c r="W95" s="116" t="s">
        <v>68</v>
      </c>
      <c r="X95" s="117" t="n">
        <f aca="false">IFERROR(SUM(X89:X93),"0")</f>
        <v>63</v>
      </c>
      <c r="Y95" s="117" t="n">
        <f aca="false">IFERROR(SUM(Y89:Y93),"0")</f>
        <v>67.2</v>
      </c>
      <c r="Z95" s="116"/>
      <c r="AA95" s="118"/>
      <c r="AB95" s="118"/>
      <c r="AC95" s="118"/>
    </row>
    <row r="96" customFormat="false" ht="14.25" hidden="false" customHeight="true" outlineLevel="0" collapsed="false">
      <c r="A96" s="94" t="s">
        <v>204</v>
      </c>
      <c r="B96" s="94"/>
      <c r="C96" s="94"/>
      <c r="D96" s="94"/>
      <c r="E96" s="94"/>
      <c r="F96" s="94"/>
      <c r="G96" s="94"/>
      <c r="H96" s="94"/>
      <c r="I96" s="94"/>
      <c r="J96" s="94"/>
      <c r="K96" s="94"/>
      <c r="L96" s="94"/>
      <c r="M96" s="94"/>
      <c r="N96" s="94"/>
      <c r="O96" s="94"/>
      <c r="P96" s="94"/>
      <c r="Q96" s="94"/>
      <c r="R96" s="94"/>
      <c r="S96" s="94"/>
      <c r="T96" s="94"/>
      <c r="U96" s="94"/>
      <c r="V96" s="94"/>
      <c r="W96" s="94"/>
      <c r="X96" s="94"/>
      <c r="Y96" s="94"/>
      <c r="Z96" s="94"/>
      <c r="AA96" s="95"/>
      <c r="AB96" s="95"/>
      <c r="AC96" s="95"/>
    </row>
    <row r="97" customFormat="false" ht="27" hidden="false" customHeight="true" outlineLevel="0" collapsed="false">
      <c r="A97" s="96" t="s">
        <v>205</v>
      </c>
      <c r="B97" s="96" t="s">
        <v>206</v>
      </c>
      <c r="C97" s="97" t="n">
        <v>4301060366</v>
      </c>
      <c r="D97" s="98" t="n">
        <v>4680115881532</v>
      </c>
      <c r="E97" s="98"/>
      <c r="F97" s="99" t="n">
        <v>1.3</v>
      </c>
      <c r="G97" s="100" t="n">
        <v>6</v>
      </c>
      <c r="H97" s="99" t="n">
        <v>7.8</v>
      </c>
      <c r="I97" s="99" t="n">
        <v>8.28</v>
      </c>
      <c r="J97" s="100" t="n">
        <v>56</v>
      </c>
      <c r="K97" s="100" t="s">
        <v>116</v>
      </c>
      <c r="L97" s="100"/>
      <c r="M97" s="101" t="s">
        <v>67</v>
      </c>
      <c r="N97" s="101"/>
      <c r="O97" s="100" t="n">
        <v>30</v>
      </c>
      <c r="P97" s="102" t="str">
        <f aca="false"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7" s="102"/>
      <c r="R97" s="102"/>
      <c r="S97" s="102"/>
      <c r="T97" s="102"/>
      <c r="U97" s="103"/>
      <c r="V97" s="103"/>
      <c r="W97" s="104" t="s">
        <v>68</v>
      </c>
      <c r="X97" s="105" t="n">
        <v>0</v>
      </c>
      <c r="Y97" s="106" t="n">
        <f aca="false">IFERROR(IF(X97="",0,CEILING((X97/$H97),1)*$H97),"")</f>
        <v>0</v>
      </c>
      <c r="Z97" s="107" t="str">
        <f aca="false">IFERROR(IF(Y97=0,"",ROUNDUP(Y97/H97,0)*0.02175),"")</f>
        <v/>
      </c>
      <c r="AA97" s="108"/>
      <c r="AB97" s="109"/>
      <c r="AC97" s="110" t="s">
        <v>207</v>
      </c>
      <c r="AG97" s="111"/>
      <c r="AJ97" s="112"/>
      <c r="AK97" s="112"/>
      <c r="BB97" s="113" t="s">
        <v>1</v>
      </c>
      <c r="BM97" s="111" t="n">
        <f aca="false">IFERROR(X97*I97/H97,"0")</f>
        <v>0</v>
      </c>
      <c r="BN97" s="111" t="n">
        <f aca="false">IFERROR(Y97*I97/H97,"0")</f>
        <v>0</v>
      </c>
      <c r="BO97" s="111" t="n">
        <f aca="false">IFERROR(1/J97*(X97/H97),"0")</f>
        <v>0</v>
      </c>
      <c r="BP97" s="111" t="n">
        <f aca="false">IFERROR(1/J97*(Y97/H97),"0")</f>
        <v>0</v>
      </c>
    </row>
    <row r="98" customFormat="false" ht="27" hidden="false" customHeight="true" outlineLevel="0" collapsed="false">
      <c r="A98" s="96" t="s">
        <v>205</v>
      </c>
      <c r="B98" s="96" t="s">
        <v>208</v>
      </c>
      <c r="C98" s="97" t="n">
        <v>4301060371</v>
      </c>
      <c r="D98" s="98" t="n">
        <v>4680115881532</v>
      </c>
      <c r="E98" s="98"/>
      <c r="F98" s="99" t="n">
        <v>1.4</v>
      </c>
      <c r="G98" s="100" t="n">
        <v>6</v>
      </c>
      <c r="H98" s="99" t="n">
        <v>8.4</v>
      </c>
      <c r="I98" s="99" t="n">
        <v>8.964</v>
      </c>
      <c r="J98" s="100" t="n">
        <v>56</v>
      </c>
      <c r="K98" s="100" t="s">
        <v>116</v>
      </c>
      <c r="L98" s="100"/>
      <c r="M98" s="101" t="s">
        <v>67</v>
      </c>
      <c r="N98" s="101"/>
      <c r="O98" s="100" t="n">
        <v>30</v>
      </c>
      <c r="P98" s="102" t="str">
        <f aca="false"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8" s="102"/>
      <c r="R98" s="102"/>
      <c r="S98" s="102"/>
      <c r="T98" s="102"/>
      <c r="U98" s="103"/>
      <c r="V98" s="103"/>
      <c r="W98" s="104" t="s">
        <v>68</v>
      </c>
      <c r="X98" s="105" t="n">
        <v>36</v>
      </c>
      <c r="Y98" s="106" t="n">
        <f aca="false">IFERROR(IF(X98="",0,CEILING((X98/$H98),1)*$H98),"")</f>
        <v>42</v>
      </c>
      <c r="Z98" s="107" t="n">
        <f aca="false">IFERROR(IF(Y98=0,"",ROUNDUP(Y98/H98,0)*0.02175),"")</f>
        <v>0.10875</v>
      </c>
      <c r="AA98" s="108"/>
      <c r="AB98" s="109"/>
      <c r="AC98" s="110" t="s">
        <v>207</v>
      </c>
      <c r="AG98" s="111"/>
      <c r="AJ98" s="112"/>
      <c r="AK98" s="112"/>
      <c r="BB98" s="113" t="s">
        <v>1</v>
      </c>
      <c r="BM98" s="111" t="n">
        <f aca="false">IFERROR(X98*I98/H98,"0")</f>
        <v>38.4171428571429</v>
      </c>
      <c r="BN98" s="111" t="n">
        <f aca="false">IFERROR(Y98*I98/H98,"0")</f>
        <v>44.82</v>
      </c>
      <c r="BO98" s="111" t="n">
        <f aca="false">IFERROR(1/J98*(X98/H98),"0")</f>
        <v>0.076530612244898</v>
      </c>
      <c r="BP98" s="111" t="n">
        <f aca="false">IFERROR(1/J98*(Y98/H98),"0")</f>
        <v>0.0892857142857143</v>
      </c>
    </row>
    <row r="99" customFormat="false" ht="27" hidden="false" customHeight="true" outlineLevel="0" collapsed="false">
      <c r="A99" s="96" t="s">
        <v>209</v>
      </c>
      <c r="B99" s="96" t="s">
        <v>210</v>
      </c>
      <c r="C99" s="97" t="n">
        <v>4301060351</v>
      </c>
      <c r="D99" s="98" t="n">
        <v>4680115881464</v>
      </c>
      <c r="E99" s="98"/>
      <c r="F99" s="99" t="n">
        <v>0.4</v>
      </c>
      <c r="G99" s="100" t="n">
        <v>6</v>
      </c>
      <c r="H99" s="99" t="n">
        <v>2.4</v>
      </c>
      <c r="I99" s="99" t="n">
        <v>2.6</v>
      </c>
      <c r="J99" s="100" t="n">
        <v>156</v>
      </c>
      <c r="K99" s="100" t="s">
        <v>75</v>
      </c>
      <c r="L99" s="100"/>
      <c r="M99" s="101" t="s">
        <v>120</v>
      </c>
      <c r="N99" s="101"/>
      <c r="O99" s="100" t="n">
        <v>30</v>
      </c>
      <c r="P99" s="102" t="str">
        <f aca="false"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9" s="102"/>
      <c r="R99" s="102"/>
      <c r="S99" s="102"/>
      <c r="T99" s="102"/>
      <c r="U99" s="103"/>
      <c r="V99" s="103"/>
      <c r="W99" s="104" t="s">
        <v>68</v>
      </c>
      <c r="X99" s="105" t="n">
        <v>0</v>
      </c>
      <c r="Y99" s="106" t="n">
        <f aca="false">IFERROR(IF(X99="",0,CEILING((X99/$H99),1)*$H99),"")</f>
        <v>0</v>
      </c>
      <c r="Z99" s="107" t="str">
        <f aca="false">IFERROR(IF(Y99=0,"",ROUNDUP(Y99/H99,0)*0.00753),"")</f>
        <v/>
      </c>
      <c r="AA99" s="108"/>
      <c r="AB99" s="109"/>
      <c r="AC99" s="110" t="s">
        <v>207</v>
      </c>
      <c r="AG99" s="111"/>
      <c r="AJ99" s="112"/>
      <c r="AK99" s="112"/>
      <c r="BB99" s="113" t="s">
        <v>1</v>
      </c>
      <c r="BM99" s="111" t="n">
        <f aca="false">IFERROR(X99*I99/H99,"0")</f>
        <v>0</v>
      </c>
      <c r="BN99" s="111" t="n">
        <f aca="false">IFERROR(Y99*I99/H99,"0")</f>
        <v>0</v>
      </c>
      <c r="BO99" s="111" t="n">
        <f aca="false">IFERROR(1/J99*(X99/H99),"0")</f>
        <v>0</v>
      </c>
      <c r="BP99" s="111" t="n">
        <f aca="false">IFERROR(1/J99*(Y99/H99),"0")</f>
        <v>0</v>
      </c>
    </row>
    <row r="100" customFormat="false" ht="12.75" hidden="false" customHeight="false" outlineLevel="0" collapsed="false">
      <c r="A100" s="114"/>
      <c r="B100" s="114"/>
      <c r="C100" s="114"/>
      <c r="D100" s="114"/>
      <c r="E100" s="114"/>
      <c r="F100" s="114"/>
      <c r="G100" s="114"/>
      <c r="H100" s="114"/>
      <c r="I100" s="114"/>
      <c r="J100" s="114"/>
      <c r="K100" s="114"/>
      <c r="L100" s="114"/>
      <c r="M100" s="114"/>
      <c r="N100" s="114"/>
      <c r="O100" s="114"/>
      <c r="P100" s="115" t="s">
        <v>70</v>
      </c>
      <c r="Q100" s="115"/>
      <c r="R100" s="115"/>
      <c r="S100" s="115"/>
      <c r="T100" s="115"/>
      <c r="U100" s="115"/>
      <c r="V100" s="115"/>
      <c r="W100" s="116" t="s">
        <v>71</v>
      </c>
      <c r="X100" s="117" t="n">
        <f aca="false">IFERROR(X97/H97,"0")+IFERROR(X98/H98,"0")+IFERROR(X99/H99,"0")</f>
        <v>4.28571428571429</v>
      </c>
      <c r="Y100" s="117" t="n">
        <f aca="false">IFERROR(Y97/H97,"0")+IFERROR(Y98/H98,"0")+IFERROR(Y99/H99,"0")</f>
        <v>5</v>
      </c>
      <c r="Z100" s="117" t="n">
        <f aca="false">IFERROR(IF(Z97="",0,Z97),"0")+IFERROR(IF(Z98="",0,Z98),"0")+IFERROR(IF(Z99="",0,Z99),"0")</f>
        <v>0.10875</v>
      </c>
      <c r="AA100" s="118"/>
      <c r="AB100" s="118"/>
      <c r="AC100" s="118"/>
    </row>
    <row r="101" customFormat="false" ht="12.75" hidden="false" customHeight="false" outlineLevel="0" collapsed="false">
      <c r="A101" s="114"/>
      <c r="B101" s="114"/>
      <c r="C101" s="114"/>
      <c r="D101" s="114"/>
      <c r="E101" s="114"/>
      <c r="F101" s="114"/>
      <c r="G101" s="114"/>
      <c r="H101" s="114"/>
      <c r="I101" s="114"/>
      <c r="J101" s="114"/>
      <c r="K101" s="114"/>
      <c r="L101" s="114"/>
      <c r="M101" s="114"/>
      <c r="N101" s="114"/>
      <c r="O101" s="114"/>
      <c r="P101" s="115" t="s">
        <v>70</v>
      </c>
      <c r="Q101" s="115"/>
      <c r="R101" s="115"/>
      <c r="S101" s="115"/>
      <c r="T101" s="115"/>
      <c r="U101" s="115"/>
      <c r="V101" s="115"/>
      <c r="W101" s="116" t="s">
        <v>68</v>
      </c>
      <c r="X101" s="117" t="n">
        <f aca="false">IFERROR(SUM(X97:X99),"0")</f>
        <v>36</v>
      </c>
      <c r="Y101" s="117" t="n">
        <f aca="false">IFERROR(SUM(Y97:Y99),"0")</f>
        <v>42</v>
      </c>
      <c r="Z101" s="116"/>
      <c r="AA101" s="118"/>
      <c r="AB101" s="118"/>
      <c r="AC101" s="118"/>
    </row>
    <row r="102" customFormat="false" ht="16.5" hidden="false" customHeight="true" outlineLevel="0" collapsed="false">
      <c r="A102" s="92" t="s">
        <v>211</v>
      </c>
      <c r="B102" s="92"/>
      <c r="C102" s="92"/>
      <c r="D102" s="92"/>
      <c r="E102" s="92"/>
      <c r="F102" s="92"/>
      <c r="G102" s="92"/>
      <c r="H102" s="92"/>
      <c r="I102" s="92"/>
      <c r="J102" s="92"/>
      <c r="K102" s="92"/>
      <c r="L102" s="92"/>
      <c r="M102" s="92"/>
      <c r="N102" s="92"/>
      <c r="O102" s="92"/>
      <c r="P102" s="92"/>
      <c r="Q102" s="92"/>
      <c r="R102" s="92"/>
      <c r="S102" s="92"/>
      <c r="T102" s="92"/>
      <c r="U102" s="92"/>
      <c r="V102" s="92"/>
      <c r="W102" s="92"/>
      <c r="X102" s="92"/>
      <c r="Y102" s="92"/>
      <c r="Z102" s="92"/>
      <c r="AA102" s="93"/>
      <c r="AB102" s="93"/>
      <c r="AC102" s="93"/>
    </row>
    <row r="103" customFormat="false" ht="14.25" hidden="false" customHeight="true" outlineLevel="0" collapsed="false">
      <c r="A103" s="94" t="s">
        <v>113</v>
      </c>
      <c r="B103" s="94"/>
      <c r="C103" s="94"/>
      <c r="D103" s="94"/>
      <c r="E103" s="94"/>
      <c r="F103" s="94"/>
      <c r="G103" s="94"/>
      <c r="H103" s="94"/>
      <c r="I103" s="94"/>
      <c r="J103" s="94"/>
      <c r="K103" s="94"/>
      <c r="L103" s="94"/>
      <c r="M103" s="94"/>
      <c r="N103" s="94"/>
      <c r="O103" s="94"/>
      <c r="P103" s="94"/>
      <c r="Q103" s="94"/>
      <c r="R103" s="94"/>
      <c r="S103" s="94"/>
      <c r="T103" s="94"/>
      <c r="U103" s="94"/>
      <c r="V103" s="94"/>
      <c r="W103" s="94"/>
      <c r="X103" s="94"/>
      <c r="Y103" s="94"/>
      <c r="Z103" s="94"/>
      <c r="AA103" s="95"/>
      <c r="AB103" s="95"/>
      <c r="AC103" s="95"/>
    </row>
    <row r="104" customFormat="false" ht="27" hidden="false" customHeight="true" outlineLevel="0" collapsed="false">
      <c r="A104" s="96" t="s">
        <v>212</v>
      </c>
      <c r="B104" s="96" t="s">
        <v>213</v>
      </c>
      <c r="C104" s="97" t="n">
        <v>4301011468</v>
      </c>
      <c r="D104" s="98" t="n">
        <v>4680115881327</v>
      </c>
      <c r="E104" s="98"/>
      <c r="F104" s="99" t="n">
        <v>1.35</v>
      </c>
      <c r="G104" s="100" t="n">
        <v>8</v>
      </c>
      <c r="H104" s="99" t="n">
        <v>10.8</v>
      </c>
      <c r="I104" s="99" t="n">
        <v>11.28</v>
      </c>
      <c r="J104" s="100" t="n">
        <v>56</v>
      </c>
      <c r="K104" s="100" t="s">
        <v>116</v>
      </c>
      <c r="L104" s="100"/>
      <c r="M104" s="101" t="s">
        <v>153</v>
      </c>
      <c r="N104" s="101"/>
      <c r="O104" s="100" t="n">
        <v>50</v>
      </c>
      <c r="P104" s="102" t="str">
        <f aca="false"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4" s="102"/>
      <c r="R104" s="102"/>
      <c r="S104" s="102"/>
      <c r="T104" s="102"/>
      <c r="U104" s="103"/>
      <c r="V104" s="103"/>
      <c r="W104" s="104" t="s">
        <v>68</v>
      </c>
      <c r="X104" s="105" t="n">
        <v>127</v>
      </c>
      <c r="Y104" s="106" t="n">
        <f aca="false">IFERROR(IF(X104="",0,CEILING((X104/$H104),1)*$H104),"")</f>
        <v>129.6</v>
      </c>
      <c r="Z104" s="107" t="n">
        <f aca="false">IFERROR(IF(Y104=0,"",ROUNDUP(Y104/H104,0)*0.02175),"")</f>
        <v>0.261</v>
      </c>
      <c r="AA104" s="108"/>
      <c r="AB104" s="109"/>
      <c r="AC104" s="110" t="s">
        <v>214</v>
      </c>
      <c r="AG104" s="111"/>
      <c r="AJ104" s="112"/>
      <c r="AK104" s="112"/>
      <c r="BB104" s="113" t="s">
        <v>1</v>
      </c>
      <c r="BM104" s="111" t="n">
        <f aca="false">IFERROR(X104*I104/H104,"0")</f>
        <v>132.644444444444</v>
      </c>
      <c r="BN104" s="111" t="n">
        <f aca="false">IFERROR(Y104*I104/H104,"0")</f>
        <v>135.36</v>
      </c>
      <c r="BO104" s="111" t="n">
        <f aca="false">IFERROR(1/J104*(X104/H104),"0")</f>
        <v>0.209986772486772</v>
      </c>
      <c r="BP104" s="111" t="n">
        <f aca="false">IFERROR(1/J104*(Y104/H104),"0")</f>
        <v>0.214285714285714</v>
      </c>
    </row>
    <row r="105" customFormat="false" ht="27" hidden="false" customHeight="true" outlineLevel="0" collapsed="false">
      <c r="A105" s="96" t="s">
        <v>215</v>
      </c>
      <c r="B105" s="96" t="s">
        <v>216</v>
      </c>
      <c r="C105" s="97" t="n">
        <v>4301011476</v>
      </c>
      <c r="D105" s="98" t="n">
        <v>4680115881518</v>
      </c>
      <c r="E105" s="98"/>
      <c r="F105" s="99" t="n">
        <v>0.4</v>
      </c>
      <c r="G105" s="100" t="n">
        <v>10</v>
      </c>
      <c r="H105" s="99" t="n">
        <v>4</v>
      </c>
      <c r="I105" s="99" t="n">
        <v>4.21</v>
      </c>
      <c r="J105" s="100" t="n">
        <v>132</v>
      </c>
      <c r="K105" s="100" t="s">
        <v>75</v>
      </c>
      <c r="L105" s="100"/>
      <c r="M105" s="101" t="s">
        <v>120</v>
      </c>
      <c r="N105" s="101"/>
      <c r="O105" s="100" t="n">
        <v>50</v>
      </c>
      <c r="P105" s="102" t="str">
        <f aca="false"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5" s="102"/>
      <c r="R105" s="102"/>
      <c r="S105" s="102"/>
      <c r="T105" s="102"/>
      <c r="U105" s="103"/>
      <c r="V105" s="103"/>
      <c r="W105" s="104" t="s">
        <v>68</v>
      </c>
      <c r="X105" s="105" t="n">
        <v>0</v>
      </c>
      <c r="Y105" s="106" t="n">
        <f aca="false">IFERROR(IF(X105="",0,CEILING((X105/$H105),1)*$H105),"")</f>
        <v>0</v>
      </c>
      <c r="Z105" s="107" t="str">
        <f aca="false">IFERROR(IF(Y105=0,"",ROUNDUP(Y105/H105,0)*0.00902),"")</f>
        <v/>
      </c>
      <c r="AA105" s="108"/>
      <c r="AB105" s="109"/>
      <c r="AC105" s="110" t="s">
        <v>214</v>
      </c>
      <c r="AG105" s="111"/>
      <c r="AJ105" s="112"/>
      <c r="AK105" s="112"/>
      <c r="BB105" s="113" t="s">
        <v>1</v>
      </c>
      <c r="BM105" s="111" t="n">
        <f aca="false">IFERROR(X105*I105/H105,"0")</f>
        <v>0</v>
      </c>
      <c r="BN105" s="111" t="n">
        <f aca="false">IFERROR(Y105*I105/H105,"0")</f>
        <v>0</v>
      </c>
      <c r="BO105" s="111" t="n">
        <f aca="false">IFERROR(1/J105*(X105/H105),"0")</f>
        <v>0</v>
      </c>
      <c r="BP105" s="111" t="n">
        <f aca="false">IFERROR(1/J105*(Y105/H105),"0")</f>
        <v>0</v>
      </c>
    </row>
    <row r="106" customFormat="false" ht="27" hidden="false" customHeight="true" outlineLevel="0" collapsed="false">
      <c r="A106" s="96" t="s">
        <v>217</v>
      </c>
      <c r="B106" s="96" t="s">
        <v>218</v>
      </c>
      <c r="C106" s="97" t="n">
        <v>4301012007</v>
      </c>
      <c r="D106" s="98" t="n">
        <v>4680115881303</v>
      </c>
      <c r="E106" s="98"/>
      <c r="F106" s="99" t="n">
        <v>0.45</v>
      </c>
      <c r="G106" s="100" t="n">
        <v>10</v>
      </c>
      <c r="H106" s="99" t="n">
        <v>4.5</v>
      </c>
      <c r="I106" s="99" t="n">
        <v>4.71</v>
      </c>
      <c r="J106" s="100" t="n">
        <v>132</v>
      </c>
      <c r="K106" s="100" t="s">
        <v>75</v>
      </c>
      <c r="L106" s="100"/>
      <c r="M106" s="101" t="s">
        <v>153</v>
      </c>
      <c r="N106" s="101"/>
      <c r="O106" s="100" t="n">
        <v>50</v>
      </c>
      <c r="P106" s="102" t="str">
        <f aca="false"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6" s="102"/>
      <c r="R106" s="102"/>
      <c r="S106" s="102"/>
      <c r="T106" s="102"/>
      <c r="U106" s="103"/>
      <c r="V106" s="103"/>
      <c r="W106" s="104" t="s">
        <v>68</v>
      </c>
      <c r="X106" s="105" t="n">
        <v>0</v>
      </c>
      <c r="Y106" s="106" t="n">
        <f aca="false">IFERROR(IF(X106="",0,CEILING((X106/$H106),1)*$H106),"")</f>
        <v>0</v>
      </c>
      <c r="Z106" s="107" t="str">
        <f aca="false">IFERROR(IF(Y106=0,"",ROUNDUP(Y106/H106,0)*0.00902),"")</f>
        <v/>
      </c>
      <c r="AA106" s="108"/>
      <c r="AB106" s="109"/>
      <c r="AC106" s="110" t="s">
        <v>219</v>
      </c>
      <c r="AG106" s="111"/>
      <c r="AJ106" s="112"/>
      <c r="AK106" s="112"/>
      <c r="BB106" s="113" t="s">
        <v>1</v>
      </c>
      <c r="BM106" s="111" t="n">
        <f aca="false">IFERROR(X106*I106/H106,"0")</f>
        <v>0</v>
      </c>
      <c r="BN106" s="111" t="n">
        <f aca="false">IFERROR(Y106*I106/H106,"0")</f>
        <v>0</v>
      </c>
      <c r="BO106" s="111" t="n">
        <f aca="false">IFERROR(1/J106*(X106/H106),"0")</f>
        <v>0</v>
      </c>
      <c r="BP106" s="111" t="n">
        <f aca="false">IFERROR(1/J106*(Y106/H106),"0")</f>
        <v>0</v>
      </c>
    </row>
    <row r="107" customFormat="false" ht="12.75" hidden="false" customHeight="false" outlineLevel="0" collapsed="false">
      <c r="A107" s="114"/>
      <c r="B107" s="114"/>
      <c r="C107" s="114"/>
      <c r="D107" s="114"/>
      <c r="E107" s="114"/>
      <c r="F107" s="114"/>
      <c r="G107" s="114"/>
      <c r="H107" s="114"/>
      <c r="I107" s="114"/>
      <c r="J107" s="114"/>
      <c r="K107" s="114"/>
      <c r="L107" s="114"/>
      <c r="M107" s="114"/>
      <c r="N107" s="114"/>
      <c r="O107" s="114"/>
      <c r="P107" s="115" t="s">
        <v>70</v>
      </c>
      <c r="Q107" s="115"/>
      <c r="R107" s="115"/>
      <c r="S107" s="115"/>
      <c r="T107" s="115"/>
      <c r="U107" s="115"/>
      <c r="V107" s="115"/>
      <c r="W107" s="116" t="s">
        <v>71</v>
      </c>
      <c r="X107" s="117" t="n">
        <f aca="false">IFERROR(X104/H104,"0")+IFERROR(X105/H105,"0")+IFERROR(X106/H106,"0")</f>
        <v>11.7592592592593</v>
      </c>
      <c r="Y107" s="117" t="n">
        <f aca="false">IFERROR(Y104/H104,"0")+IFERROR(Y105/H105,"0")+IFERROR(Y106/H106,"0")</f>
        <v>12</v>
      </c>
      <c r="Z107" s="117" t="n">
        <f aca="false">IFERROR(IF(Z104="",0,Z104),"0")+IFERROR(IF(Z105="",0,Z105),"0")+IFERROR(IF(Z106="",0,Z106),"0")</f>
        <v>0.261</v>
      </c>
      <c r="AA107" s="118"/>
      <c r="AB107" s="118"/>
      <c r="AC107" s="118"/>
    </row>
    <row r="108" customFormat="false" ht="12.75" hidden="false" customHeight="false" outlineLevel="0" collapsed="false">
      <c r="A108" s="114"/>
      <c r="B108" s="114"/>
      <c r="C108" s="114"/>
      <c r="D108" s="114"/>
      <c r="E108" s="114"/>
      <c r="F108" s="114"/>
      <c r="G108" s="114"/>
      <c r="H108" s="114"/>
      <c r="I108" s="114"/>
      <c r="J108" s="114"/>
      <c r="K108" s="114"/>
      <c r="L108" s="114"/>
      <c r="M108" s="114"/>
      <c r="N108" s="114"/>
      <c r="O108" s="114"/>
      <c r="P108" s="115" t="s">
        <v>70</v>
      </c>
      <c r="Q108" s="115"/>
      <c r="R108" s="115"/>
      <c r="S108" s="115"/>
      <c r="T108" s="115"/>
      <c r="U108" s="115"/>
      <c r="V108" s="115"/>
      <c r="W108" s="116" t="s">
        <v>68</v>
      </c>
      <c r="X108" s="117" t="n">
        <f aca="false">IFERROR(SUM(X104:X106),"0")</f>
        <v>127</v>
      </c>
      <c r="Y108" s="117" t="n">
        <f aca="false">IFERROR(SUM(Y104:Y106),"0")</f>
        <v>129.6</v>
      </c>
      <c r="Z108" s="116"/>
      <c r="AA108" s="118"/>
      <c r="AB108" s="118"/>
      <c r="AC108" s="118"/>
    </row>
    <row r="109" customFormat="false" ht="14.25" hidden="false" customHeight="true" outlineLevel="0" collapsed="false">
      <c r="A109" s="94" t="s">
        <v>72</v>
      </c>
      <c r="B109" s="94"/>
      <c r="C109" s="94"/>
      <c r="D109" s="94"/>
      <c r="E109" s="94"/>
      <c r="F109" s="94"/>
      <c r="G109" s="94"/>
      <c r="H109" s="94"/>
      <c r="I109" s="94"/>
      <c r="J109" s="94"/>
      <c r="K109" s="94"/>
      <c r="L109" s="94"/>
      <c r="M109" s="94"/>
      <c r="N109" s="94"/>
      <c r="O109" s="94"/>
      <c r="P109" s="94"/>
      <c r="Q109" s="94"/>
      <c r="R109" s="94"/>
      <c r="S109" s="94"/>
      <c r="T109" s="94"/>
      <c r="U109" s="94"/>
      <c r="V109" s="94"/>
      <c r="W109" s="94"/>
      <c r="X109" s="94"/>
      <c r="Y109" s="94"/>
      <c r="Z109" s="94"/>
      <c r="AA109" s="95"/>
      <c r="AB109" s="95"/>
      <c r="AC109" s="95"/>
    </row>
    <row r="110" customFormat="false" ht="27" hidden="false" customHeight="true" outlineLevel="0" collapsed="false">
      <c r="A110" s="96" t="s">
        <v>220</v>
      </c>
      <c r="B110" s="96" t="s">
        <v>221</v>
      </c>
      <c r="C110" s="97" t="n">
        <v>4301051437</v>
      </c>
      <c r="D110" s="98" t="n">
        <v>4607091386967</v>
      </c>
      <c r="E110" s="98"/>
      <c r="F110" s="99" t="n">
        <v>1.35</v>
      </c>
      <c r="G110" s="100" t="n">
        <v>6</v>
      </c>
      <c r="H110" s="99" t="n">
        <v>8.1</v>
      </c>
      <c r="I110" s="99" t="n">
        <v>8.664</v>
      </c>
      <c r="J110" s="100" t="n">
        <v>56</v>
      </c>
      <c r="K110" s="100" t="s">
        <v>116</v>
      </c>
      <c r="L110" s="100"/>
      <c r="M110" s="101" t="s">
        <v>120</v>
      </c>
      <c r="N110" s="101"/>
      <c r="O110" s="100" t="n">
        <v>45</v>
      </c>
      <c r="P110" s="102" t="str">
        <f aca="false"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0" s="102"/>
      <c r="R110" s="102"/>
      <c r="S110" s="102"/>
      <c r="T110" s="102"/>
      <c r="U110" s="103"/>
      <c r="V110" s="103"/>
      <c r="W110" s="104" t="s">
        <v>68</v>
      </c>
      <c r="X110" s="105" t="n">
        <v>0</v>
      </c>
      <c r="Y110" s="106" t="n">
        <f aca="false">IFERROR(IF(X110="",0,CEILING((X110/$H110),1)*$H110),"")</f>
        <v>0</v>
      </c>
      <c r="Z110" s="107" t="str">
        <f aca="false">IFERROR(IF(Y110=0,"",ROUNDUP(Y110/H110,0)*0.02175),"")</f>
        <v/>
      </c>
      <c r="AA110" s="108"/>
      <c r="AB110" s="109"/>
      <c r="AC110" s="110" t="s">
        <v>222</v>
      </c>
      <c r="AG110" s="111"/>
      <c r="AJ110" s="112"/>
      <c r="AK110" s="112"/>
      <c r="BB110" s="113" t="s">
        <v>1</v>
      </c>
      <c r="BM110" s="111" t="n">
        <f aca="false">IFERROR(X110*I110/H110,"0")</f>
        <v>0</v>
      </c>
      <c r="BN110" s="111" t="n">
        <f aca="false">IFERROR(Y110*I110/H110,"0")</f>
        <v>0</v>
      </c>
      <c r="BO110" s="111" t="n">
        <f aca="false">IFERROR(1/J110*(X110/H110),"0")</f>
        <v>0</v>
      </c>
      <c r="BP110" s="111" t="n">
        <f aca="false">IFERROR(1/J110*(Y110/H110),"0")</f>
        <v>0</v>
      </c>
    </row>
    <row r="111" customFormat="false" ht="27" hidden="false" customHeight="true" outlineLevel="0" collapsed="false">
      <c r="A111" s="96" t="s">
        <v>220</v>
      </c>
      <c r="B111" s="96" t="s">
        <v>223</v>
      </c>
      <c r="C111" s="97" t="n">
        <v>4301051543</v>
      </c>
      <c r="D111" s="98" t="n">
        <v>4607091386967</v>
      </c>
      <c r="E111" s="98"/>
      <c r="F111" s="99" t="n">
        <v>1.4</v>
      </c>
      <c r="G111" s="100" t="n">
        <v>6</v>
      </c>
      <c r="H111" s="99" t="n">
        <v>8.4</v>
      </c>
      <c r="I111" s="99" t="n">
        <v>8.964</v>
      </c>
      <c r="J111" s="100" t="n">
        <v>56</v>
      </c>
      <c r="K111" s="100" t="s">
        <v>116</v>
      </c>
      <c r="L111" s="100"/>
      <c r="M111" s="101" t="s">
        <v>67</v>
      </c>
      <c r="N111" s="101"/>
      <c r="O111" s="100" t="n">
        <v>45</v>
      </c>
      <c r="P111" s="102" t="str">
        <f aca="false"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1" s="102"/>
      <c r="R111" s="102"/>
      <c r="S111" s="102"/>
      <c r="T111" s="102"/>
      <c r="U111" s="103"/>
      <c r="V111" s="103"/>
      <c r="W111" s="104" t="s">
        <v>68</v>
      </c>
      <c r="X111" s="105" t="n">
        <v>0</v>
      </c>
      <c r="Y111" s="106" t="n">
        <f aca="false">IFERROR(IF(X111="",0,CEILING((X111/$H111),1)*$H111),"")</f>
        <v>0</v>
      </c>
      <c r="Z111" s="107" t="str">
        <f aca="false">IFERROR(IF(Y111=0,"",ROUNDUP(Y111/H111,0)*0.02175),"")</f>
        <v/>
      </c>
      <c r="AA111" s="108"/>
      <c r="AB111" s="109"/>
      <c r="AC111" s="110" t="s">
        <v>222</v>
      </c>
      <c r="AG111" s="111"/>
      <c r="AJ111" s="112"/>
      <c r="AK111" s="112"/>
      <c r="BB111" s="113" t="s">
        <v>1</v>
      </c>
      <c r="BM111" s="111" t="n">
        <f aca="false">IFERROR(X111*I111/H111,"0")</f>
        <v>0</v>
      </c>
      <c r="BN111" s="111" t="n">
        <f aca="false">IFERROR(Y111*I111/H111,"0")</f>
        <v>0</v>
      </c>
      <c r="BO111" s="111" t="n">
        <f aca="false">IFERROR(1/J111*(X111/H111),"0")</f>
        <v>0</v>
      </c>
      <c r="BP111" s="111" t="n">
        <f aca="false">IFERROR(1/J111*(Y111/H111),"0")</f>
        <v>0</v>
      </c>
    </row>
    <row r="112" customFormat="false" ht="27" hidden="false" customHeight="true" outlineLevel="0" collapsed="false">
      <c r="A112" s="96" t="s">
        <v>224</v>
      </c>
      <c r="B112" s="96" t="s">
        <v>225</v>
      </c>
      <c r="C112" s="97" t="n">
        <v>4301051436</v>
      </c>
      <c r="D112" s="98" t="n">
        <v>4607091385731</v>
      </c>
      <c r="E112" s="98"/>
      <c r="F112" s="99" t="n">
        <v>0.45</v>
      </c>
      <c r="G112" s="100" t="n">
        <v>6</v>
      </c>
      <c r="H112" s="99" t="n">
        <v>2.7</v>
      </c>
      <c r="I112" s="99" t="n">
        <v>2.972</v>
      </c>
      <c r="J112" s="100" t="n">
        <v>156</v>
      </c>
      <c r="K112" s="100" t="s">
        <v>75</v>
      </c>
      <c r="L112" s="100"/>
      <c r="M112" s="101" t="s">
        <v>120</v>
      </c>
      <c r="N112" s="101"/>
      <c r="O112" s="100" t="n">
        <v>45</v>
      </c>
      <c r="P112" s="102" t="str">
        <f aca="false"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2" s="102"/>
      <c r="R112" s="102"/>
      <c r="S112" s="102"/>
      <c r="T112" s="102"/>
      <c r="U112" s="103"/>
      <c r="V112" s="103"/>
      <c r="W112" s="104" t="s">
        <v>68</v>
      </c>
      <c r="X112" s="105" t="n">
        <v>0</v>
      </c>
      <c r="Y112" s="106" t="n">
        <f aca="false">IFERROR(IF(X112="",0,CEILING((X112/$H112),1)*$H112),"")</f>
        <v>0</v>
      </c>
      <c r="Z112" s="107" t="str">
        <f aca="false">IFERROR(IF(Y112=0,"",ROUNDUP(Y112/H112,0)*0.00753),"")</f>
        <v/>
      </c>
      <c r="AA112" s="108"/>
      <c r="AB112" s="109"/>
      <c r="AC112" s="110" t="s">
        <v>222</v>
      </c>
      <c r="AG112" s="111"/>
      <c r="AJ112" s="112"/>
      <c r="AK112" s="112"/>
      <c r="BB112" s="113" t="s">
        <v>1</v>
      </c>
      <c r="BM112" s="111" t="n">
        <f aca="false">IFERROR(X112*I112/H112,"0")</f>
        <v>0</v>
      </c>
      <c r="BN112" s="111" t="n">
        <f aca="false">IFERROR(Y112*I112/H112,"0")</f>
        <v>0</v>
      </c>
      <c r="BO112" s="111" t="n">
        <f aca="false">IFERROR(1/J112*(X112/H112),"0")</f>
        <v>0</v>
      </c>
      <c r="BP112" s="111" t="n">
        <f aca="false">IFERROR(1/J112*(Y112/H112),"0")</f>
        <v>0</v>
      </c>
    </row>
    <row r="113" customFormat="false" ht="27" hidden="false" customHeight="true" outlineLevel="0" collapsed="false">
      <c r="A113" s="96" t="s">
        <v>226</v>
      </c>
      <c r="B113" s="96" t="s">
        <v>227</v>
      </c>
      <c r="C113" s="97" t="n">
        <v>4301051438</v>
      </c>
      <c r="D113" s="98" t="n">
        <v>4680115880894</v>
      </c>
      <c r="E113" s="98"/>
      <c r="F113" s="99" t="n">
        <v>0.33</v>
      </c>
      <c r="G113" s="100" t="n">
        <v>6</v>
      </c>
      <c r="H113" s="99" t="n">
        <v>1.98</v>
      </c>
      <c r="I113" s="99" t="n">
        <v>2.258</v>
      </c>
      <c r="J113" s="100" t="n">
        <v>156</v>
      </c>
      <c r="K113" s="100" t="s">
        <v>75</v>
      </c>
      <c r="L113" s="100"/>
      <c r="M113" s="101" t="s">
        <v>120</v>
      </c>
      <c r="N113" s="101"/>
      <c r="O113" s="100" t="n">
        <v>45</v>
      </c>
      <c r="P113" s="102" t="str">
        <f aca="false"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3" s="102"/>
      <c r="R113" s="102"/>
      <c r="S113" s="102"/>
      <c r="T113" s="102"/>
      <c r="U113" s="103"/>
      <c r="V113" s="103"/>
      <c r="W113" s="104" t="s">
        <v>68</v>
      </c>
      <c r="X113" s="105" t="n">
        <v>0</v>
      </c>
      <c r="Y113" s="106" t="n">
        <f aca="false">IFERROR(IF(X113="",0,CEILING((X113/$H113),1)*$H113),"")</f>
        <v>0</v>
      </c>
      <c r="Z113" s="107" t="str">
        <f aca="false">IFERROR(IF(Y113=0,"",ROUNDUP(Y113/H113,0)*0.00753),"")</f>
        <v/>
      </c>
      <c r="AA113" s="108"/>
      <c r="AB113" s="109"/>
      <c r="AC113" s="110" t="s">
        <v>228</v>
      </c>
      <c r="AG113" s="111"/>
      <c r="AJ113" s="112"/>
      <c r="AK113" s="112"/>
      <c r="BB113" s="113" t="s">
        <v>1</v>
      </c>
      <c r="BM113" s="111" t="n">
        <f aca="false">IFERROR(X113*I113/H113,"0")</f>
        <v>0</v>
      </c>
      <c r="BN113" s="111" t="n">
        <f aca="false">IFERROR(Y113*I113/H113,"0")</f>
        <v>0</v>
      </c>
      <c r="BO113" s="111" t="n">
        <f aca="false">IFERROR(1/J113*(X113/H113),"0")</f>
        <v>0</v>
      </c>
      <c r="BP113" s="111" t="n">
        <f aca="false">IFERROR(1/J113*(Y113/H113),"0")</f>
        <v>0</v>
      </c>
    </row>
    <row r="114" customFormat="false" ht="27" hidden="false" customHeight="true" outlineLevel="0" collapsed="false">
      <c r="A114" s="96" t="s">
        <v>229</v>
      </c>
      <c r="B114" s="96" t="s">
        <v>230</v>
      </c>
      <c r="C114" s="97" t="n">
        <v>4301051439</v>
      </c>
      <c r="D114" s="98" t="n">
        <v>4680115880214</v>
      </c>
      <c r="E114" s="98"/>
      <c r="F114" s="99" t="n">
        <v>0.45</v>
      </c>
      <c r="G114" s="100" t="n">
        <v>6</v>
      </c>
      <c r="H114" s="99" t="n">
        <v>2.7</v>
      </c>
      <c r="I114" s="99" t="n">
        <v>2.988</v>
      </c>
      <c r="J114" s="100" t="n">
        <v>132</v>
      </c>
      <c r="K114" s="100" t="s">
        <v>75</v>
      </c>
      <c r="L114" s="100"/>
      <c r="M114" s="101" t="s">
        <v>120</v>
      </c>
      <c r="N114" s="101"/>
      <c r="O114" s="100" t="n">
        <v>45</v>
      </c>
      <c r="P114" s="102" t="str">
        <f aca="false"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4" s="102"/>
      <c r="R114" s="102"/>
      <c r="S114" s="102"/>
      <c r="T114" s="102"/>
      <c r="U114" s="103"/>
      <c r="V114" s="103"/>
      <c r="W114" s="104" t="s">
        <v>68</v>
      </c>
      <c r="X114" s="105" t="n">
        <v>0</v>
      </c>
      <c r="Y114" s="106" t="n">
        <f aca="false">IFERROR(IF(X114="",0,CEILING((X114/$H114),1)*$H114),"")</f>
        <v>0</v>
      </c>
      <c r="Z114" s="107" t="str">
        <f aca="false">IFERROR(IF(Y114=0,"",ROUNDUP(Y114/H114,0)*0.00902),"")</f>
        <v/>
      </c>
      <c r="AA114" s="108"/>
      <c r="AB114" s="109"/>
      <c r="AC114" s="110" t="s">
        <v>231</v>
      </c>
      <c r="AG114" s="111"/>
      <c r="AJ114" s="112"/>
      <c r="AK114" s="112"/>
      <c r="BB114" s="113" t="s">
        <v>1</v>
      </c>
      <c r="BM114" s="111" t="n">
        <f aca="false">IFERROR(X114*I114/H114,"0")</f>
        <v>0</v>
      </c>
      <c r="BN114" s="111" t="n">
        <f aca="false">IFERROR(Y114*I114/H114,"0")</f>
        <v>0</v>
      </c>
      <c r="BO114" s="111" t="n">
        <f aca="false">IFERROR(1/J114*(X114/H114),"0")</f>
        <v>0</v>
      </c>
      <c r="BP114" s="111" t="n">
        <f aca="false">IFERROR(1/J114*(Y114/H114),"0")</f>
        <v>0</v>
      </c>
    </row>
    <row r="115" customFormat="false" ht="12.75" hidden="false" customHeight="false" outlineLevel="0" collapsed="false">
      <c r="A115" s="114"/>
      <c r="B115" s="114"/>
      <c r="C115" s="114"/>
      <c r="D115" s="114"/>
      <c r="E115" s="114"/>
      <c r="F115" s="114"/>
      <c r="G115" s="114"/>
      <c r="H115" s="114"/>
      <c r="I115" s="114"/>
      <c r="J115" s="114"/>
      <c r="K115" s="114"/>
      <c r="L115" s="114"/>
      <c r="M115" s="114"/>
      <c r="N115" s="114"/>
      <c r="O115" s="114"/>
      <c r="P115" s="115" t="s">
        <v>70</v>
      </c>
      <c r="Q115" s="115"/>
      <c r="R115" s="115"/>
      <c r="S115" s="115"/>
      <c r="T115" s="115"/>
      <c r="U115" s="115"/>
      <c r="V115" s="115"/>
      <c r="W115" s="116" t="s">
        <v>71</v>
      </c>
      <c r="X115" s="117" t="n">
        <f aca="false">IFERROR(X110/H110,"0")+IFERROR(X111/H111,"0")+IFERROR(X112/H112,"0")+IFERROR(X113/H113,"0")+IFERROR(X114/H114,"0")</f>
        <v>0</v>
      </c>
      <c r="Y115" s="117" t="n">
        <f aca="false">IFERROR(Y110/H110,"0")+IFERROR(Y111/H111,"0")+IFERROR(Y112/H112,"0")+IFERROR(Y113/H113,"0")+IFERROR(Y114/H114,"0")</f>
        <v>0</v>
      </c>
      <c r="Z115" s="117" t="n">
        <f aca="false">IFERROR(IF(Z110="",0,Z110),"0")+IFERROR(IF(Z111="",0,Z111),"0")+IFERROR(IF(Z112="",0,Z112),"0")+IFERROR(IF(Z113="",0,Z113),"0")+IFERROR(IF(Z114="",0,Z114),"0")</f>
        <v>0</v>
      </c>
      <c r="AA115" s="118"/>
      <c r="AB115" s="118"/>
      <c r="AC115" s="118"/>
    </row>
    <row r="116" customFormat="false" ht="12.75" hidden="false" customHeight="false" outlineLevel="0" collapsed="false">
      <c r="A116" s="114"/>
      <c r="B116" s="114"/>
      <c r="C116" s="114"/>
      <c r="D116" s="114"/>
      <c r="E116" s="114"/>
      <c r="F116" s="114"/>
      <c r="G116" s="114"/>
      <c r="H116" s="114"/>
      <c r="I116" s="114"/>
      <c r="J116" s="114"/>
      <c r="K116" s="114"/>
      <c r="L116" s="114"/>
      <c r="M116" s="114"/>
      <c r="N116" s="114"/>
      <c r="O116" s="114"/>
      <c r="P116" s="115" t="s">
        <v>70</v>
      </c>
      <c r="Q116" s="115"/>
      <c r="R116" s="115"/>
      <c r="S116" s="115"/>
      <c r="T116" s="115"/>
      <c r="U116" s="115"/>
      <c r="V116" s="115"/>
      <c r="W116" s="116" t="s">
        <v>68</v>
      </c>
      <c r="X116" s="117" t="n">
        <f aca="false">IFERROR(SUM(X110:X114),"0")</f>
        <v>0</v>
      </c>
      <c r="Y116" s="117" t="n">
        <f aca="false">IFERROR(SUM(Y110:Y114),"0")</f>
        <v>0</v>
      </c>
      <c r="Z116" s="116"/>
      <c r="AA116" s="118"/>
      <c r="AB116" s="118"/>
      <c r="AC116" s="118"/>
    </row>
    <row r="117" customFormat="false" ht="16.5" hidden="false" customHeight="true" outlineLevel="0" collapsed="false">
      <c r="A117" s="92" t="s">
        <v>232</v>
      </c>
      <c r="B117" s="92"/>
      <c r="C117" s="92"/>
      <c r="D117" s="92"/>
      <c r="E117" s="92"/>
      <c r="F117" s="92"/>
      <c r="G117" s="92"/>
      <c r="H117" s="92"/>
      <c r="I117" s="92"/>
      <c r="J117" s="92"/>
      <c r="K117" s="92"/>
      <c r="L117" s="92"/>
      <c r="M117" s="92"/>
      <c r="N117" s="92"/>
      <c r="O117" s="92"/>
      <c r="P117" s="92"/>
      <c r="Q117" s="92"/>
      <c r="R117" s="92"/>
      <c r="S117" s="92"/>
      <c r="T117" s="92"/>
      <c r="U117" s="92"/>
      <c r="V117" s="92"/>
      <c r="W117" s="92"/>
      <c r="X117" s="92"/>
      <c r="Y117" s="92"/>
      <c r="Z117" s="92"/>
      <c r="AA117" s="93"/>
      <c r="AB117" s="93"/>
      <c r="AC117" s="93"/>
    </row>
    <row r="118" customFormat="false" ht="14.25" hidden="false" customHeight="true" outlineLevel="0" collapsed="false">
      <c r="A118" s="94" t="s">
        <v>113</v>
      </c>
      <c r="B118" s="94"/>
      <c r="C118" s="94"/>
      <c r="D118" s="94"/>
      <c r="E118" s="94"/>
      <c r="F118" s="94"/>
      <c r="G118" s="94"/>
      <c r="H118" s="94"/>
      <c r="I118" s="94"/>
      <c r="J118" s="94"/>
      <c r="K118" s="94"/>
      <c r="L118" s="94"/>
      <c r="M118" s="94"/>
      <c r="N118" s="94"/>
      <c r="O118" s="94"/>
      <c r="P118" s="94"/>
      <c r="Q118" s="94"/>
      <c r="R118" s="94"/>
      <c r="S118" s="94"/>
      <c r="T118" s="94"/>
      <c r="U118" s="94"/>
      <c r="V118" s="94"/>
      <c r="W118" s="94"/>
      <c r="X118" s="94"/>
      <c r="Y118" s="94"/>
      <c r="Z118" s="94"/>
      <c r="AA118" s="95"/>
      <c r="AB118" s="95"/>
      <c r="AC118" s="95"/>
    </row>
    <row r="119" customFormat="false" ht="27" hidden="false" customHeight="true" outlineLevel="0" collapsed="false">
      <c r="A119" s="96" t="s">
        <v>233</v>
      </c>
      <c r="B119" s="96" t="s">
        <v>234</v>
      </c>
      <c r="C119" s="97" t="n">
        <v>4301011514</v>
      </c>
      <c r="D119" s="98" t="n">
        <v>4680115882133</v>
      </c>
      <c r="E119" s="98"/>
      <c r="F119" s="99" t="n">
        <v>1.35</v>
      </c>
      <c r="G119" s="100" t="n">
        <v>8</v>
      </c>
      <c r="H119" s="99" t="n">
        <v>10.8</v>
      </c>
      <c r="I119" s="99" t="n">
        <v>11.28</v>
      </c>
      <c r="J119" s="100" t="n">
        <v>56</v>
      </c>
      <c r="K119" s="100" t="s">
        <v>116</v>
      </c>
      <c r="L119" s="100"/>
      <c r="M119" s="101" t="s">
        <v>117</v>
      </c>
      <c r="N119" s="101"/>
      <c r="O119" s="100" t="n">
        <v>50</v>
      </c>
      <c r="P119" s="102" t="str">
        <f aca="false"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19" s="102"/>
      <c r="R119" s="102"/>
      <c r="S119" s="102"/>
      <c r="T119" s="102"/>
      <c r="U119" s="103"/>
      <c r="V119" s="103"/>
      <c r="W119" s="104" t="s">
        <v>68</v>
      </c>
      <c r="X119" s="105" t="n">
        <v>0</v>
      </c>
      <c r="Y119" s="106" t="n">
        <f aca="false">IFERROR(IF(X119="",0,CEILING((X119/$H119),1)*$H119),"")</f>
        <v>0</v>
      </c>
      <c r="Z119" s="107" t="str">
        <f aca="false">IFERROR(IF(Y119=0,"",ROUNDUP(Y119/H119,0)*0.02175),"")</f>
        <v/>
      </c>
      <c r="AA119" s="108"/>
      <c r="AB119" s="109"/>
      <c r="AC119" s="110" t="s">
        <v>235</v>
      </c>
      <c r="AG119" s="111"/>
      <c r="AJ119" s="112"/>
      <c r="AK119" s="112"/>
      <c r="BB119" s="113" t="s">
        <v>1</v>
      </c>
      <c r="BM119" s="111" t="n">
        <f aca="false">IFERROR(X119*I119/H119,"0")</f>
        <v>0</v>
      </c>
      <c r="BN119" s="111" t="n">
        <f aca="false">IFERROR(Y119*I119/H119,"0")</f>
        <v>0</v>
      </c>
      <c r="BO119" s="111" t="n">
        <f aca="false">IFERROR(1/J119*(X119/H119),"0")</f>
        <v>0</v>
      </c>
      <c r="BP119" s="111" t="n">
        <f aca="false">IFERROR(1/J119*(Y119/H119),"0")</f>
        <v>0</v>
      </c>
    </row>
    <row r="120" customFormat="false" ht="16.5" hidden="false" customHeight="true" outlineLevel="0" collapsed="false">
      <c r="A120" s="96" t="s">
        <v>233</v>
      </c>
      <c r="B120" s="96" t="s">
        <v>236</v>
      </c>
      <c r="C120" s="97" t="n">
        <v>4301011703</v>
      </c>
      <c r="D120" s="98" t="n">
        <v>4680115882133</v>
      </c>
      <c r="E120" s="98"/>
      <c r="F120" s="99" t="n">
        <v>1.4</v>
      </c>
      <c r="G120" s="100" t="n">
        <v>8</v>
      </c>
      <c r="H120" s="99" t="n">
        <v>11.2</v>
      </c>
      <c r="I120" s="99" t="n">
        <v>11.68</v>
      </c>
      <c r="J120" s="100" t="n">
        <v>56</v>
      </c>
      <c r="K120" s="100" t="s">
        <v>116</v>
      </c>
      <c r="L120" s="100"/>
      <c r="M120" s="101" t="s">
        <v>117</v>
      </c>
      <c r="N120" s="101"/>
      <c r="O120" s="100" t="n">
        <v>50</v>
      </c>
      <c r="P120" s="102" t="str">
        <f aca="false"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0" s="102"/>
      <c r="R120" s="102"/>
      <c r="S120" s="102"/>
      <c r="T120" s="102"/>
      <c r="U120" s="103"/>
      <c r="V120" s="103"/>
      <c r="W120" s="104" t="s">
        <v>68</v>
      </c>
      <c r="X120" s="105" t="n">
        <v>84</v>
      </c>
      <c r="Y120" s="106" t="n">
        <f aca="false">IFERROR(IF(X120="",0,CEILING((X120/$H120),1)*$H120),"")</f>
        <v>89.6</v>
      </c>
      <c r="Z120" s="107" t="n">
        <f aca="false">IFERROR(IF(Y120=0,"",ROUNDUP(Y120/H120,0)*0.02175),"")</f>
        <v>0.174</v>
      </c>
      <c r="AA120" s="108"/>
      <c r="AB120" s="109"/>
      <c r="AC120" s="110" t="s">
        <v>237</v>
      </c>
      <c r="AG120" s="111"/>
      <c r="AJ120" s="112"/>
      <c r="AK120" s="112"/>
      <c r="BB120" s="113" t="s">
        <v>1</v>
      </c>
      <c r="BM120" s="111" t="n">
        <f aca="false">IFERROR(X120*I120/H120,"0")</f>
        <v>87.6</v>
      </c>
      <c r="BN120" s="111" t="n">
        <f aca="false">IFERROR(Y120*I120/H120,"0")</f>
        <v>93.44</v>
      </c>
      <c r="BO120" s="111" t="n">
        <f aca="false">IFERROR(1/J120*(X120/H120),"0")</f>
        <v>0.133928571428571</v>
      </c>
      <c r="BP120" s="111" t="n">
        <f aca="false">IFERROR(1/J120*(Y120/H120),"0")</f>
        <v>0.142857142857143</v>
      </c>
    </row>
    <row r="121" customFormat="false" ht="27" hidden="false" customHeight="true" outlineLevel="0" collapsed="false">
      <c r="A121" s="96" t="s">
        <v>238</v>
      </c>
      <c r="B121" s="96" t="s">
        <v>239</v>
      </c>
      <c r="C121" s="97" t="n">
        <v>4301011417</v>
      </c>
      <c r="D121" s="98" t="n">
        <v>4680115880269</v>
      </c>
      <c r="E121" s="98"/>
      <c r="F121" s="99" t="n">
        <v>0.375</v>
      </c>
      <c r="G121" s="100" t="n">
        <v>10</v>
      </c>
      <c r="H121" s="99" t="n">
        <v>3.75</v>
      </c>
      <c r="I121" s="99" t="n">
        <v>3.96</v>
      </c>
      <c r="J121" s="100" t="n">
        <v>132</v>
      </c>
      <c r="K121" s="100" t="s">
        <v>75</v>
      </c>
      <c r="L121" s="100"/>
      <c r="M121" s="101" t="s">
        <v>120</v>
      </c>
      <c r="N121" s="101"/>
      <c r="O121" s="100" t="n">
        <v>50</v>
      </c>
      <c r="P121" s="102" t="str">
        <f aca="false"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1" s="102"/>
      <c r="R121" s="102"/>
      <c r="S121" s="102"/>
      <c r="T121" s="102"/>
      <c r="U121" s="103"/>
      <c r="V121" s="103"/>
      <c r="W121" s="104" t="s">
        <v>68</v>
      </c>
      <c r="X121" s="105" t="n">
        <v>0</v>
      </c>
      <c r="Y121" s="106" t="n">
        <f aca="false">IFERROR(IF(X121="",0,CEILING((X121/$H121),1)*$H121),"")</f>
        <v>0</v>
      </c>
      <c r="Z121" s="107" t="str">
        <f aca="false">IFERROR(IF(Y121=0,"",ROUNDUP(Y121/H121,0)*0.00902),"")</f>
        <v/>
      </c>
      <c r="AA121" s="108"/>
      <c r="AB121" s="109"/>
      <c r="AC121" s="110" t="s">
        <v>235</v>
      </c>
      <c r="AG121" s="111"/>
      <c r="AJ121" s="112"/>
      <c r="AK121" s="112"/>
      <c r="BB121" s="113" t="s">
        <v>1</v>
      </c>
      <c r="BM121" s="111" t="n">
        <f aca="false">IFERROR(X121*I121/H121,"0")</f>
        <v>0</v>
      </c>
      <c r="BN121" s="111" t="n">
        <f aca="false">IFERROR(Y121*I121/H121,"0")</f>
        <v>0</v>
      </c>
      <c r="BO121" s="111" t="n">
        <f aca="false">IFERROR(1/J121*(X121/H121),"0")</f>
        <v>0</v>
      </c>
      <c r="BP121" s="111" t="n">
        <f aca="false">IFERROR(1/J121*(Y121/H121),"0")</f>
        <v>0</v>
      </c>
    </row>
    <row r="122" customFormat="false" ht="27" hidden="false" customHeight="true" outlineLevel="0" collapsed="false">
      <c r="A122" s="96" t="s">
        <v>240</v>
      </c>
      <c r="B122" s="96" t="s">
        <v>241</v>
      </c>
      <c r="C122" s="97" t="n">
        <v>4301011415</v>
      </c>
      <c r="D122" s="98" t="n">
        <v>4680115880429</v>
      </c>
      <c r="E122" s="98"/>
      <c r="F122" s="99" t="n">
        <v>0.45</v>
      </c>
      <c r="G122" s="100" t="n">
        <v>10</v>
      </c>
      <c r="H122" s="99" t="n">
        <v>4.5</v>
      </c>
      <c r="I122" s="99" t="n">
        <v>4.71</v>
      </c>
      <c r="J122" s="100" t="n">
        <v>132</v>
      </c>
      <c r="K122" s="100" t="s">
        <v>75</v>
      </c>
      <c r="L122" s="100"/>
      <c r="M122" s="101" t="s">
        <v>120</v>
      </c>
      <c r="N122" s="101"/>
      <c r="O122" s="100" t="n">
        <v>50</v>
      </c>
      <c r="P122" s="102" t="str">
        <f aca="false"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2" s="102"/>
      <c r="R122" s="102"/>
      <c r="S122" s="102"/>
      <c r="T122" s="102"/>
      <c r="U122" s="103"/>
      <c r="V122" s="103"/>
      <c r="W122" s="104" t="s">
        <v>68</v>
      </c>
      <c r="X122" s="105" t="n">
        <v>0</v>
      </c>
      <c r="Y122" s="106" t="n">
        <f aca="false">IFERROR(IF(X122="",0,CEILING((X122/$H122),1)*$H122),"")</f>
        <v>0</v>
      </c>
      <c r="Z122" s="107" t="str">
        <f aca="false">IFERROR(IF(Y122=0,"",ROUNDUP(Y122/H122,0)*0.00902),"")</f>
        <v/>
      </c>
      <c r="AA122" s="108"/>
      <c r="AB122" s="109"/>
      <c r="AC122" s="110" t="s">
        <v>235</v>
      </c>
      <c r="AG122" s="111"/>
      <c r="AJ122" s="112"/>
      <c r="AK122" s="112"/>
      <c r="BB122" s="113" t="s">
        <v>1</v>
      </c>
      <c r="BM122" s="111" t="n">
        <f aca="false">IFERROR(X122*I122/H122,"0")</f>
        <v>0</v>
      </c>
      <c r="BN122" s="111" t="n">
        <f aca="false">IFERROR(Y122*I122/H122,"0")</f>
        <v>0</v>
      </c>
      <c r="BO122" s="111" t="n">
        <f aca="false">IFERROR(1/J122*(X122/H122),"0")</f>
        <v>0</v>
      </c>
      <c r="BP122" s="111" t="n">
        <f aca="false">IFERROR(1/J122*(Y122/H122),"0")</f>
        <v>0</v>
      </c>
    </row>
    <row r="123" customFormat="false" ht="27" hidden="false" customHeight="true" outlineLevel="0" collapsed="false">
      <c r="A123" s="96" t="s">
        <v>242</v>
      </c>
      <c r="B123" s="96" t="s">
        <v>243</v>
      </c>
      <c r="C123" s="97" t="n">
        <v>4301011462</v>
      </c>
      <c r="D123" s="98" t="n">
        <v>4680115881457</v>
      </c>
      <c r="E123" s="98"/>
      <c r="F123" s="99" t="n">
        <v>0.75</v>
      </c>
      <c r="G123" s="100" t="n">
        <v>6</v>
      </c>
      <c r="H123" s="99" t="n">
        <v>4.5</v>
      </c>
      <c r="I123" s="99" t="n">
        <v>4.71</v>
      </c>
      <c r="J123" s="100" t="n">
        <v>132</v>
      </c>
      <c r="K123" s="100" t="s">
        <v>75</v>
      </c>
      <c r="L123" s="100"/>
      <c r="M123" s="101" t="s">
        <v>120</v>
      </c>
      <c r="N123" s="101"/>
      <c r="O123" s="100" t="n">
        <v>50</v>
      </c>
      <c r="P123" s="102" t="str">
        <f aca="false"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3" s="102"/>
      <c r="R123" s="102"/>
      <c r="S123" s="102"/>
      <c r="T123" s="102"/>
      <c r="U123" s="103"/>
      <c r="V123" s="103"/>
      <c r="W123" s="104" t="s">
        <v>68</v>
      </c>
      <c r="X123" s="105" t="n">
        <v>0</v>
      </c>
      <c r="Y123" s="106" t="n">
        <f aca="false">IFERROR(IF(X123="",0,CEILING((X123/$H123),1)*$H123),"")</f>
        <v>0</v>
      </c>
      <c r="Z123" s="107" t="str">
        <f aca="false">IFERROR(IF(Y123=0,"",ROUNDUP(Y123/H123,0)*0.00902),"")</f>
        <v/>
      </c>
      <c r="AA123" s="108"/>
      <c r="AB123" s="109"/>
      <c r="AC123" s="110" t="s">
        <v>235</v>
      </c>
      <c r="AG123" s="111"/>
      <c r="AJ123" s="112"/>
      <c r="AK123" s="112"/>
      <c r="BB123" s="113" t="s">
        <v>1</v>
      </c>
      <c r="BM123" s="111" t="n">
        <f aca="false">IFERROR(X123*I123/H123,"0")</f>
        <v>0</v>
      </c>
      <c r="BN123" s="111" t="n">
        <f aca="false">IFERROR(Y123*I123/H123,"0")</f>
        <v>0</v>
      </c>
      <c r="BO123" s="111" t="n">
        <f aca="false">IFERROR(1/J123*(X123/H123),"0")</f>
        <v>0</v>
      </c>
      <c r="BP123" s="111" t="n">
        <f aca="false">IFERROR(1/J123*(Y123/H123),"0")</f>
        <v>0</v>
      </c>
    </row>
    <row r="124" customFormat="false" ht="12.75" hidden="false" customHeight="false" outlineLevel="0" collapsed="false">
      <c r="A124" s="114"/>
      <c r="B124" s="114"/>
      <c r="C124" s="114"/>
      <c r="D124" s="114"/>
      <c r="E124" s="114"/>
      <c r="F124" s="114"/>
      <c r="G124" s="114"/>
      <c r="H124" s="114"/>
      <c r="I124" s="114"/>
      <c r="J124" s="114"/>
      <c r="K124" s="114"/>
      <c r="L124" s="114"/>
      <c r="M124" s="114"/>
      <c r="N124" s="114"/>
      <c r="O124" s="114"/>
      <c r="P124" s="115" t="s">
        <v>70</v>
      </c>
      <c r="Q124" s="115"/>
      <c r="R124" s="115"/>
      <c r="S124" s="115"/>
      <c r="T124" s="115"/>
      <c r="U124" s="115"/>
      <c r="V124" s="115"/>
      <c r="W124" s="116" t="s">
        <v>71</v>
      </c>
      <c r="X124" s="117" t="n">
        <f aca="false">IFERROR(X119/H119,"0")+IFERROR(X120/H120,"0")+IFERROR(X121/H121,"0")+IFERROR(X122/H122,"0")+IFERROR(X123/H123,"0")</f>
        <v>7.5</v>
      </c>
      <c r="Y124" s="117" t="n">
        <f aca="false">IFERROR(Y119/H119,"0")+IFERROR(Y120/H120,"0")+IFERROR(Y121/H121,"0")+IFERROR(Y122/H122,"0")+IFERROR(Y123/H123,"0")</f>
        <v>8</v>
      </c>
      <c r="Z124" s="117" t="n">
        <f aca="false">IFERROR(IF(Z119="",0,Z119),"0")+IFERROR(IF(Z120="",0,Z120),"0")+IFERROR(IF(Z121="",0,Z121),"0")+IFERROR(IF(Z122="",0,Z122),"0")+IFERROR(IF(Z123="",0,Z123),"0")</f>
        <v>0.174</v>
      </c>
      <c r="AA124" s="118"/>
      <c r="AB124" s="118"/>
      <c r="AC124" s="118"/>
    </row>
    <row r="125" customFormat="false" ht="12.75" hidden="false" customHeight="false" outlineLevel="0" collapsed="false">
      <c r="A125" s="114"/>
      <c r="B125" s="114"/>
      <c r="C125" s="114"/>
      <c r="D125" s="114"/>
      <c r="E125" s="114"/>
      <c r="F125" s="114"/>
      <c r="G125" s="114"/>
      <c r="H125" s="114"/>
      <c r="I125" s="114"/>
      <c r="J125" s="114"/>
      <c r="K125" s="114"/>
      <c r="L125" s="114"/>
      <c r="M125" s="114"/>
      <c r="N125" s="114"/>
      <c r="O125" s="114"/>
      <c r="P125" s="115" t="s">
        <v>70</v>
      </c>
      <c r="Q125" s="115"/>
      <c r="R125" s="115"/>
      <c r="S125" s="115"/>
      <c r="T125" s="115"/>
      <c r="U125" s="115"/>
      <c r="V125" s="115"/>
      <c r="W125" s="116" t="s">
        <v>68</v>
      </c>
      <c r="X125" s="117" t="n">
        <f aca="false">IFERROR(SUM(X119:X123),"0")</f>
        <v>84</v>
      </c>
      <c r="Y125" s="117" t="n">
        <f aca="false">IFERROR(SUM(Y119:Y123),"0")</f>
        <v>89.6</v>
      </c>
      <c r="Z125" s="116"/>
      <c r="AA125" s="118"/>
      <c r="AB125" s="118"/>
      <c r="AC125" s="118"/>
    </row>
    <row r="126" customFormat="false" ht="14.25" hidden="false" customHeight="true" outlineLevel="0" collapsed="false">
      <c r="A126" s="94" t="s">
        <v>161</v>
      </c>
      <c r="B126" s="94"/>
      <c r="C126" s="94"/>
      <c r="D126" s="94"/>
      <c r="E126" s="94"/>
      <c r="F126" s="94"/>
      <c r="G126" s="94"/>
      <c r="H126" s="94"/>
      <c r="I126" s="94"/>
      <c r="J126" s="94"/>
      <c r="K126" s="94"/>
      <c r="L126" s="94"/>
      <c r="M126" s="94"/>
      <c r="N126" s="94"/>
      <c r="O126" s="94"/>
      <c r="P126" s="94"/>
      <c r="Q126" s="94"/>
      <c r="R126" s="94"/>
      <c r="S126" s="94"/>
      <c r="T126" s="94"/>
      <c r="U126" s="94"/>
      <c r="V126" s="94"/>
      <c r="W126" s="94"/>
      <c r="X126" s="94"/>
      <c r="Y126" s="94"/>
      <c r="Z126" s="94"/>
      <c r="AA126" s="95"/>
      <c r="AB126" s="95"/>
      <c r="AC126" s="95"/>
    </row>
    <row r="127" customFormat="false" ht="16.5" hidden="false" customHeight="true" outlineLevel="0" collapsed="false">
      <c r="A127" s="96" t="s">
        <v>244</v>
      </c>
      <c r="B127" s="96" t="s">
        <v>245</v>
      </c>
      <c r="C127" s="97" t="n">
        <v>4301020235</v>
      </c>
      <c r="D127" s="98" t="n">
        <v>4680115881488</v>
      </c>
      <c r="E127" s="98"/>
      <c r="F127" s="99" t="n">
        <v>1.35</v>
      </c>
      <c r="G127" s="100" t="n">
        <v>8</v>
      </c>
      <c r="H127" s="99" t="n">
        <v>10.8</v>
      </c>
      <c r="I127" s="99" t="n">
        <v>11.28</v>
      </c>
      <c r="J127" s="100" t="n">
        <v>56</v>
      </c>
      <c r="K127" s="100" t="s">
        <v>116</v>
      </c>
      <c r="L127" s="100"/>
      <c r="M127" s="101" t="s">
        <v>117</v>
      </c>
      <c r="N127" s="101"/>
      <c r="O127" s="100" t="n">
        <v>50</v>
      </c>
      <c r="P127" s="102" t="str">
        <f aca="false"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7" s="102"/>
      <c r="R127" s="102"/>
      <c r="S127" s="102"/>
      <c r="T127" s="102"/>
      <c r="U127" s="103"/>
      <c r="V127" s="103"/>
      <c r="W127" s="104" t="s">
        <v>68</v>
      </c>
      <c r="X127" s="105" t="n">
        <v>0</v>
      </c>
      <c r="Y127" s="106" t="n">
        <f aca="false">IFERROR(IF(X127="",0,CEILING((X127/$H127),1)*$H127),"")</f>
        <v>0</v>
      </c>
      <c r="Z127" s="107" t="str">
        <f aca="false">IFERROR(IF(Y127=0,"",ROUNDUP(Y127/H127,0)*0.02175),"")</f>
        <v/>
      </c>
      <c r="AA127" s="108"/>
      <c r="AB127" s="109"/>
      <c r="AC127" s="110" t="s">
        <v>246</v>
      </c>
      <c r="AG127" s="111"/>
      <c r="AJ127" s="112"/>
      <c r="AK127" s="112"/>
      <c r="BB127" s="113" t="s">
        <v>1</v>
      </c>
      <c r="BM127" s="111" t="n">
        <f aca="false">IFERROR(X127*I127/H127,"0")</f>
        <v>0</v>
      </c>
      <c r="BN127" s="111" t="n">
        <f aca="false">IFERROR(Y127*I127/H127,"0")</f>
        <v>0</v>
      </c>
      <c r="BO127" s="111" t="n">
        <f aca="false">IFERROR(1/J127*(X127/H127),"0")</f>
        <v>0</v>
      </c>
      <c r="BP127" s="111" t="n">
        <f aca="false">IFERROR(1/J127*(Y127/H127),"0")</f>
        <v>0</v>
      </c>
    </row>
    <row r="128" customFormat="false" ht="16.5" hidden="false" customHeight="true" outlineLevel="0" collapsed="false">
      <c r="A128" s="96" t="s">
        <v>244</v>
      </c>
      <c r="B128" s="96" t="s">
        <v>247</v>
      </c>
      <c r="C128" s="97" t="n">
        <v>4301020345</v>
      </c>
      <c r="D128" s="98" t="n">
        <v>4680115881488</v>
      </c>
      <c r="E128" s="98"/>
      <c r="F128" s="99" t="n">
        <v>1.35</v>
      </c>
      <c r="G128" s="100" t="n">
        <v>8</v>
      </c>
      <c r="H128" s="99" t="n">
        <v>10.8</v>
      </c>
      <c r="I128" s="99" t="n">
        <v>11.28</v>
      </c>
      <c r="J128" s="100" t="n">
        <v>56</v>
      </c>
      <c r="K128" s="100" t="s">
        <v>116</v>
      </c>
      <c r="L128" s="100"/>
      <c r="M128" s="101" t="s">
        <v>117</v>
      </c>
      <c r="N128" s="101"/>
      <c r="O128" s="100" t="n">
        <v>55</v>
      </c>
      <c r="P128" s="119" t="s">
        <v>248</v>
      </c>
      <c r="Q128" s="119"/>
      <c r="R128" s="119"/>
      <c r="S128" s="119"/>
      <c r="T128" s="119"/>
      <c r="U128" s="103"/>
      <c r="V128" s="103"/>
      <c r="W128" s="104" t="s">
        <v>68</v>
      </c>
      <c r="X128" s="105" t="n">
        <v>0</v>
      </c>
      <c r="Y128" s="106" t="n">
        <f aca="false">IFERROR(IF(X128="",0,CEILING((X128/$H128),1)*$H128),"")</f>
        <v>0</v>
      </c>
      <c r="Z128" s="107" t="str">
        <f aca="false">IFERROR(IF(Y128=0,"",ROUNDUP(Y128/H128,0)*0.02175),"")</f>
        <v/>
      </c>
      <c r="AA128" s="108"/>
      <c r="AB128" s="109"/>
      <c r="AC128" s="110" t="s">
        <v>249</v>
      </c>
      <c r="AG128" s="111"/>
      <c r="AJ128" s="112"/>
      <c r="AK128" s="112"/>
      <c r="BB128" s="113" t="s">
        <v>1</v>
      </c>
      <c r="BM128" s="111" t="n">
        <f aca="false">IFERROR(X128*I128/H128,"0")</f>
        <v>0</v>
      </c>
      <c r="BN128" s="111" t="n">
        <f aca="false">IFERROR(Y128*I128/H128,"0")</f>
        <v>0</v>
      </c>
      <c r="BO128" s="111" t="n">
        <f aca="false">IFERROR(1/J128*(X128/H128),"0")</f>
        <v>0</v>
      </c>
      <c r="BP128" s="111" t="n">
        <f aca="false">IFERROR(1/J128*(Y128/H128),"0")</f>
        <v>0</v>
      </c>
    </row>
    <row r="129" customFormat="false" ht="16.5" hidden="false" customHeight="true" outlineLevel="0" collapsed="false">
      <c r="A129" s="96" t="s">
        <v>250</v>
      </c>
      <c r="B129" s="96" t="s">
        <v>251</v>
      </c>
      <c r="C129" s="97" t="n">
        <v>4301020346</v>
      </c>
      <c r="D129" s="98" t="n">
        <v>4680115882775</v>
      </c>
      <c r="E129" s="98"/>
      <c r="F129" s="99" t="n">
        <v>0.3</v>
      </c>
      <c r="G129" s="100" t="n">
        <v>8</v>
      </c>
      <c r="H129" s="99" t="n">
        <v>2.4</v>
      </c>
      <c r="I129" s="99" t="n">
        <v>2.5</v>
      </c>
      <c r="J129" s="100" t="n">
        <v>234</v>
      </c>
      <c r="K129" s="100" t="s">
        <v>66</v>
      </c>
      <c r="L129" s="100"/>
      <c r="M129" s="101" t="s">
        <v>117</v>
      </c>
      <c r="N129" s="101"/>
      <c r="O129" s="100" t="n">
        <v>55</v>
      </c>
      <c r="P129" s="119" t="s">
        <v>252</v>
      </c>
      <c r="Q129" s="119"/>
      <c r="R129" s="119"/>
      <c r="S129" s="119"/>
      <c r="T129" s="119"/>
      <c r="U129" s="103"/>
      <c r="V129" s="103"/>
      <c r="W129" s="104" t="s">
        <v>68</v>
      </c>
      <c r="X129" s="105" t="n">
        <v>0</v>
      </c>
      <c r="Y129" s="106" t="n">
        <f aca="false">IFERROR(IF(X129="",0,CEILING((X129/$H129),1)*$H129),"")</f>
        <v>0</v>
      </c>
      <c r="Z129" s="107" t="str">
        <f aca="false">IFERROR(IF(Y129=0,"",ROUNDUP(Y129/H129,0)*0.00502),"")</f>
        <v/>
      </c>
      <c r="AA129" s="108"/>
      <c r="AB129" s="109"/>
      <c r="AC129" s="110" t="s">
        <v>249</v>
      </c>
      <c r="AG129" s="111"/>
      <c r="AJ129" s="112"/>
      <c r="AK129" s="112"/>
      <c r="BB129" s="113" t="s">
        <v>1</v>
      </c>
      <c r="BM129" s="111" t="n">
        <f aca="false">IFERROR(X129*I129/H129,"0")</f>
        <v>0</v>
      </c>
      <c r="BN129" s="111" t="n">
        <f aca="false">IFERROR(Y129*I129/H129,"0")</f>
        <v>0</v>
      </c>
      <c r="BO129" s="111" t="n">
        <f aca="false">IFERROR(1/J129*(X129/H129),"0")</f>
        <v>0</v>
      </c>
      <c r="BP129" s="111" t="n">
        <f aca="false">IFERROR(1/J129*(Y129/H129),"0")</f>
        <v>0</v>
      </c>
    </row>
    <row r="130" customFormat="false" ht="16.5" hidden="false" customHeight="true" outlineLevel="0" collapsed="false">
      <c r="A130" s="96" t="s">
        <v>250</v>
      </c>
      <c r="B130" s="96" t="s">
        <v>253</v>
      </c>
      <c r="C130" s="97" t="n">
        <v>4301020258</v>
      </c>
      <c r="D130" s="98" t="n">
        <v>4680115882775</v>
      </c>
      <c r="E130" s="98"/>
      <c r="F130" s="99" t="n">
        <v>0.3</v>
      </c>
      <c r="G130" s="100" t="n">
        <v>8</v>
      </c>
      <c r="H130" s="99" t="n">
        <v>2.4</v>
      </c>
      <c r="I130" s="99" t="n">
        <v>2.5</v>
      </c>
      <c r="J130" s="100" t="n">
        <v>234</v>
      </c>
      <c r="K130" s="100" t="s">
        <v>66</v>
      </c>
      <c r="L130" s="100"/>
      <c r="M130" s="101" t="s">
        <v>120</v>
      </c>
      <c r="N130" s="101"/>
      <c r="O130" s="100" t="n">
        <v>50</v>
      </c>
      <c r="P130" s="102" t="str">
        <f aca="false"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0" s="102"/>
      <c r="R130" s="102"/>
      <c r="S130" s="102"/>
      <c r="T130" s="102"/>
      <c r="U130" s="103"/>
      <c r="V130" s="103"/>
      <c r="W130" s="104" t="s">
        <v>68</v>
      </c>
      <c r="X130" s="105" t="n">
        <v>0</v>
      </c>
      <c r="Y130" s="106" t="n">
        <f aca="false">IFERROR(IF(X130="",0,CEILING((X130/$H130),1)*$H130),"")</f>
        <v>0</v>
      </c>
      <c r="Z130" s="107" t="str">
        <f aca="false">IFERROR(IF(Y130=0,"",ROUNDUP(Y130/H130,0)*0.00502),"")</f>
        <v/>
      </c>
      <c r="AA130" s="108"/>
      <c r="AB130" s="109"/>
      <c r="AC130" s="110" t="s">
        <v>246</v>
      </c>
      <c r="AG130" s="111"/>
      <c r="AJ130" s="112"/>
      <c r="AK130" s="112"/>
      <c r="BB130" s="113" t="s">
        <v>1</v>
      </c>
      <c r="BM130" s="111" t="n">
        <f aca="false">IFERROR(X130*I130/H130,"0")</f>
        <v>0</v>
      </c>
      <c r="BN130" s="111" t="n">
        <f aca="false">IFERROR(Y130*I130/H130,"0")</f>
        <v>0</v>
      </c>
      <c r="BO130" s="111" t="n">
        <f aca="false">IFERROR(1/J130*(X130/H130),"0")</f>
        <v>0</v>
      </c>
      <c r="BP130" s="111" t="n">
        <f aca="false">IFERROR(1/J130*(Y130/H130),"0")</f>
        <v>0</v>
      </c>
    </row>
    <row r="131" customFormat="false" ht="12.75" hidden="false" customHeight="false" outlineLevel="0" collapsed="false">
      <c r="A131" s="114"/>
      <c r="B131" s="114"/>
      <c r="C131" s="114"/>
      <c r="D131" s="114"/>
      <c r="E131" s="114"/>
      <c r="F131" s="114"/>
      <c r="G131" s="114"/>
      <c r="H131" s="114"/>
      <c r="I131" s="114"/>
      <c r="J131" s="114"/>
      <c r="K131" s="114"/>
      <c r="L131" s="114"/>
      <c r="M131" s="114"/>
      <c r="N131" s="114"/>
      <c r="O131" s="114"/>
      <c r="P131" s="115" t="s">
        <v>70</v>
      </c>
      <c r="Q131" s="115"/>
      <c r="R131" s="115"/>
      <c r="S131" s="115"/>
      <c r="T131" s="115"/>
      <c r="U131" s="115"/>
      <c r="V131" s="115"/>
      <c r="W131" s="116" t="s">
        <v>71</v>
      </c>
      <c r="X131" s="117" t="n">
        <f aca="false">IFERROR(X127/H127,"0")+IFERROR(X128/H128,"0")+IFERROR(X129/H129,"0")+IFERROR(X130/H130,"0")</f>
        <v>0</v>
      </c>
      <c r="Y131" s="117" t="n">
        <f aca="false">IFERROR(Y127/H127,"0")+IFERROR(Y128/H128,"0")+IFERROR(Y129/H129,"0")+IFERROR(Y130/H130,"0")</f>
        <v>0</v>
      </c>
      <c r="Z131" s="117" t="n">
        <f aca="false">IFERROR(IF(Z127="",0,Z127),"0")+IFERROR(IF(Z128="",0,Z128),"0")+IFERROR(IF(Z129="",0,Z129),"0")+IFERROR(IF(Z130="",0,Z130),"0")</f>
        <v>0</v>
      </c>
      <c r="AA131" s="118"/>
      <c r="AB131" s="118"/>
      <c r="AC131" s="118"/>
    </row>
    <row r="132" customFormat="false" ht="12.75" hidden="false" customHeight="false" outlineLevel="0" collapsed="false">
      <c r="A132" s="114"/>
      <c r="B132" s="114"/>
      <c r="C132" s="114"/>
      <c r="D132" s="114"/>
      <c r="E132" s="114"/>
      <c r="F132" s="114"/>
      <c r="G132" s="114"/>
      <c r="H132" s="114"/>
      <c r="I132" s="114"/>
      <c r="J132" s="114"/>
      <c r="K132" s="114"/>
      <c r="L132" s="114"/>
      <c r="M132" s="114"/>
      <c r="N132" s="114"/>
      <c r="O132" s="114"/>
      <c r="P132" s="115" t="s">
        <v>70</v>
      </c>
      <c r="Q132" s="115"/>
      <c r="R132" s="115"/>
      <c r="S132" s="115"/>
      <c r="T132" s="115"/>
      <c r="U132" s="115"/>
      <c r="V132" s="115"/>
      <c r="W132" s="116" t="s">
        <v>68</v>
      </c>
      <c r="X132" s="117" t="n">
        <f aca="false">IFERROR(SUM(X127:X130),"0")</f>
        <v>0</v>
      </c>
      <c r="Y132" s="117" t="n">
        <f aca="false">IFERROR(SUM(Y127:Y130),"0")</f>
        <v>0</v>
      </c>
      <c r="Z132" s="116"/>
      <c r="AA132" s="118"/>
      <c r="AB132" s="118"/>
      <c r="AC132" s="118"/>
    </row>
    <row r="133" customFormat="false" ht="14.25" hidden="false" customHeight="true" outlineLevel="0" collapsed="false">
      <c r="A133" s="94" t="s">
        <v>72</v>
      </c>
      <c r="B133" s="94"/>
      <c r="C133" s="94"/>
      <c r="D133" s="94"/>
      <c r="E133" s="94"/>
      <c r="F133" s="94"/>
      <c r="G133" s="94"/>
      <c r="H133" s="94"/>
      <c r="I133" s="94"/>
      <c r="J133" s="94"/>
      <c r="K133" s="94"/>
      <c r="L133" s="94"/>
      <c r="M133" s="94"/>
      <c r="N133" s="94"/>
      <c r="O133" s="94"/>
      <c r="P133" s="94"/>
      <c r="Q133" s="94"/>
      <c r="R133" s="94"/>
      <c r="S133" s="94"/>
      <c r="T133" s="94"/>
      <c r="U133" s="94"/>
      <c r="V133" s="94"/>
      <c r="W133" s="94"/>
      <c r="X133" s="94"/>
      <c r="Y133" s="94"/>
      <c r="Z133" s="94"/>
      <c r="AA133" s="95"/>
      <c r="AB133" s="95"/>
      <c r="AC133" s="95"/>
    </row>
    <row r="134" customFormat="false" ht="37.5" hidden="false" customHeight="true" outlineLevel="0" collapsed="false">
      <c r="A134" s="96" t="s">
        <v>254</v>
      </c>
      <c r="B134" s="96" t="s">
        <v>255</v>
      </c>
      <c r="C134" s="97" t="n">
        <v>4301051360</v>
      </c>
      <c r="D134" s="98" t="n">
        <v>4607091385168</v>
      </c>
      <c r="E134" s="98"/>
      <c r="F134" s="99" t="n">
        <v>1.35</v>
      </c>
      <c r="G134" s="100" t="n">
        <v>6</v>
      </c>
      <c r="H134" s="99" t="n">
        <v>8.1</v>
      </c>
      <c r="I134" s="99" t="n">
        <v>8.658</v>
      </c>
      <c r="J134" s="100" t="n">
        <v>56</v>
      </c>
      <c r="K134" s="100" t="s">
        <v>116</v>
      </c>
      <c r="L134" s="100"/>
      <c r="M134" s="101" t="s">
        <v>120</v>
      </c>
      <c r="N134" s="101"/>
      <c r="O134" s="100" t="n">
        <v>45</v>
      </c>
      <c r="P134" s="102" t="str">
        <f aca="false"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4" s="102"/>
      <c r="R134" s="102"/>
      <c r="S134" s="102"/>
      <c r="T134" s="102"/>
      <c r="U134" s="103"/>
      <c r="V134" s="103"/>
      <c r="W134" s="104" t="s">
        <v>68</v>
      </c>
      <c r="X134" s="105" t="n">
        <v>0</v>
      </c>
      <c r="Y134" s="106" t="n">
        <f aca="false">IFERROR(IF(X134="",0,CEILING((X134/$H134),1)*$H134),"")</f>
        <v>0</v>
      </c>
      <c r="Z134" s="107" t="str">
        <f aca="false">IFERROR(IF(Y134=0,"",ROUNDUP(Y134/H134,0)*0.02175),"")</f>
        <v/>
      </c>
      <c r="AA134" s="108"/>
      <c r="AB134" s="109"/>
      <c r="AC134" s="110" t="s">
        <v>256</v>
      </c>
      <c r="AG134" s="111"/>
      <c r="AJ134" s="112"/>
      <c r="AK134" s="112"/>
      <c r="BB134" s="113" t="s">
        <v>1</v>
      </c>
      <c r="BM134" s="111" t="n">
        <f aca="false">IFERROR(X134*I134/H134,"0")</f>
        <v>0</v>
      </c>
      <c r="BN134" s="111" t="n">
        <f aca="false">IFERROR(Y134*I134/H134,"0")</f>
        <v>0</v>
      </c>
      <c r="BO134" s="111" t="n">
        <f aca="false">IFERROR(1/J134*(X134/H134),"0")</f>
        <v>0</v>
      </c>
      <c r="BP134" s="111" t="n">
        <f aca="false">IFERROR(1/J134*(Y134/H134),"0")</f>
        <v>0</v>
      </c>
    </row>
    <row r="135" customFormat="false" ht="27" hidden="false" customHeight="true" outlineLevel="0" collapsed="false">
      <c r="A135" s="96" t="s">
        <v>254</v>
      </c>
      <c r="B135" s="96" t="s">
        <v>257</v>
      </c>
      <c r="C135" s="97" t="n">
        <v>4301051612</v>
      </c>
      <c r="D135" s="98" t="n">
        <v>4607091385168</v>
      </c>
      <c r="E135" s="98"/>
      <c r="F135" s="99" t="n">
        <v>1.4</v>
      </c>
      <c r="G135" s="100" t="n">
        <v>6</v>
      </c>
      <c r="H135" s="99" t="n">
        <v>8.4</v>
      </c>
      <c r="I135" s="99" t="n">
        <v>8.958</v>
      </c>
      <c r="J135" s="100" t="n">
        <v>56</v>
      </c>
      <c r="K135" s="100" t="s">
        <v>116</v>
      </c>
      <c r="L135" s="100"/>
      <c r="M135" s="101" t="s">
        <v>67</v>
      </c>
      <c r="N135" s="101"/>
      <c r="O135" s="100" t="n">
        <v>45</v>
      </c>
      <c r="P135" s="102" t="str">
        <f aca="false"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5" s="102"/>
      <c r="R135" s="102"/>
      <c r="S135" s="102"/>
      <c r="T135" s="102"/>
      <c r="U135" s="103"/>
      <c r="V135" s="103"/>
      <c r="W135" s="104" t="s">
        <v>68</v>
      </c>
      <c r="X135" s="105" t="n">
        <v>318</v>
      </c>
      <c r="Y135" s="106" t="n">
        <f aca="false">IFERROR(IF(X135="",0,CEILING((X135/$H135),1)*$H135),"")</f>
        <v>319.2</v>
      </c>
      <c r="Z135" s="107" t="n">
        <f aca="false">IFERROR(IF(Y135=0,"",ROUNDUP(Y135/H135,0)*0.02175),"")</f>
        <v>0.8265</v>
      </c>
      <c r="AA135" s="108"/>
      <c r="AB135" s="109"/>
      <c r="AC135" s="110" t="s">
        <v>258</v>
      </c>
      <c r="AG135" s="111"/>
      <c r="AJ135" s="112"/>
      <c r="AK135" s="112"/>
      <c r="BB135" s="113" t="s">
        <v>1</v>
      </c>
      <c r="BM135" s="111" t="n">
        <f aca="false">IFERROR(X135*I135/H135,"0")</f>
        <v>339.124285714286</v>
      </c>
      <c r="BN135" s="111" t="n">
        <f aca="false">IFERROR(Y135*I135/H135,"0")</f>
        <v>340.404</v>
      </c>
      <c r="BO135" s="111" t="n">
        <f aca="false">IFERROR(1/J135*(X135/H135),"0")</f>
        <v>0.676020408163265</v>
      </c>
      <c r="BP135" s="111" t="n">
        <f aca="false">IFERROR(1/J135*(Y135/H135),"0")</f>
        <v>0.678571428571429</v>
      </c>
    </row>
    <row r="136" customFormat="false" ht="27" hidden="false" customHeight="true" outlineLevel="0" collapsed="false">
      <c r="A136" s="96" t="s">
        <v>259</v>
      </c>
      <c r="B136" s="96" t="s">
        <v>260</v>
      </c>
      <c r="C136" s="97" t="n">
        <v>4301051742</v>
      </c>
      <c r="D136" s="98" t="n">
        <v>4680115884540</v>
      </c>
      <c r="E136" s="98"/>
      <c r="F136" s="99" t="n">
        <v>1.4</v>
      </c>
      <c r="G136" s="100" t="n">
        <v>6</v>
      </c>
      <c r="H136" s="99" t="n">
        <v>8.4</v>
      </c>
      <c r="I136" s="99" t="n">
        <v>8.88</v>
      </c>
      <c r="J136" s="100" t="n">
        <v>56</v>
      </c>
      <c r="K136" s="100" t="s">
        <v>116</v>
      </c>
      <c r="L136" s="100"/>
      <c r="M136" s="101" t="s">
        <v>120</v>
      </c>
      <c r="N136" s="101"/>
      <c r="O136" s="100" t="n">
        <v>45</v>
      </c>
      <c r="P136" s="119" t="s">
        <v>261</v>
      </c>
      <c r="Q136" s="119"/>
      <c r="R136" s="119"/>
      <c r="S136" s="119"/>
      <c r="T136" s="119"/>
      <c r="U136" s="103"/>
      <c r="V136" s="103"/>
      <c r="W136" s="104" t="s">
        <v>68</v>
      </c>
      <c r="X136" s="105" t="n">
        <v>0</v>
      </c>
      <c r="Y136" s="106" t="n">
        <f aca="false">IFERROR(IF(X136="",0,CEILING((X136/$H136),1)*$H136),"")</f>
        <v>0</v>
      </c>
      <c r="Z136" s="107" t="str">
        <f aca="false">IFERROR(IF(Y136=0,"",ROUNDUP(Y136/H136,0)*0.02175),"")</f>
        <v/>
      </c>
      <c r="AA136" s="108"/>
      <c r="AB136" s="109"/>
      <c r="AC136" s="110" t="s">
        <v>262</v>
      </c>
      <c r="AG136" s="111"/>
      <c r="AJ136" s="112"/>
      <c r="AK136" s="112"/>
      <c r="BB136" s="113" t="s">
        <v>1</v>
      </c>
      <c r="BM136" s="111" t="n">
        <f aca="false">IFERROR(X136*I136/H136,"0")</f>
        <v>0</v>
      </c>
      <c r="BN136" s="111" t="n">
        <f aca="false">IFERROR(Y136*I136/H136,"0")</f>
        <v>0</v>
      </c>
      <c r="BO136" s="111" t="n">
        <f aca="false">IFERROR(1/J136*(X136/H136),"0")</f>
        <v>0</v>
      </c>
      <c r="BP136" s="111" t="n">
        <f aca="false">IFERROR(1/J136*(Y136/H136),"0")</f>
        <v>0</v>
      </c>
    </row>
    <row r="137" customFormat="false" ht="37.5" hidden="false" customHeight="true" outlineLevel="0" collapsed="false">
      <c r="A137" s="96" t="s">
        <v>263</v>
      </c>
      <c r="B137" s="96" t="s">
        <v>264</v>
      </c>
      <c r="C137" s="97" t="n">
        <v>4301051362</v>
      </c>
      <c r="D137" s="98" t="n">
        <v>4607091383256</v>
      </c>
      <c r="E137" s="98"/>
      <c r="F137" s="99" t="n">
        <v>0.33</v>
      </c>
      <c r="G137" s="100" t="n">
        <v>6</v>
      </c>
      <c r="H137" s="99" t="n">
        <v>1.98</v>
      </c>
      <c r="I137" s="99" t="n">
        <v>2.246</v>
      </c>
      <c r="J137" s="100" t="n">
        <v>156</v>
      </c>
      <c r="K137" s="100" t="s">
        <v>75</v>
      </c>
      <c r="L137" s="100"/>
      <c r="M137" s="101" t="s">
        <v>120</v>
      </c>
      <c r="N137" s="101"/>
      <c r="O137" s="100" t="n">
        <v>45</v>
      </c>
      <c r="P137" s="102" t="str">
        <f aca="false"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7" s="102"/>
      <c r="R137" s="102"/>
      <c r="S137" s="102"/>
      <c r="T137" s="102"/>
      <c r="U137" s="103"/>
      <c r="V137" s="103"/>
      <c r="W137" s="104" t="s">
        <v>68</v>
      </c>
      <c r="X137" s="105" t="n">
        <v>0</v>
      </c>
      <c r="Y137" s="106" t="n">
        <f aca="false">IFERROR(IF(X137="",0,CEILING((X137/$H137),1)*$H137),"")</f>
        <v>0</v>
      </c>
      <c r="Z137" s="107" t="str">
        <f aca="false">IFERROR(IF(Y137=0,"",ROUNDUP(Y137/H137,0)*0.00753),"")</f>
        <v/>
      </c>
      <c r="AA137" s="108"/>
      <c r="AB137" s="109"/>
      <c r="AC137" s="110" t="s">
        <v>256</v>
      </c>
      <c r="AG137" s="111"/>
      <c r="AJ137" s="112"/>
      <c r="AK137" s="112"/>
      <c r="BB137" s="113" t="s">
        <v>1</v>
      </c>
      <c r="BM137" s="111" t="n">
        <f aca="false">IFERROR(X137*I137/H137,"0")</f>
        <v>0</v>
      </c>
      <c r="BN137" s="111" t="n">
        <f aca="false">IFERROR(Y137*I137/H137,"0")</f>
        <v>0</v>
      </c>
      <c r="BO137" s="111" t="n">
        <f aca="false">IFERROR(1/J137*(X137/H137),"0")</f>
        <v>0</v>
      </c>
      <c r="BP137" s="111" t="n">
        <f aca="false">IFERROR(1/J137*(Y137/H137),"0")</f>
        <v>0</v>
      </c>
    </row>
    <row r="138" customFormat="false" ht="37.5" hidden="false" customHeight="true" outlineLevel="0" collapsed="false">
      <c r="A138" s="96" t="s">
        <v>265</v>
      </c>
      <c r="B138" s="96" t="s">
        <v>266</v>
      </c>
      <c r="C138" s="97" t="n">
        <v>4301051358</v>
      </c>
      <c r="D138" s="98" t="n">
        <v>4607091385748</v>
      </c>
      <c r="E138" s="98"/>
      <c r="F138" s="99" t="n">
        <v>0.45</v>
      </c>
      <c r="G138" s="100" t="n">
        <v>6</v>
      </c>
      <c r="H138" s="99" t="n">
        <v>2.7</v>
      </c>
      <c r="I138" s="99" t="n">
        <v>2.972</v>
      </c>
      <c r="J138" s="100" t="n">
        <v>156</v>
      </c>
      <c r="K138" s="100" t="s">
        <v>75</v>
      </c>
      <c r="L138" s="100"/>
      <c r="M138" s="101" t="s">
        <v>120</v>
      </c>
      <c r="N138" s="101"/>
      <c r="O138" s="100" t="n">
        <v>45</v>
      </c>
      <c r="P138" s="102" t="str">
        <f aca="false"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8" s="102"/>
      <c r="R138" s="102"/>
      <c r="S138" s="102"/>
      <c r="T138" s="102"/>
      <c r="U138" s="103"/>
      <c r="V138" s="103"/>
      <c r="W138" s="104" t="s">
        <v>68</v>
      </c>
      <c r="X138" s="105" t="n">
        <v>0</v>
      </c>
      <c r="Y138" s="106" t="n">
        <f aca="false">IFERROR(IF(X138="",0,CEILING((X138/$H138),1)*$H138),"")</f>
        <v>0</v>
      </c>
      <c r="Z138" s="107" t="str">
        <f aca="false">IFERROR(IF(Y138=0,"",ROUNDUP(Y138/H138,0)*0.00753),"")</f>
        <v/>
      </c>
      <c r="AA138" s="108"/>
      <c r="AB138" s="109"/>
      <c r="AC138" s="110" t="s">
        <v>256</v>
      </c>
      <c r="AG138" s="111"/>
      <c r="AJ138" s="112"/>
      <c r="AK138" s="112"/>
      <c r="BB138" s="113" t="s">
        <v>1</v>
      </c>
      <c r="BM138" s="111" t="n">
        <f aca="false">IFERROR(X138*I138/H138,"0")</f>
        <v>0</v>
      </c>
      <c r="BN138" s="111" t="n">
        <f aca="false">IFERROR(Y138*I138/H138,"0")</f>
        <v>0</v>
      </c>
      <c r="BO138" s="111" t="n">
        <f aca="false">IFERROR(1/J138*(X138/H138),"0")</f>
        <v>0</v>
      </c>
      <c r="BP138" s="111" t="n">
        <f aca="false">IFERROR(1/J138*(Y138/H138),"0")</f>
        <v>0</v>
      </c>
    </row>
    <row r="139" customFormat="false" ht="27" hidden="false" customHeight="true" outlineLevel="0" collapsed="false">
      <c r="A139" s="96" t="s">
        <v>267</v>
      </c>
      <c r="B139" s="96" t="s">
        <v>268</v>
      </c>
      <c r="C139" s="97" t="n">
        <v>4301051738</v>
      </c>
      <c r="D139" s="98" t="n">
        <v>4680115884533</v>
      </c>
      <c r="E139" s="98"/>
      <c r="F139" s="99" t="n">
        <v>0.3</v>
      </c>
      <c r="G139" s="100" t="n">
        <v>6</v>
      </c>
      <c r="H139" s="99" t="n">
        <v>1.8</v>
      </c>
      <c r="I139" s="99" t="n">
        <v>2</v>
      </c>
      <c r="J139" s="100" t="n">
        <v>156</v>
      </c>
      <c r="K139" s="100" t="s">
        <v>75</v>
      </c>
      <c r="L139" s="100"/>
      <c r="M139" s="101" t="s">
        <v>67</v>
      </c>
      <c r="N139" s="101"/>
      <c r="O139" s="100" t="n">
        <v>45</v>
      </c>
      <c r="P139" s="102" t="str">
        <f aca="false"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9" s="102"/>
      <c r="R139" s="102"/>
      <c r="S139" s="102"/>
      <c r="T139" s="102"/>
      <c r="U139" s="103"/>
      <c r="V139" s="103"/>
      <c r="W139" s="104" t="s">
        <v>68</v>
      </c>
      <c r="X139" s="105" t="n">
        <v>0</v>
      </c>
      <c r="Y139" s="106" t="n">
        <f aca="false">IFERROR(IF(X139="",0,CEILING((X139/$H139),1)*$H139),"")</f>
        <v>0</v>
      </c>
      <c r="Z139" s="107" t="str">
        <f aca="false">IFERROR(IF(Y139=0,"",ROUNDUP(Y139/H139,0)*0.00753),"")</f>
        <v/>
      </c>
      <c r="AA139" s="108"/>
      <c r="AB139" s="109"/>
      <c r="AC139" s="110" t="s">
        <v>262</v>
      </c>
      <c r="AG139" s="111"/>
      <c r="AJ139" s="112"/>
      <c r="AK139" s="112"/>
      <c r="BB139" s="113" t="s">
        <v>1</v>
      </c>
      <c r="BM139" s="111" t="n">
        <f aca="false">IFERROR(X139*I139/H139,"0")</f>
        <v>0</v>
      </c>
      <c r="BN139" s="111" t="n">
        <f aca="false">IFERROR(Y139*I139/H139,"0")</f>
        <v>0</v>
      </c>
      <c r="BO139" s="111" t="n">
        <f aca="false">IFERROR(1/J139*(X139/H139),"0")</f>
        <v>0</v>
      </c>
      <c r="BP139" s="111" t="n">
        <f aca="false">IFERROR(1/J139*(Y139/H139),"0")</f>
        <v>0</v>
      </c>
    </row>
    <row r="140" customFormat="false" ht="27" hidden="false" customHeight="true" outlineLevel="0" collapsed="false">
      <c r="A140" s="96" t="s">
        <v>269</v>
      </c>
      <c r="B140" s="96" t="s">
        <v>270</v>
      </c>
      <c r="C140" s="97" t="n">
        <v>4301051480</v>
      </c>
      <c r="D140" s="98" t="n">
        <v>4680115882645</v>
      </c>
      <c r="E140" s="98"/>
      <c r="F140" s="99" t="n">
        <v>0.3</v>
      </c>
      <c r="G140" s="100" t="n">
        <v>6</v>
      </c>
      <c r="H140" s="99" t="n">
        <v>1.8</v>
      </c>
      <c r="I140" s="99" t="n">
        <v>2.66</v>
      </c>
      <c r="J140" s="100" t="n">
        <v>156</v>
      </c>
      <c r="K140" s="100" t="s">
        <v>75</v>
      </c>
      <c r="L140" s="100"/>
      <c r="M140" s="101" t="s">
        <v>67</v>
      </c>
      <c r="N140" s="101"/>
      <c r="O140" s="100" t="n">
        <v>40</v>
      </c>
      <c r="P140" s="102" t="str">
        <f aca="false"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0" s="102"/>
      <c r="R140" s="102"/>
      <c r="S140" s="102"/>
      <c r="T140" s="102"/>
      <c r="U140" s="103"/>
      <c r="V140" s="103"/>
      <c r="W140" s="104" t="s">
        <v>68</v>
      </c>
      <c r="X140" s="105" t="n">
        <v>0</v>
      </c>
      <c r="Y140" s="106" t="n">
        <f aca="false">IFERROR(IF(X140="",0,CEILING((X140/$H140),1)*$H140),"")</f>
        <v>0</v>
      </c>
      <c r="Z140" s="107" t="str">
        <f aca="false">IFERROR(IF(Y140=0,"",ROUNDUP(Y140/H140,0)*0.00753),"")</f>
        <v/>
      </c>
      <c r="AA140" s="108"/>
      <c r="AB140" s="109"/>
      <c r="AC140" s="110" t="s">
        <v>271</v>
      </c>
      <c r="AG140" s="111"/>
      <c r="AJ140" s="112"/>
      <c r="AK140" s="112"/>
      <c r="BB140" s="113" t="s">
        <v>1</v>
      </c>
      <c r="BM140" s="111" t="n">
        <f aca="false">IFERROR(X140*I140/H140,"0")</f>
        <v>0</v>
      </c>
      <c r="BN140" s="111" t="n">
        <f aca="false">IFERROR(Y140*I140/H140,"0")</f>
        <v>0</v>
      </c>
      <c r="BO140" s="111" t="n">
        <f aca="false">IFERROR(1/J140*(X140/H140),"0")</f>
        <v>0</v>
      </c>
      <c r="BP140" s="111" t="n">
        <f aca="false">IFERROR(1/J140*(Y140/H140),"0")</f>
        <v>0</v>
      </c>
    </row>
    <row r="141" customFormat="false" ht="12.75" hidden="false" customHeight="false" outlineLevel="0" collapsed="false">
      <c r="A141" s="114"/>
      <c r="B141" s="114"/>
      <c r="C141" s="114"/>
      <c r="D141" s="114"/>
      <c r="E141" s="114"/>
      <c r="F141" s="114"/>
      <c r="G141" s="114"/>
      <c r="H141" s="114"/>
      <c r="I141" s="114"/>
      <c r="J141" s="114"/>
      <c r="K141" s="114"/>
      <c r="L141" s="114"/>
      <c r="M141" s="114"/>
      <c r="N141" s="114"/>
      <c r="O141" s="114"/>
      <c r="P141" s="115" t="s">
        <v>70</v>
      </c>
      <c r="Q141" s="115"/>
      <c r="R141" s="115"/>
      <c r="S141" s="115"/>
      <c r="T141" s="115"/>
      <c r="U141" s="115"/>
      <c r="V141" s="115"/>
      <c r="W141" s="116" t="s">
        <v>71</v>
      </c>
      <c r="X141" s="117" t="n">
        <f aca="false">IFERROR(X134/H134,"0")+IFERROR(X135/H135,"0")+IFERROR(X136/H136,"0")+IFERROR(X137/H137,"0")+IFERROR(X138/H138,"0")+IFERROR(X139/H139,"0")+IFERROR(X140/H140,"0")</f>
        <v>37.8571428571429</v>
      </c>
      <c r="Y141" s="117" t="n">
        <f aca="false">IFERROR(Y134/H134,"0")+IFERROR(Y135/H135,"0")+IFERROR(Y136/H136,"0")+IFERROR(Y137/H137,"0")+IFERROR(Y138/H138,"0")+IFERROR(Y139/H139,"0")+IFERROR(Y140/H140,"0")</f>
        <v>38</v>
      </c>
      <c r="Z141" s="117" t="n">
        <f aca="false">IFERROR(IF(Z134="",0,Z134),"0")+IFERROR(IF(Z135="",0,Z135),"0")+IFERROR(IF(Z136="",0,Z136),"0")+IFERROR(IF(Z137="",0,Z137),"0")+IFERROR(IF(Z138="",0,Z138),"0")+IFERROR(IF(Z139="",0,Z139),"0")+IFERROR(IF(Z140="",0,Z140),"0")</f>
        <v>0.8265</v>
      </c>
      <c r="AA141" s="118"/>
      <c r="AB141" s="118"/>
      <c r="AC141" s="118"/>
    </row>
    <row r="142" customFormat="false" ht="12.75" hidden="false" customHeight="false" outlineLevel="0" collapsed="false">
      <c r="A142" s="114"/>
      <c r="B142" s="114"/>
      <c r="C142" s="114"/>
      <c r="D142" s="114"/>
      <c r="E142" s="114"/>
      <c r="F142" s="114"/>
      <c r="G142" s="114"/>
      <c r="H142" s="114"/>
      <c r="I142" s="114"/>
      <c r="J142" s="114"/>
      <c r="K142" s="114"/>
      <c r="L142" s="114"/>
      <c r="M142" s="114"/>
      <c r="N142" s="114"/>
      <c r="O142" s="114"/>
      <c r="P142" s="115" t="s">
        <v>70</v>
      </c>
      <c r="Q142" s="115"/>
      <c r="R142" s="115"/>
      <c r="S142" s="115"/>
      <c r="T142" s="115"/>
      <c r="U142" s="115"/>
      <c r="V142" s="115"/>
      <c r="W142" s="116" t="s">
        <v>68</v>
      </c>
      <c r="X142" s="117" t="n">
        <f aca="false">IFERROR(SUM(X134:X140),"0")</f>
        <v>318</v>
      </c>
      <c r="Y142" s="117" t="n">
        <f aca="false">IFERROR(SUM(Y134:Y140),"0")</f>
        <v>319.2</v>
      </c>
      <c r="Z142" s="116"/>
      <c r="AA142" s="118"/>
      <c r="AB142" s="118"/>
      <c r="AC142" s="118"/>
    </row>
    <row r="143" customFormat="false" ht="14.25" hidden="false" customHeight="true" outlineLevel="0" collapsed="false">
      <c r="A143" s="94" t="s">
        <v>204</v>
      </c>
      <c r="B143" s="94"/>
      <c r="C143" s="94"/>
      <c r="D143" s="94"/>
      <c r="E143" s="94"/>
      <c r="F143" s="94"/>
      <c r="G143" s="94"/>
      <c r="H143" s="94"/>
      <c r="I143" s="94"/>
      <c r="J143" s="94"/>
      <c r="K143" s="94"/>
      <c r="L143" s="94"/>
      <c r="M143" s="94"/>
      <c r="N143" s="94"/>
      <c r="O143" s="94"/>
      <c r="P143" s="94"/>
      <c r="Q143" s="94"/>
      <c r="R143" s="94"/>
      <c r="S143" s="94"/>
      <c r="T143" s="94"/>
      <c r="U143" s="94"/>
      <c r="V143" s="94"/>
      <c r="W143" s="94"/>
      <c r="X143" s="94"/>
      <c r="Y143" s="94"/>
      <c r="Z143" s="94"/>
      <c r="AA143" s="95"/>
      <c r="AB143" s="95"/>
      <c r="AC143" s="95"/>
    </row>
    <row r="144" customFormat="false" ht="27" hidden="false" customHeight="true" outlineLevel="0" collapsed="false">
      <c r="A144" s="96" t="s">
        <v>272</v>
      </c>
      <c r="B144" s="96" t="s">
        <v>273</v>
      </c>
      <c r="C144" s="97" t="n">
        <v>4301060356</v>
      </c>
      <c r="D144" s="98" t="n">
        <v>4680115882652</v>
      </c>
      <c r="E144" s="98"/>
      <c r="F144" s="99" t="n">
        <v>0.33</v>
      </c>
      <c r="G144" s="100" t="n">
        <v>6</v>
      </c>
      <c r="H144" s="99" t="n">
        <v>1.98</v>
      </c>
      <c r="I144" s="99" t="n">
        <v>2.84</v>
      </c>
      <c r="J144" s="100" t="n">
        <v>156</v>
      </c>
      <c r="K144" s="100" t="s">
        <v>75</v>
      </c>
      <c r="L144" s="100"/>
      <c r="M144" s="101" t="s">
        <v>67</v>
      </c>
      <c r="N144" s="101"/>
      <c r="O144" s="100" t="n">
        <v>40</v>
      </c>
      <c r="P144" s="102" t="str">
        <f aca="false"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4" s="102"/>
      <c r="R144" s="102"/>
      <c r="S144" s="102"/>
      <c r="T144" s="102"/>
      <c r="U144" s="103"/>
      <c r="V144" s="103"/>
      <c r="W144" s="104" t="s">
        <v>68</v>
      </c>
      <c r="X144" s="105" t="n">
        <v>0</v>
      </c>
      <c r="Y144" s="106" t="n">
        <f aca="false">IFERROR(IF(X144="",0,CEILING((X144/$H144),1)*$H144),"")</f>
        <v>0</v>
      </c>
      <c r="Z144" s="107" t="str">
        <f aca="false">IFERROR(IF(Y144=0,"",ROUNDUP(Y144/H144,0)*0.00753),"")</f>
        <v/>
      </c>
      <c r="AA144" s="108"/>
      <c r="AB144" s="109"/>
      <c r="AC144" s="110" t="s">
        <v>274</v>
      </c>
      <c r="AG144" s="111"/>
      <c r="AJ144" s="112"/>
      <c r="AK144" s="112"/>
      <c r="BB144" s="113" t="s">
        <v>1</v>
      </c>
      <c r="BM144" s="111" t="n">
        <f aca="false">IFERROR(X144*I144/H144,"0")</f>
        <v>0</v>
      </c>
      <c r="BN144" s="111" t="n">
        <f aca="false">IFERROR(Y144*I144/H144,"0")</f>
        <v>0</v>
      </c>
      <c r="BO144" s="111" t="n">
        <f aca="false">IFERROR(1/J144*(X144/H144),"0")</f>
        <v>0</v>
      </c>
      <c r="BP144" s="111" t="n">
        <f aca="false">IFERROR(1/J144*(Y144/H144),"0")</f>
        <v>0</v>
      </c>
    </row>
    <row r="145" customFormat="false" ht="16.5" hidden="false" customHeight="true" outlineLevel="0" collapsed="false">
      <c r="A145" s="96" t="s">
        <v>275</v>
      </c>
      <c r="B145" s="96" t="s">
        <v>276</v>
      </c>
      <c r="C145" s="97" t="n">
        <v>4301060309</v>
      </c>
      <c r="D145" s="98" t="n">
        <v>4680115880238</v>
      </c>
      <c r="E145" s="98"/>
      <c r="F145" s="99" t="n">
        <v>0.33</v>
      </c>
      <c r="G145" s="100" t="n">
        <v>6</v>
      </c>
      <c r="H145" s="99" t="n">
        <v>1.98</v>
      </c>
      <c r="I145" s="99" t="n">
        <v>2.258</v>
      </c>
      <c r="J145" s="100" t="n">
        <v>156</v>
      </c>
      <c r="K145" s="100" t="s">
        <v>75</v>
      </c>
      <c r="L145" s="100"/>
      <c r="M145" s="101" t="s">
        <v>67</v>
      </c>
      <c r="N145" s="101"/>
      <c r="O145" s="100" t="n">
        <v>40</v>
      </c>
      <c r="P145" s="102" t="str">
        <f aca="false"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5" s="102"/>
      <c r="R145" s="102"/>
      <c r="S145" s="102"/>
      <c r="T145" s="102"/>
      <c r="U145" s="103"/>
      <c r="V145" s="103"/>
      <c r="W145" s="104" t="s">
        <v>68</v>
      </c>
      <c r="X145" s="105" t="n">
        <v>0</v>
      </c>
      <c r="Y145" s="106" t="n">
        <f aca="false">IFERROR(IF(X145="",0,CEILING((X145/$H145),1)*$H145),"")</f>
        <v>0</v>
      </c>
      <c r="Z145" s="107" t="str">
        <f aca="false">IFERROR(IF(Y145=0,"",ROUNDUP(Y145/H145,0)*0.00753),"")</f>
        <v/>
      </c>
      <c r="AA145" s="108"/>
      <c r="AB145" s="109"/>
      <c r="AC145" s="110" t="s">
        <v>277</v>
      </c>
      <c r="AG145" s="111"/>
      <c r="AJ145" s="112"/>
      <c r="AK145" s="112"/>
      <c r="BB145" s="113" t="s">
        <v>1</v>
      </c>
      <c r="BM145" s="111" t="n">
        <f aca="false">IFERROR(X145*I145/H145,"0")</f>
        <v>0</v>
      </c>
      <c r="BN145" s="111" t="n">
        <f aca="false">IFERROR(Y145*I145/H145,"0")</f>
        <v>0</v>
      </c>
      <c r="BO145" s="111" t="n">
        <f aca="false">IFERROR(1/J145*(X145/H145),"0")</f>
        <v>0</v>
      </c>
      <c r="BP145" s="111" t="n">
        <f aca="false">IFERROR(1/J145*(Y145/H145),"0")</f>
        <v>0</v>
      </c>
    </row>
    <row r="146" customFormat="false" ht="12.75" hidden="false" customHeight="false" outlineLevel="0" collapsed="false">
      <c r="A146" s="114"/>
      <c r="B146" s="114"/>
      <c r="C146" s="114"/>
      <c r="D146" s="114"/>
      <c r="E146" s="114"/>
      <c r="F146" s="114"/>
      <c r="G146" s="114"/>
      <c r="H146" s="114"/>
      <c r="I146" s="114"/>
      <c r="J146" s="114"/>
      <c r="K146" s="114"/>
      <c r="L146" s="114"/>
      <c r="M146" s="114"/>
      <c r="N146" s="114"/>
      <c r="O146" s="114"/>
      <c r="P146" s="115" t="s">
        <v>70</v>
      </c>
      <c r="Q146" s="115"/>
      <c r="R146" s="115"/>
      <c r="S146" s="115"/>
      <c r="T146" s="115"/>
      <c r="U146" s="115"/>
      <c r="V146" s="115"/>
      <c r="W146" s="116" t="s">
        <v>71</v>
      </c>
      <c r="X146" s="117" t="n">
        <f aca="false">IFERROR(X144/H144,"0")+IFERROR(X145/H145,"0")</f>
        <v>0</v>
      </c>
      <c r="Y146" s="117" t="n">
        <f aca="false">IFERROR(Y144/H144,"0")+IFERROR(Y145/H145,"0")</f>
        <v>0</v>
      </c>
      <c r="Z146" s="117" t="n">
        <f aca="false">IFERROR(IF(Z144="",0,Z144),"0")+IFERROR(IF(Z145="",0,Z145),"0")</f>
        <v>0</v>
      </c>
      <c r="AA146" s="118"/>
      <c r="AB146" s="118"/>
      <c r="AC146" s="118"/>
    </row>
    <row r="147" customFormat="false" ht="12.75" hidden="false" customHeight="false" outlineLevel="0" collapsed="false">
      <c r="A147" s="114"/>
      <c r="B147" s="114"/>
      <c r="C147" s="114"/>
      <c r="D147" s="114"/>
      <c r="E147" s="114"/>
      <c r="F147" s="114"/>
      <c r="G147" s="114"/>
      <c r="H147" s="114"/>
      <c r="I147" s="114"/>
      <c r="J147" s="114"/>
      <c r="K147" s="114"/>
      <c r="L147" s="114"/>
      <c r="M147" s="114"/>
      <c r="N147" s="114"/>
      <c r="O147" s="114"/>
      <c r="P147" s="115" t="s">
        <v>70</v>
      </c>
      <c r="Q147" s="115"/>
      <c r="R147" s="115"/>
      <c r="S147" s="115"/>
      <c r="T147" s="115"/>
      <c r="U147" s="115"/>
      <c r="V147" s="115"/>
      <c r="W147" s="116" t="s">
        <v>68</v>
      </c>
      <c r="X147" s="117" t="n">
        <f aca="false">IFERROR(SUM(X144:X145),"0")</f>
        <v>0</v>
      </c>
      <c r="Y147" s="117" t="n">
        <f aca="false">IFERROR(SUM(Y144:Y145),"0")</f>
        <v>0</v>
      </c>
      <c r="Z147" s="116"/>
      <c r="AA147" s="118"/>
      <c r="AB147" s="118"/>
      <c r="AC147" s="118"/>
    </row>
    <row r="148" customFormat="false" ht="16.5" hidden="false" customHeight="true" outlineLevel="0" collapsed="false">
      <c r="A148" s="92" t="s">
        <v>278</v>
      </c>
      <c r="B148" s="92"/>
      <c r="C148" s="92"/>
      <c r="D148" s="92"/>
      <c r="E148" s="92"/>
      <c r="F148" s="92"/>
      <c r="G148" s="92"/>
      <c r="H148" s="92"/>
      <c r="I148" s="92"/>
      <c r="J148" s="92"/>
      <c r="K148" s="92"/>
      <c r="L148" s="92"/>
      <c r="M148" s="92"/>
      <c r="N148" s="92"/>
      <c r="O148" s="92"/>
      <c r="P148" s="92"/>
      <c r="Q148" s="92"/>
      <c r="R148" s="92"/>
      <c r="S148" s="92"/>
      <c r="T148" s="92"/>
      <c r="U148" s="92"/>
      <c r="V148" s="92"/>
      <c r="W148" s="92"/>
      <c r="X148" s="92"/>
      <c r="Y148" s="92"/>
      <c r="Z148" s="92"/>
      <c r="AA148" s="93"/>
      <c r="AB148" s="93"/>
      <c r="AC148" s="93"/>
    </row>
    <row r="149" customFormat="false" ht="14.25" hidden="false" customHeight="true" outlineLevel="0" collapsed="false">
      <c r="A149" s="94" t="s">
        <v>113</v>
      </c>
      <c r="B149" s="94"/>
      <c r="C149" s="94"/>
      <c r="D149" s="94"/>
      <c r="E149" s="94"/>
      <c r="F149" s="94"/>
      <c r="G149" s="94"/>
      <c r="H149" s="94"/>
      <c r="I149" s="94"/>
      <c r="J149" s="94"/>
      <c r="K149" s="94"/>
      <c r="L149" s="94"/>
      <c r="M149" s="94"/>
      <c r="N149" s="94"/>
      <c r="O149" s="94"/>
      <c r="P149" s="94"/>
      <c r="Q149" s="94"/>
      <c r="R149" s="94"/>
      <c r="S149" s="94"/>
      <c r="T149" s="94"/>
      <c r="U149" s="94"/>
      <c r="V149" s="94"/>
      <c r="W149" s="94"/>
      <c r="X149" s="94"/>
      <c r="Y149" s="94"/>
      <c r="Z149" s="94"/>
      <c r="AA149" s="95"/>
      <c r="AB149" s="95"/>
      <c r="AC149" s="95"/>
    </row>
    <row r="150" customFormat="false" ht="27" hidden="false" customHeight="true" outlineLevel="0" collapsed="false">
      <c r="A150" s="96" t="s">
        <v>279</v>
      </c>
      <c r="B150" s="96" t="s">
        <v>280</v>
      </c>
      <c r="C150" s="97" t="n">
        <v>4301011562</v>
      </c>
      <c r="D150" s="98" t="n">
        <v>4680115882577</v>
      </c>
      <c r="E150" s="98"/>
      <c r="F150" s="99" t="n">
        <v>0.4</v>
      </c>
      <c r="G150" s="100" t="n">
        <v>8</v>
      </c>
      <c r="H150" s="99" t="n">
        <v>3.2</v>
      </c>
      <c r="I150" s="99" t="n">
        <v>3.4</v>
      </c>
      <c r="J150" s="100" t="n">
        <v>156</v>
      </c>
      <c r="K150" s="100" t="s">
        <v>75</v>
      </c>
      <c r="L150" s="100"/>
      <c r="M150" s="101" t="s">
        <v>105</v>
      </c>
      <c r="N150" s="101"/>
      <c r="O150" s="100" t="n">
        <v>90</v>
      </c>
      <c r="P150" s="102" t="str">
        <f aca="false"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0" s="102"/>
      <c r="R150" s="102"/>
      <c r="S150" s="102"/>
      <c r="T150" s="102"/>
      <c r="U150" s="103"/>
      <c r="V150" s="103"/>
      <c r="W150" s="104" t="s">
        <v>68</v>
      </c>
      <c r="X150" s="105" t="n">
        <v>0</v>
      </c>
      <c r="Y150" s="106" t="n">
        <f aca="false">IFERROR(IF(X150="",0,CEILING((X150/$H150),1)*$H150),"")</f>
        <v>0</v>
      </c>
      <c r="Z150" s="107" t="str">
        <f aca="false">IFERROR(IF(Y150=0,"",ROUNDUP(Y150/H150,0)*0.00753),"")</f>
        <v/>
      </c>
      <c r="AA150" s="108"/>
      <c r="AB150" s="109"/>
      <c r="AC150" s="110" t="s">
        <v>281</v>
      </c>
      <c r="AG150" s="111"/>
      <c r="AJ150" s="112"/>
      <c r="AK150" s="112"/>
      <c r="BB150" s="113" t="s">
        <v>1</v>
      </c>
      <c r="BM150" s="111" t="n">
        <f aca="false">IFERROR(X150*I150/H150,"0")</f>
        <v>0</v>
      </c>
      <c r="BN150" s="111" t="n">
        <f aca="false">IFERROR(Y150*I150/H150,"0")</f>
        <v>0</v>
      </c>
      <c r="BO150" s="111" t="n">
        <f aca="false">IFERROR(1/J150*(X150/H150),"0")</f>
        <v>0</v>
      </c>
      <c r="BP150" s="111" t="n">
        <f aca="false">IFERROR(1/J150*(Y150/H150),"0")</f>
        <v>0</v>
      </c>
    </row>
    <row r="151" customFormat="false" ht="27" hidden="false" customHeight="true" outlineLevel="0" collapsed="false">
      <c r="A151" s="96" t="s">
        <v>279</v>
      </c>
      <c r="B151" s="96" t="s">
        <v>282</v>
      </c>
      <c r="C151" s="97" t="n">
        <v>4301011564</v>
      </c>
      <c r="D151" s="98" t="n">
        <v>4680115882577</v>
      </c>
      <c r="E151" s="98"/>
      <c r="F151" s="99" t="n">
        <v>0.4</v>
      </c>
      <c r="G151" s="100" t="n">
        <v>8</v>
      </c>
      <c r="H151" s="99" t="n">
        <v>3.2</v>
      </c>
      <c r="I151" s="99" t="n">
        <v>3.4</v>
      </c>
      <c r="J151" s="100" t="n">
        <v>156</v>
      </c>
      <c r="K151" s="100" t="s">
        <v>75</v>
      </c>
      <c r="L151" s="100"/>
      <c r="M151" s="101" t="s">
        <v>105</v>
      </c>
      <c r="N151" s="101"/>
      <c r="O151" s="100" t="n">
        <v>90</v>
      </c>
      <c r="P151" s="102" t="str">
        <f aca="false"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1" s="102"/>
      <c r="R151" s="102"/>
      <c r="S151" s="102"/>
      <c r="T151" s="102"/>
      <c r="U151" s="103"/>
      <c r="V151" s="103"/>
      <c r="W151" s="104" t="s">
        <v>68</v>
      </c>
      <c r="X151" s="105" t="n">
        <v>0</v>
      </c>
      <c r="Y151" s="106" t="n">
        <f aca="false">IFERROR(IF(X151="",0,CEILING((X151/$H151),1)*$H151),"")</f>
        <v>0</v>
      </c>
      <c r="Z151" s="107" t="str">
        <f aca="false">IFERROR(IF(Y151=0,"",ROUNDUP(Y151/H151,0)*0.00753),"")</f>
        <v/>
      </c>
      <c r="AA151" s="108"/>
      <c r="AB151" s="109"/>
      <c r="AC151" s="110" t="s">
        <v>281</v>
      </c>
      <c r="AG151" s="111"/>
      <c r="AJ151" s="112"/>
      <c r="AK151" s="112"/>
      <c r="BB151" s="113" t="s">
        <v>1</v>
      </c>
      <c r="BM151" s="111" t="n">
        <f aca="false">IFERROR(X151*I151/H151,"0")</f>
        <v>0</v>
      </c>
      <c r="BN151" s="111" t="n">
        <f aca="false">IFERROR(Y151*I151/H151,"0")</f>
        <v>0</v>
      </c>
      <c r="BO151" s="111" t="n">
        <f aca="false">IFERROR(1/J151*(X151/H151),"0")</f>
        <v>0</v>
      </c>
      <c r="BP151" s="111" t="n">
        <f aca="false">IFERROR(1/J151*(Y151/H151),"0")</f>
        <v>0</v>
      </c>
    </row>
    <row r="152" customFormat="false" ht="12.75" hidden="false" customHeight="false" outlineLevel="0" collapsed="false">
      <c r="A152" s="114"/>
      <c r="B152" s="114"/>
      <c r="C152" s="114"/>
      <c r="D152" s="114"/>
      <c r="E152" s="114"/>
      <c r="F152" s="114"/>
      <c r="G152" s="114"/>
      <c r="H152" s="114"/>
      <c r="I152" s="114"/>
      <c r="J152" s="114"/>
      <c r="K152" s="114"/>
      <c r="L152" s="114"/>
      <c r="M152" s="114"/>
      <c r="N152" s="114"/>
      <c r="O152" s="114"/>
      <c r="P152" s="115" t="s">
        <v>70</v>
      </c>
      <c r="Q152" s="115"/>
      <c r="R152" s="115"/>
      <c r="S152" s="115"/>
      <c r="T152" s="115"/>
      <c r="U152" s="115"/>
      <c r="V152" s="115"/>
      <c r="W152" s="116" t="s">
        <v>71</v>
      </c>
      <c r="X152" s="117" t="n">
        <f aca="false">IFERROR(X150/H150,"0")+IFERROR(X151/H151,"0")</f>
        <v>0</v>
      </c>
      <c r="Y152" s="117" t="n">
        <f aca="false">IFERROR(Y150/H150,"0")+IFERROR(Y151/H151,"0")</f>
        <v>0</v>
      </c>
      <c r="Z152" s="117" t="n">
        <f aca="false">IFERROR(IF(Z150="",0,Z150),"0")+IFERROR(IF(Z151="",0,Z151),"0")</f>
        <v>0</v>
      </c>
      <c r="AA152" s="118"/>
      <c r="AB152" s="118"/>
      <c r="AC152" s="118"/>
    </row>
    <row r="153" customFormat="false" ht="12.75" hidden="false" customHeight="false" outlineLevel="0" collapsed="false">
      <c r="A153" s="114"/>
      <c r="B153" s="114"/>
      <c r="C153" s="114"/>
      <c r="D153" s="114"/>
      <c r="E153" s="114"/>
      <c r="F153" s="114"/>
      <c r="G153" s="114"/>
      <c r="H153" s="114"/>
      <c r="I153" s="114"/>
      <c r="J153" s="114"/>
      <c r="K153" s="114"/>
      <c r="L153" s="114"/>
      <c r="M153" s="114"/>
      <c r="N153" s="114"/>
      <c r="O153" s="114"/>
      <c r="P153" s="115" t="s">
        <v>70</v>
      </c>
      <c r="Q153" s="115"/>
      <c r="R153" s="115"/>
      <c r="S153" s="115"/>
      <c r="T153" s="115"/>
      <c r="U153" s="115"/>
      <c r="V153" s="115"/>
      <c r="W153" s="116" t="s">
        <v>68</v>
      </c>
      <c r="X153" s="117" t="n">
        <f aca="false">IFERROR(SUM(X150:X151),"0")</f>
        <v>0</v>
      </c>
      <c r="Y153" s="117" t="n">
        <f aca="false">IFERROR(SUM(Y150:Y151),"0")</f>
        <v>0</v>
      </c>
      <c r="Z153" s="116"/>
      <c r="AA153" s="118"/>
      <c r="AB153" s="118"/>
      <c r="AC153" s="118"/>
    </row>
    <row r="154" customFormat="false" ht="14.25" hidden="false" customHeight="true" outlineLevel="0" collapsed="false">
      <c r="A154" s="94" t="s">
        <v>63</v>
      </c>
      <c r="B154" s="94"/>
      <c r="C154" s="94"/>
      <c r="D154" s="94"/>
      <c r="E154" s="94"/>
      <c r="F154" s="94"/>
      <c r="G154" s="94"/>
      <c r="H154" s="94"/>
      <c r="I154" s="94"/>
      <c r="J154" s="94"/>
      <c r="K154" s="94"/>
      <c r="L154" s="94"/>
      <c r="M154" s="94"/>
      <c r="N154" s="94"/>
      <c r="O154" s="94"/>
      <c r="P154" s="94"/>
      <c r="Q154" s="94"/>
      <c r="R154" s="94"/>
      <c r="S154" s="94"/>
      <c r="T154" s="94"/>
      <c r="U154" s="94"/>
      <c r="V154" s="94"/>
      <c r="W154" s="94"/>
      <c r="X154" s="94"/>
      <c r="Y154" s="94"/>
      <c r="Z154" s="94"/>
      <c r="AA154" s="95"/>
      <c r="AB154" s="95"/>
      <c r="AC154" s="95"/>
    </row>
    <row r="155" customFormat="false" ht="27" hidden="false" customHeight="true" outlineLevel="0" collapsed="false">
      <c r="A155" s="96" t="s">
        <v>283</v>
      </c>
      <c r="B155" s="96" t="s">
        <v>284</v>
      </c>
      <c r="C155" s="97" t="n">
        <v>4301031234</v>
      </c>
      <c r="D155" s="98" t="n">
        <v>4680115883444</v>
      </c>
      <c r="E155" s="98"/>
      <c r="F155" s="99" t="n">
        <v>0.35</v>
      </c>
      <c r="G155" s="100" t="n">
        <v>8</v>
      </c>
      <c r="H155" s="99" t="n">
        <v>2.8</v>
      </c>
      <c r="I155" s="99" t="n">
        <v>3.088</v>
      </c>
      <c r="J155" s="100" t="n">
        <v>156</v>
      </c>
      <c r="K155" s="100" t="s">
        <v>75</v>
      </c>
      <c r="L155" s="100"/>
      <c r="M155" s="101" t="s">
        <v>105</v>
      </c>
      <c r="N155" s="101"/>
      <c r="O155" s="100" t="n">
        <v>90</v>
      </c>
      <c r="P155" s="102" t="str">
        <f aca="false"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5" s="102"/>
      <c r="R155" s="102"/>
      <c r="S155" s="102"/>
      <c r="T155" s="102"/>
      <c r="U155" s="103"/>
      <c r="V155" s="103"/>
      <c r="W155" s="104" t="s">
        <v>68</v>
      </c>
      <c r="X155" s="105" t="n">
        <v>0</v>
      </c>
      <c r="Y155" s="106" t="n">
        <f aca="false">IFERROR(IF(X155="",0,CEILING((X155/$H155),1)*$H155),"")</f>
        <v>0</v>
      </c>
      <c r="Z155" s="107" t="str">
        <f aca="false">IFERROR(IF(Y155=0,"",ROUNDUP(Y155/H155,0)*0.00753),"")</f>
        <v/>
      </c>
      <c r="AA155" s="108"/>
      <c r="AB155" s="109"/>
      <c r="AC155" s="110" t="s">
        <v>285</v>
      </c>
      <c r="AG155" s="111"/>
      <c r="AJ155" s="112"/>
      <c r="AK155" s="112"/>
      <c r="BB155" s="113" t="s">
        <v>1</v>
      </c>
      <c r="BM155" s="111" t="n">
        <f aca="false">IFERROR(X155*I155/H155,"0")</f>
        <v>0</v>
      </c>
      <c r="BN155" s="111" t="n">
        <f aca="false">IFERROR(Y155*I155/H155,"0")</f>
        <v>0</v>
      </c>
      <c r="BO155" s="111" t="n">
        <f aca="false">IFERROR(1/J155*(X155/H155),"0")</f>
        <v>0</v>
      </c>
      <c r="BP155" s="111" t="n">
        <f aca="false">IFERROR(1/J155*(Y155/H155),"0")</f>
        <v>0</v>
      </c>
    </row>
    <row r="156" customFormat="false" ht="27" hidden="false" customHeight="true" outlineLevel="0" collapsed="false">
      <c r="A156" s="96" t="s">
        <v>283</v>
      </c>
      <c r="B156" s="96" t="s">
        <v>286</v>
      </c>
      <c r="C156" s="97" t="n">
        <v>4301031235</v>
      </c>
      <c r="D156" s="98" t="n">
        <v>4680115883444</v>
      </c>
      <c r="E156" s="98"/>
      <c r="F156" s="99" t="n">
        <v>0.35</v>
      </c>
      <c r="G156" s="100" t="n">
        <v>8</v>
      </c>
      <c r="H156" s="99" t="n">
        <v>2.8</v>
      </c>
      <c r="I156" s="99" t="n">
        <v>3.088</v>
      </c>
      <c r="J156" s="100" t="n">
        <v>156</v>
      </c>
      <c r="K156" s="100" t="s">
        <v>75</v>
      </c>
      <c r="L156" s="100"/>
      <c r="M156" s="101" t="s">
        <v>105</v>
      </c>
      <c r="N156" s="101"/>
      <c r="O156" s="100" t="n">
        <v>90</v>
      </c>
      <c r="P156" s="102" t="str">
        <f aca="false"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6" s="102"/>
      <c r="R156" s="102"/>
      <c r="S156" s="102"/>
      <c r="T156" s="102"/>
      <c r="U156" s="103"/>
      <c r="V156" s="103"/>
      <c r="W156" s="104" t="s">
        <v>68</v>
      </c>
      <c r="X156" s="105" t="n">
        <v>0</v>
      </c>
      <c r="Y156" s="106" t="n">
        <f aca="false">IFERROR(IF(X156="",0,CEILING((X156/$H156),1)*$H156),"")</f>
        <v>0</v>
      </c>
      <c r="Z156" s="107" t="str">
        <f aca="false">IFERROR(IF(Y156=0,"",ROUNDUP(Y156/H156,0)*0.00753),"")</f>
        <v/>
      </c>
      <c r="AA156" s="108"/>
      <c r="AB156" s="109"/>
      <c r="AC156" s="110" t="s">
        <v>285</v>
      </c>
      <c r="AG156" s="111"/>
      <c r="AJ156" s="112"/>
      <c r="AK156" s="112"/>
      <c r="BB156" s="113" t="s">
        <v>1</v>
      </c>
      <c r="BM156" s="111" t="n">
        <f aca="false">IFERROR(X156*I156/H156,"0")</f>
        <v>0</v>
      </c>
      <c r="BN156" s="111" t="n">
        <f aca="false">IFERROR(Y156*I156/H156,"0")</f>
        <v>0</v>
      </c>
      <c r="BO156" s="111" t="n">
        <f aca="false">IFERROR(1/J156*(X156/H156),"0")</f>
        <v>0</v>
      </c>
      <c r="BP156" s="111" t="n">
        <f aca="false">IFERROR(1/J156*(Y156/H156),"0")</f>
        <v>0</v>
      </c>
    </row>
    <row r="157" customFormat="false" ht="12.75" hidden="false" customHeight="false" outlineLevel="0" collapsed="false">
      <c r="A157" s="114"/>
      <c r="B157" s="114"/>
      <c r="C157" s="114"/>
      <c r="D157" s="114"/>
      <c r="E157" s="114"/>
      <c r="F157" s="114"/>
      <c r="G157" s="114"/>
      <c r="H157" s="114"/>
      <c r="I157" s="114"/>
      <c r="J157" s="114"/>
      <c r="K157" s="114"/>
      <c r="L157" s="114"/>
      <c r="M157" s="114"/>
      <c r="N157" s="114"/>
      <c r="O157" s="114"/>
      <c r="P157" s="115" t="s">
        <v>70</v>
      </c>
      <c r="Q157" s="115"/>
      <c r="R157" s="115"/>
      <c r="S157" s="115"/>
      <c r="T157" s="115"/>
      <c r="U157" s="115"/>
      <c r="V157" s="115"/>
      <c r="W157" s="116" t="s">
        <v>71</v>
      </c>
      <c r="X157" s="117" t="n">
        <f aca="false">IFERROR(X155/H155,"0")+IFERROR(X156/H156,"0")</f>
        <v>0</v>
      </c>
      <c r="Y157" s="117" t="n">
        <f aca="false">IFERROR(Y155/H155,"0")+IFERROR(Y156/H156,"0")</f>
        <v>0</v>
      </c>
      <c r="Z157" s="117" t="n">
        <f aca="false">IFERROR(IF(Z155="",0,Z155),"0")+IFERROR(IF(Z156="",0,Z156),"0")</f>
        <v>0</v>
      </c>
      <c r="AA157" s="118"/>
      <c r="AB157" s="118"/>
      <c r="AC157" s="118"/>
    </row>
    <row r="158" customFormat="false" ht="12.75" hidden="false" customHeight="false" outlineLevel="0" collapsed="false">
      <c r="A158" s="114"/>
      <c r="B158" s="114"/>
      <c r="C158" s="114"/>
      <c r="D158" s="114"/>
      <c r="E158" s="114"/>
      <c r="F158" s="114"/>
      <c r="G158" s="114"/>
      <c r="H158" s="114"/>
      <c r="I158" s="114"/>
      <c r="J158" s="114"/>
      <c r="K158" s="114"/>
      <c r="L158" s="114"/>
      <c r="M158" s="114"/>
      <c r="N158" s="114"/>
      <c r="O158" s="114"/>
      <c r="P158" s="115" t="s">
        <v>70</v>
      </c>
      <c r="Q158" s="115"/>
      <c r="R158" s="115"/>
      <c r="S158" s="115"/>
      <c r="T158" s="115"/>
      <c r="U158" s="115"/>
      <c r="V158" s="115"/>
      <c r="W158" s="116" t="s">
        <v>68</v>
      </c>
      <c r="X158" s="117" t="n">
        <f aca="false">IFERROR(SUM(X155:X156),"0")</f>
        <v>0</v>
      </c>
      <c r="Y158" s="117" t="n">
        <f aca="false">IFERROR(SUM(Y155:Y156),"0")</f>
        <v>0</v>
      </c>
      <c r="Z158" s="116"/>
      <c r="AA158" s="118"/>
      <c r="AB158" s="118"/>
      <c r="AC158" s="118"/>
    </row>
    <row r="159" customFormat="false" ht="14.25" hidden="false" customHeight="true" outlineLevel="0" collapsed="false">
      <c r="A159" s="94" t="s">
        <v>72</v>
      </c>
      <c r="B159" s="94"/>
      <c r="C159" s="94"/>
      <c r="D159" s="94"/>
      <c r="E159" s="94"/>
      <c r="F159" s="94"/>
      <c r="G159" s="94"/>
      <c r="H159" s="94"/>
      <c r="I159" s="94"/>
      <c r="J159" s="94"/>
      <c r="K159" s="94"/>
      <c r="L159" s="94"/>
      <c r="M159" s="94"/>
      <c r="N159" s="94"/>
      <c r="O159" s="94"/>
      <c r="P159" s="94"/>
      <c r="Q159" s="94"/>
      <c r="R159" s="94"/>
      <c r="S159" s="94"/>
      <c r="T159" s="94"/>
      <c r="U159" s="94"/>
      <c r="V159" s="94"/>
      <c r="W159" s="94"/>
      <c r="X159" s="94"/>
      <c r="Y159" s="94"/>
      <c r="Z159" s="94"/>
      <c r="AA159" s="95"/>
      <c r="AB159" s="95"/>
      <c r="AC159" s="95"/>
    </row>
    <row r="160" customFormat="false" ht="16.5" hidden="false" customHeight="true" outlineLevel="0" collapsed="false">
      <c r="A160" s="96" t="s">
        <v>287</v>
      </c>
      <c r="B160" s="96" t="s">
        <v>288</v>
      </c>
      <c r="C160" s="97" t="n">
        <v>4301051477</v>
      </c>
      <c r="D160" s="98" t="n">
        <v>4680115882584</v>
      </c>
      <c r="E160" s="98"/>
      <c r="F160" s="99" t="n">
        <v>0.33</v>
      </c>
      <c r="G160" s="100" t="n">
        <v>8</v>
      </c>
      <c r="H160" s="99" t="n">
        <v>2.64</v>
      </c>
      <c r="I160" s="99" t="n">
        <v>2.928</v>
      </c>
      <c r="J160" s="100" t="n">
        <v>156</v>
      </c>
      <c r="K160" s="100" t="s">
        <v>75</v>
      </c>
      <c r="L160" s="100"/>
      <c r="M160" s="101" t="s">
        <v>105</v>
      </c>
      <c r="N160" s="101"/>
      <c r="O160" s="100" t="n">
        <v>60</v>
      </c>
      <c r="P160" s="102" t="str">
        <f aca="false"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0" s="102"/>
      <c r="R160" s="102"/>
      <c r="S160" s="102"/>
      <c r="T160" s="102"/>
      <c r="U160" s="103"/>
      <c r="V160" s="103"/>
      <c r="W160" s="104" t="s">
        <v>68</v>
      </c>
      <c r="X160" s="105" t="n">
        <v>0</v>
      </c>
      <c r="Y160" s="106" t="n">
        <f aca="false">IFERROR(IF(X160="",0,CEILING((X160/$H160),1)*$H160),"")</f>
        <v>0</v>
      </c>
      <c r="Z160" s="107" t="str">
        <f aca="false">IFERROR(IF(Y160=0,"",ROUNDUP(Y160/H160,0)*0.00753),"")</f>
        <v/>
      </c>
      <c r="AA160" s="108"/>
      <c r="AB160" s="109"/>
      <c r="AC160" s="110" t="s">
        <v>281</v>
      </c>
      <c r="AG160" s="111"/>
      <c r="AJ160" s="112"/>
      <c r="AK160" s="112"/>
      <c r="BB160" s="113" t="s">
        <v>1</v>
      </c>
      <c r="BM160" s="111" t="n">
        <f aca="false">IFERROR(X160*I160/H160,"0")</f>
        <v>0</v>
      </c>
      <c r="BN160" s="111" t="n">
        <f aca="false">IFERROR(Y160*I160/H160,"0")</f>
        <v>0</v>
      </c>
      <c r="BO160" s="111" t="n">
        <f aca="false">IFERROR(1/J160*(X160/H160),"0")</f>
        <v>0</v>
      </c>
      <c r="BP160" s="111" t="n">
        <f aca="false">IFERROR(1/J160*(Y160/H160),"0")</f>
        <v>0</v>
      </c>
    </row>
    <row r="161" customFormat="false" ht="16.5" hidden="false" customHeight="true" outlineLevel="0" collapsed="false">
      <c r="A161" s="96" t="s">
        <v>287</v>
      </c>
      <c r="B161" s="96" t="s">
        <v>289</v>
      </c>
      <c r="C161" s="97" t="n">
        <v>4301051476</v>
      </c>
      <c r="D161" s="98" t="n">
        <v>4680115882584</v>
      </c>
      <c r="E161" s="98"/>
      <c r="F161" s="99" t="n">
        <v>0.33</v>
      </c>
      <c r="G161" s="100" t="n">
        <v>8</v>
      </c>
      <c r="H161" s="99" t="n">
        <v>2.64</v>
      </c>
      <c r="I161" s="99" t="n">
        <v>2.928</v>
      </c>
      <c r="J161" s="100" t="n">
        <v>156</v>
      </c>
      <c r="K161" s="100" t="s">
        <v>75</v>
      </c>
      <c r="L161" s="100"/>
      <c r="M161" s="101" t="s">
        <v>105</v>
      </c>
      <c r="N161" s="101"/>
      <c r="O161" s="100" t="n">
        <v>60</v>
      </c>
      <c r="P161" s="102" t="str">
        <f aca="false"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1" s="102"/>
      <c r="R161" s="102"/>
      <c r="S161" s="102"/>
      <c r="T161" s="102"/>
      <c r="U161" s="103"/>
      <c r="V161" s="103"/>
      <c r="W161" s="104" t="s">
        <v>68</v>
      </c>
      <c r="X161" s="105" t="n">
        <v>0</v>
      </c>
      <c r="Y161" s="106" t="n">
        <f aca="false">IFERROR(IF(X161="",0,CEILING((X161/$H161),1)*$H161),"")</f>
        <v>0</v>
      </c>
      <c r="Z161" s="107" t="str">
        <f aca="false">IFERROR(IF(Y161=0,"",ROUNDUP(Y161/H161,0)*0.00753),"")</f>
        <v/>
      </c>
      <c r="AA161" s="108"/>
      <c r="AB161" s="109"/>
      <c r="AC161" s="110" t="s">
        <v>281</v>
      </c>
      <c r="AG161" s="111"/>
      <c r="AJ161" s="112"/>
      <c r="AK161" s="112"/>
      <c r="BB161" s="113" t="s">
        <v>1</v>
      </c>
      <c r="BM161" s="111" t="n">
        <f aca="false">IFERROR(X161*I161/H161,"0")</f>
        <v>0</v>
      </c>
      <c r="BN161" s="111" t="n">
        <f aca="false">IFERROR(Y161*I161/H161,"0")</f>
        <v>0</v>
      </c>
      <c r="BO161" s="111" t="n">
        <f aca="false">IFERROR(1/J161*(X161/H161),"0")</f>
        <v>0</v>
      </c>
      <c r="BP161" s="111" t="n">
        <f aca="false">IFERROR(1/J161*(Y161/H161),"0")</f>
        <v>0</v>
      </c>
    </row>
    <row r="162" customFormat="false" ht="12.75" hidden="false" customHeight="false" outlineLevel="0" collapsed="false">
      <c r="A162" s="114"/>
      <c r="B162" s="114"/>
      <c r="C162" s="114"/>
      <c r="D162" s="114"/>
      <c r="E162" s="114"/>
      <c r="F162" s="114"/>
      <c r="G162" s="114"/>
      <c r="H162" s="114"/>
      <c r="I162" s="114"/>
      <c r="J162" s="114"/>
      <c r="K162" s="114"/>
      <c r="L162" s="114"/>
      <c r="M162" s="114"/>
      <c r="N162" s="114"/>
      <c r="O162" s="114"/>
      <c r="P162" s="115" t="s">
        <v>70</v>
      </c>
      <c r="Q162" s="115"/>
      <c r="R162" s="115"/>
      <c r="S162" s="115"/>
      <c r="T162" s="115"/>
      <c r="U162" s="115"/>
      <c r="V162" s="115"/>
      <c r="W162" s="116" t="s">
        <v>71</v>
      </c>
      <c r="X162" s="117" t="n">
        <f aca="false">IFERROR(X160/H160,"0")+IFERROR(X161/H161,"0")</f>
        <v>0</v>
      </c>
      <c r="Y162" s="117" t="n">
        <f aca="false">IFERROR(Y160/H160,"0")+IFERROR(Y161/H161,"0")</f>
        <v>0</v>
      </c>
      <c r="Z162" s="117" t="n">
        <f aca="false">IFERROR(IF(Z160="",0,Z160),"0")+IFERROR(IF(Z161="",0,Z161),"0")</f>
        <v>0</v>
      </c>
      <c r="AA162" s="118"/>
      <c r="AB162" s="118"/>
      <c r="AC162" s="118"/>
    </row>
    <row r="163" customFormat="false" ht="12.75" hidden="false" customHeight="false" outlineLevel="0" collapsed="false">
      <c r="A163" s="114"/>
      <c r="B163" s="114"/>
      <c r="C163" s="114"/>
      <c r="D163" s="114"/>
      <c r="E163" s="114"/>
      <c r="F163" s="114"/>
      <c r="G163" s="114"/>
      <c r="H163" s="114"/>
      <c r="I163" s="114"/>
      <c r="J163" s="114"/>
      <c r="K163" s="114"/>
      <c r="L163" s="114"/>
      <c r="M163" s="114"/>
      <c r="N163" s="114"/>
      <c r="O163" s="114"/>
      <c r="P163" s="115" t="s">
        <v>70</v>
      </c>
      <c r="Q163" s="115"/>
      <c r="R163" s="115"/>
      <c r="S163" s="115"/>
      <c r="T163" s="115"/>
      <c r="U163" s="115"/>
      <c r="V163" s="115"/>
      <c r="W163" s="116" t="s">
        <v>68</v>
      </c>
      <c r="X163" s="117" t="n">
        <f aca="false">IFERROR(SUM(X160:X161),"0")</f>
        <v>0</v>
      </c>
      <c r="Y163" s="117" t="n">
        <f aca="false">IFERROR(SUM(Y160:Y161),"0")</f>
        <v>0</v>
      </c>
      <c r="Z163" s="116"/>
      <c r="AA163" s="118"/>
      <c r="AB163" s="118"/>
      <c r="AC163" s="118"/>
    </row>
    <row r="164" customFormat="false" ht="16.5" hidden="false" customHeight="true" outlineLevel="0" collapsed="false">
      <c r="A164" s="92" t="s">
        <v>111</v>
      </c>
      <c r="B164" s="92"/>
      <c r="C164" s="92"/>
      <c r="D164" s="92"/>
      <c r="E164" s="92"/>
      <c r="F164" s="92"/>
      <c r="G164" s="92"/>
      <c r="H164" s="92"/>
      <c r="I164" s="92"/>
      <c r="J164" s="92"/>
      <c r="K164" s="92"/>
      <c r="L164" s="92"/>
      <c r="M164" s="92"/>
      <c r="N164" s="92"/>
      <c r="O164" s="92"/>
      <c r="P164" s="92"/>
      <c r="Q164" s="92"/>
      <c r="R164" s="92"/>
      <c r="S164" s="92"/>
      <c r="T164" s="92"/>
      <c r="U164" s="92"/>
      <c r="V164" s="92"/>
      <c r="W164" s="92"/>
      <c r="X164" s="92"/>
      <c r="Y164" s="92"/>
      <c r="Z164" s="92"/>
      <c r="AA164" s="93"/>
      <c r="AB164" s="93"/>
      <c r="AC164" s="93"/>
    </row>
    <row r="165" customFormat="false" ht="14.25" hidden="false" customHeight="true" outlineLevel="0" collapsed="false">
      <c r="A165" s="94" t="s">
        <v>113</v>
      </c>
      <c r="B165" s="94"/>
      <c r="C165" s="94"/>
      <c r="D165" s="94"/>
      <c r="E165" s="94"/>
      <c r="F165" s="94"/>
      <c r="G165" s="94"/>
      <c r="H165" s="94"/>
      <c r="I165" s="94"/>
      <c r="J165" s="94"/>
      <c r="K165" s="94"/>
      <c r="L165" s="94"/>
      <c r="M165" s="94"/>
      <c r="N165" s="94"/>
      <c r="O165" s="94"/>
      <c r="P165" s="94"/>
      <c r="Q165" s="94"/>
      <c r="R165" s="94"/>
      <c r="S165" s="94"/>
      <c r="T165" s="94"/>
      <c r="U165" s="94"/>
      <c r="V165" s="94"/>
      <c r="W165" s="94"/>
      <c r="X165" s="94"/>
      <c r="Y165" s="94"/>
      <c r="Z165" s="94"/>
      <c r="AA165" s="95"/>
      <c r="AB165" s="95"/>
      <c r="AC165" s="95"/>
    </row>
    <row r="166" customFormat="false" ht="27" hidden="false" customHeight="true" outlineLevel="0" collapsed="false">
      <c r="A166" s="96" t="s">
        <v>290</v>
      </c>
      <c r="B166" s="96" t="s">
        <v>291</v>
      </c>
      <c r="C166" s="97" t="n">
        <v>4301011623</v>
      </c>
      <c r="D166" s="98" t="n">
        <v>4607091382945</v>
      </c>
      <c r="E166" s="98"/>
      <c r="F166" s="99" t="n">
        <v>1.4</v>
      </c>
      <c r="G166" s="100" t="n">
        <v>8</v>
      </c>
      <c r="H166" s="99" t="n">
        <v>11.2</v>
      </c>
      <c r="I166" s="99" t="n">
        <v>11.68</v>
      </c>
      <c r="J166" s="100" t="n">
        <v>56</v>
      </c>
      <c r="K166" s="100" t="s">
        <v>116</v>
      </c>
      <c r="L166" s="100"/>
      <c r="M166" s="101" t="s">
        <v>117</v>
      </c>
      <c r="N166" s="101"/>
      <c r="O166" s="100" t="n">
        <v>50</v>
      </c>
      <c r="P166" s="102" t="str">
        <f aca="false"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6" s="102"/>
      <c r="R166" s="102"/>
      <c r="S166" s="102"/>
      <c r="T166" s="102"/>
      <c r="U166" s="103"/>
      <c r="V166" s="103"/>
      <c r="W166" s="104" t="s">
        <v>68</v>
      </c>
      <c r="X166" s="105" t="n">
        <v>0</v>
      </c>
      <c r="Y166" s="106" t="n">
        <f aca="false">IFERROR(IF(X166="",0,CEILING((X166/$H166),1)*$H166),"")</f>
        <v>0</v>
      </c>
      <c r="Z166" s="107" t="str">
        <f aca="false">IFERROR(IF(Y166=0,"",ROUNDUP(Y166/H166,0)*0.02175),"")</f>
        <v/>
      </c>
      <c r="AA166" s="108"/>
      <c r="AB166" s="109"/>
      <c r="AC166" s="110" t="s">
        <v>292</v>
      </c>
      <c r="AG166" s="111"/>
      <c r="AJ166" s="112"/>
      <c r="AK166" s="112"/>
      <c r="BB166" s="113" t="s">
        <v>1</v>
      </c>
      <c r="BM166" s="111" t="n">
        <f aca="false">IFERROR(X166*I166/H166,"0")</f>
        <v>0</v>
      </c>
      <c r="BN166" s="111" t="n">
        <f aca="false">IFERROR(Y166*I166/H166,"0")</f>
        <v>0</v>
      </c>
      <c r="BO166" s="111" t="n">
        <f aca="false">IFERROR(1/J166*(X166/H166),"0")</f>
        <v>0</v>
      </c>
      <c r="BP166" s="111" t="n">
        <f aca="false">IFERROR(1/J166*(Y166/H166),"0")</f>
        <v>0</v>
      </c>
    </row>
    <row r="167" customFormat="false" ht="27" hidden="false" customHeight="true" outlineLevel="0" collapsed="false">
      <c r="A167" s="96" t="s">
        <v>293</v>
      </c>
      <c r="B167" s="96" t="s">
        <v>294</v>
      </c>
      <c r="C167" s="97" t="n">
        <v>4301011192</v>
      </c>
      <c r="D167" s="98" t="n">
        <v>4607091382952</v>
      </c>
      <c r="E167" s="98"/>
      <c r="F167" s="99" t="n">
        <v>0.5</v>
      </c>
      <c r="G167" s="100" t="n">
        <v>6</v>
      </c>
      <c r="H167" s="99" t="n">
        <v>3</v>
      </c>
      <c r="I167" s="99" t="n">
        <v>3.2</v>
      </c>
      <c r="J167" s="100" t="n">
        <v>156</v>
      </c>
      <c r="K167" s="100" t="s">
        <v>75</v>
      </c>
      <c r="L167" s="100"/>
      <c r="M167" s="101" t="s">
        <v>117</v>
      </c>
      <c r="N167" s="101"/>
      <c r="O167" s="100" t="n">
        <v>50</v>
      </c>
      <c r="P167" s="102" t="str">
        <f aca="false"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7" s="102"/>
      <c r="R167" s="102"/>
      <c r="S167" s="102"/>
      <c r="T167" s="102"/>
      <c r="U167" s="103"/>
      <c r="V167" s="103"/>
      <c r="W167" s="104" t="s">
        <v>68</v>
      </c>
      <c r="X167" s="105" t="n">
        <v>0</v>
      </c>
      <c r="Y167" s="106" t="n">
        <f aca="false">IFERROR(IF(X167="",0,CEILING((X167/$H167),1)*$H167),"")</f>
        <v>0</v>
      </c>
      <c r="Z167" s="107" t="str">
        <f aca="false">IFERROR(IF(Y167=0,"",ROUNDUP(Y167/H167,0)*0.00753),"")</f>
        <v/>
      </c>
      <c r="AA167" s="108"/>
      <c r="AB167" s="109"/>
      <c r="AC167" s="110" t="s">
        <v>295</v>
      </c>
      <c r="AG167" s="111"/>
      <c r="AJ167" s="112"/>
      <c r="AK167" s="112"/>
      <c r="BB167" s="113" t="s">
        <v>1</v>
      </c>
      <c r="BM167" s="111" t="n">
        <f aca="false">IFERROR(X167*I167/H167,"0")</f>
        <v>0</v>
      </c>
      <c r="BN167" s="111" t="n">
        <f aca="false">IFERROR(Y167*I167/H167,"0")</f>
        <v>0</v>
      </c>
      <c r="BO167" s="111" t="n">
        <f aca="false">IFERROR(1/J167*(X167/H167),"0")</f>
        <v>0</v>
      </c>
      <c r="BP167" s="111" t="n">
        <f aca="false">IFERROR(1/J167*(Y167/H167),"0")</f>
        <v>0</v>
      </c>
    </row>
    <row r="168" customFormat="false" ht="27" hidden="false" customHeight="true" outlineLevel="0" collapsed="false">
      <c r="A168" s="96" t="s">
        <v>296</v>
      </c>
      <c r="B168" s="96" t="s">
        <v>297</v>
      </c>
      <c r="C168" s="97" t="n">
        <v>4301011705</v>
      </c>
      <c r="D168" s="98" t="n">
        <v>4607091384604</v>
      </c>
      <c r="E168" s="98"/>
      <c r="F168" s="99" t="n">
        <v>0.4</v>
      </c>
      <c r="G168" s="100" t="n">
        <v>10</v>
      </c>
      <c r="H168" s="99" t="n">
        <v>4</v>
      </c>
      <c r="I168" s="99" t="n">
        <v>4.21</v>
      </c>
      <c r="J168" s="100" t="n">
        <v>132</v>
      </c>
      <c r="K168" s="100" t="s">
        <v>75</v>
      </c>
      <c r="L168" s="100"/>
      <c r="M168" s="101" t="s">
        <v>117</v>
      </c>
      <c r="N168" s="101"/>
      <c r="O168" s="100" t="n">
        <v>50</v>
      </c>
      <c r="P168" s="102" t="str">
        <f aca="false"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8" s="102"/>
      <c r="R168" s="102"/>
      <c r="S168" s="102"/>
      <c r="T168" s="102"/>
      <c r="U168" s="103"/>
      <c r="V168" s="103"/>
      <c r="W168" s="104" t="s">
        <v>68</v>
      </c>
      <c r="X168" s="105" t="n">
        <v>0</v>
      </c>
      <c r="Y168" s="106" t="n">
        <f aca="false">IFERROR(IF(X168="",0,CEILING((X168/$H168),1)*$H168),"")</f>
        <v>0</v>
      </c>
      <c r="Z168" s="107" t="str">
        <f aca="false">IFERROR(IF(Y168=0,"",ROUNDUP(Y168/H168,0)*0.00902),"")</f>
        <v/>
      </c>
      <c r="AA168" s="108"/>
      <c r="AB168" s="109"/>
      <c r="AC168" s="110" t="s">
        <v>298</v>
      </c>
      <c r="AG168" s="111"/>
      <c r="AJ168" s="112"/>
      <c r="AK168" s="112"/>
      <c r="BB168" s="113" t="s">
        <v>1</v>
      </c>
      <c r="BM168" s="111" t="n">
        <f aca="false">IFERROR(X168*I168/H168,"0")</f>
        <v>0</v>
      </c>
      <c r="BN168" s="111" t="n">
        <f aca="false">IFERROR(Y168*I168/H168,"0")</f>
        <v>0</v>
      </c>
      <c r="BO168" s="111" t="n">
        <f aca="false">IFERROR(1/J168*(X168/H168),"0")</f>
        <v>0</v>
      </c>
      <c r="BP168" s="111" t="n">
        <f aca="false">IFERROR(1/J168*(Y168/H168),"0")</f>
        <v>0</v>
      </c>
    </row>
    <row r="169" customFormat="false" ht="12.75" hidden="false" customHeight="false" outlineLevel="0" collapsed="false">
      <c r="A169" s="114"/>
      <c r="B169" s="114"/>
      <c r="C169" s="114"/>
      <c r="D169" s="114"/>
      <c r="E169" s="114"/>
      <c r="F169" s="114"/>
      <c r="G169" s="114"/>
      <c r="H169" s="114"/>
      <c r="I169" s="114"/>
      <c r="J169" s="114"/>
      <c r="K169" s="114"/>
      <c r="L169" s="114"/>
      <c r="M169" s="114"/>
      <c r="N169" s="114"/>
      <c r="O169" s="114"/>
      <c r="P169" s="115" t="s">
        <v>70</v>
      </c>
      <c r="Q169" s="115"/>
      <c r="R169" s="115"/>
      <c r="S169" s="115"/>
      <c r="T169" s="115"/>
      <c r="U169" s="115"/>
      <c r="V169" s="115"/>
      <c r="W169" s="116" t="s">
        <v>71</v>
      </c>
      <c r="X169" s="117" t="n">
        <f aca="false">IFERROR(X166/H166,"0")+IFERROR(X167/H167,"0")+IFERROR(X168/H168,"0")</f>
        <v>0</v>
      </c>
      <c r="Y169" s="117" t="n">
        <f aca="false">IFERROR(Y166/H166,"0")+IFERROR(Y167/H167,"0")+IFERROR(Y168/H168,"0")</f>
        <v>0</v>
      </c>
      <c r="Z169" s="117" t="n">
        <f aca="false">IFERROR(IF(Z166="",0,Z166),"0")+IFERROR(IF(Z167="",0,Z167),"0")+IFERROR(IF(Z168="",0,Z168),"0")</f>
        <v>0</v>
      </c>
      <c r="AA169" s="118"/>
      <c r="AB169" s="118"/>
      <c r="AC169" s="118"/>
    </row>
    <row r="170" customFormat="false" ht="12.75" hidden="false" customHeight="false" outlineLevel="0" collapsed="false">
      <c r="A170" s="114"/>
      <c r="B170" s="114"/>
      <c r="C170" s="114"/>
      <c r="D170" s="114"/>
      <c r="E170" s="114"/>
      <c r="F170" s="114"/>
      <c r="G170" s="114"/>
      <c r="H170" s="114"/>
      <c r="I170" s="114"/>
      <c r="J170" s="114"/>
      <c r="K170" s="114"/>
      <c r="L170" s="114"/>
      <c r="M170" s="114"/>
      <c r="N170" s="114"/>
      <c r="O170" s="114"/>
      <c r="P170" s="115" t="s">
        <v>70</v>
      </c>
      <c r="Q170" s="115"/>
      <c r="R170" s="115"/>
      <c r="S170" s="115"/>
      <c r="T170" s="115"/>
      <c r="U170" s="115"/>
      <c r="V170" s="115"/>
      <c r="W170" s="116" t="s">
        <v>68</v>
      </c>
      <c r="X170" s="117" t="n">
        <f aca="false">IFERROR(SUM(X166:X168),"0")</f>
        <v>0</v>
      </c>
      <c r="Y170" s="117" t="n">
        <f aca="false">IFERROR(SUM(Y166:Y168),"0")</f>
        <v>0</v>
      </c>
      <c r="Z170" s="116"/>
      <c r="AA170" s="118"/>
      <c r="AB170" s="118"/>
      <c r="AC170" s="118"/>
    </row>
    <row r="171" customFormat="false" ht="14.25" hidden="false" customHeight="true" outlineLevel="0" collapsed="false">
      <c r="A171" s="94" t="s">
        <v>63</v>
      </c>
      <c r="B171" s="94"/>
      <c r="C171" s="94"/>
      <c r="D171" s="94"/>
      <c r="E171" s="94"/>
      <c r="F171" s="94"/>
      <c r="G171" s="94"/>
      <c r="H171" s="94"/>
      <c r="I171" s="94"/>
      <c r="J171" s="94"/>
      <c r="K171" s="94"/>
      <c r="L171" s="94"/>
      <c r="M171" s="94"/>
      <c r="N171" s="94"/>
      <c r="O171" s="94"/>
      <c r="P171" s="94"/>
      <c r="Q171" s="94"/>
      <c r="R171" s="94"/>
      <c r="S171" s="94"/>
      <c r="T171" s="94"/>
      <c r="U171" s="94"/>
      <c r="V171" s="94"/>
      <c r="W171" s="94"/>
      <c r="X171" s="94"/>
      <c r="Y171" s="94"/>
      <c r="Z171" s="94"/>
      <c r="AA171" s="95"/>
      <c r="AB171" s="95"/>
      <c r="AC171" s="95"/>
    </row>
    <row r="172" customFormat="false" ht="16.5" hidden="false" customHeight="true" outlineLevel="0" collapsed="false">
      <c r="A172" s="96" t="s">
        <v>299</v>
      </c>
      <c r="B172" s="96" t="s">
        <v>300</v>
      </c>
      <c r="C172" s="97" t="n">
        <v>4301030895</v>
      </c>
      <c r="D172" s="98" t="n">
        <v>4607091387667</v>
      </c>
      <c r="E172" s="98"/>
      <c r="F172" s="99" t="n">
        <v>0.9</v>
      </c>
      <c r="G172" s="100" t="n">
        <v>10</v>
      </c>
      <c r="H172" s="99" t="n">
        <v>9</v>
      </c>
      <c r="I172" s="99" t="n">
        <v>9.63</v>
      </c>
      <c r="J172" s="100" t="n">
        <v>56</v>
      </c>
      <c r="K172" s="100" t="s">
        <v>116</v>
      </c>
      <c r="L172" s="100"/>
      <c r="M172" s="101" t="s">
        <v>117</v>
      </c>
      <c r="N172" s="101"/>
      <c r="O172" s="100" t="n">
        <v>40</v>
      </c>
      <c r="P172" s="102" t="str">
        <f aca="false"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2" s="102"/>
      <c r="R172" s="102"/>
      <c r="S172" s="102"/>
      <c r="T172" s="102"/>
      <c r="U172" s="103"/>
      <c r="V172" s="103"/>
      <c r="W172" s="104" t="s">
        <v>68</v>
      </c>
      <c r="X172" s="105" t="n">
        <v>0</v>
      </c>
      <c r="Y172" s="106" t="n">
        <f aca="false">IFERROR(IF(X172="",0,CEILING((X172/$H172),1)*$H172),"")</f>
        <v>0</v>
      </c>
      <c r="Z172" s="107" t="str">
        <f aca="false">IFERROR(IF(Y172=0,"",ROUNDUP(Y172/H172,0)*0.02175),"")</f>
        <v/>
      </c>
      <c r="AA172" s="108"/>
      <c r="AB172" s="109"/>
      <c r="AC172" s="110" t="s">
        <v>301</v>
      </c>
      <c r="AG172" s="111"/>
      <c r="AJ172" s="112"/>
      <c r="AK172" s="112"/>
      <c r="BB172" s="113" t="s">
        <v>1</v>
      </c>
      <c r="BM172" s="111" t="n">
        <f aca="false">IFERROR(X172*I172/H172,"0")</f>
        <v>0</v>
      </c>
      <c r="BN172" s="111" t="n">
        <f aca="false">IFERROR(Y172*I172/H172,"0")</f>
        <v>0</v>
      </c>
      <c r="BO172" s="111" t="n">
        <f aca="false">IFERROR(1/J172*(X172/H172),"0")</f>
        <v>0</v>
      </c>
      <c r="BP172" s="111" t="n">
        <f aca="false">IFERROR(1/J172*(Y172/H172),"0")</f>
        <v>0</v>
      </c>
    </row>
    <row r="173" customFormat="false" ht="27" hidden="false" customHeight="true" outlineLevel="0" collapsed="false">
      <c r="A173" s="96" t="s">
        <v>302</v>
      </c>
      <c r="B173" s="96" t="s">
        <v>303</v>
      </c>
      <c r="C173" s="97" t="n">
        <v>4301030961</v>
      </c>
      <c r="D173" s="98" t="n">
        <v>4607091387636</v>
      </c>
      <c r="E173" s="98"/>
      <c r="F173" s="99" t="n">
        <v>0.7</v>
      </c>
      <c r="G173" s="100" t="n">
        <v>6</v>
      </c>
      <c r="H173" s="99" t="n">
        <v>4.2</v>
      </c>
      <c r="I173" s="99" t="n">
        <v>4.5</v>
      </c>
      <c r="J173" s="100" t="n">
        <v>132</v>
      </c>
      <c r="K173" s="100" t="s">
        <v>75</v>
      </c>
      <c r="L173" s="100"/>
      <c r="M173" s="101" t="s">
        <v>67</v>
      </c>
      <c r="N173" s="101"/>
      <c r="O173" s="100" t="n">
        <v>40</v>
      </c>
      <c r="P173" s="102" t="str">
        <f aca="false"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3" s="102"/>
      <c r="R173" s="102"/>
      <c r="S173" s="102"/>
      <c r="T173" s="102"/>
      <c r="U173" s="103"/>
      <c r="V173" s="103"/>
      <c r="W173" s="104" t="s">
        <v>68</v>
      </c>
      <c r="X173" s="105" t="n">
        <v>0</v>
      </c>
      <c r="Y173" s="106" t="n">
        <f aca="false">IFERROR(IF(X173="",0,CEILING((X173/$H173),1)*$H173),"")</f>
        <v>0</v>
      </c>
      <c r="Z173" s="107" t="str">
        <f aca="false">IFERROR(IF(Y173=0,"",ROUNDUP(Y173/H173,0)*0.00902),"")</f>
        <v/>
      </c>
      <c r="AA173" s="108"/>
      <c r="AB173" s="109"/>
      <c r="AC173" s="110" t="s">
        <v>304</v>
      </c>
      <c r="AG173" s="111"/>
      <c r="AJ173" s="112"/>
      <c r="AK173" s="112"/>
      <c r="BB173" s="113" t="s">
        <v>1</v>
      </c>
      <c r="BM173" s="111" t="n">
        <f aca="false">IFERROR(X173*I173/H173,"0")</f>
        <v>0</v>
      </c>
      <c r="BN173" s="111" t="n">
        <f aca="false">IFERROR(Y173*I173/H173,"0")</f>
        <v>0</v>
      </c>
      <c r="BO173" s="111" t="n">
        <f aca="false">IFERROR(1/J173*(X173/H173),"0")</f>
        <v>0</v>
      </c>
      <c r="BP173" s="111" t="n">
        <f aca="false">IFERROR(1/J173*(Y173/H173),"0")</f>
        <v>0</v>
      </c>
    </row>
    <row r="174" customFormat="false" ht="16.5" hidden="false" customHeight="true" outlineLevel="0" collapsed="false">
      <c r="A174" s="96" t="s">
        <v>305</v>
      </c>
      <c r="B174" s="96" t="s">
        <v>306</v>
      </c>
      <c r="C174" s="97" t="n">
        <v>4301030963</v>
      </c>
      <c r="D174" s="98" t="n">
        <v>4607091382426</v>
      </c>
      <c r="E174" s="98"/>
      <c r="F174" s="99" t="n">
        <v>0.9</v>
      </c>
      <c r="G174" s="100" t="n">
        <v>10</v>
      </c>
      <c r="H174" s="99" t="n">
        <v>9</v>
      </c>
      <c r="I174" s="99" t="n">
        <v>9.63</v>
      </c>
      <c r="J174" s="100" t="n">
        <v>56</v>
      </c>
      <c r="K174" s="100" t="s">
        <v>116</v>
      </c>
      <c r="L174" s="100"/>
      <c r="M174" s="101" t="s">
        <v>67</v>
      </c>
      <c r="N174" s="101"/>
      <c r="O174" s="100" t="n">
        <v>40</v>
      </c>
      <c r="P174" s="102" t="str">
        <f aca="false"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4" s="102"/>
      <c r="R174" s="102"/>
      <c r="S174" s="102"/>
      <c r="T174" s="102"/>
      <c r="U174" s="103"/>
      <c r="V174" s="103"/>
      <c r="W174" s="104" t="s">
        <v>68</v>
      </c>
      <c r="X174" s="105" t="n">
        <v>0</v>
      </c>
      <c r="Y174" s="106" t="n">
        <f aca="false">IFERROR(IF(X174="",0,CEILING((X174/$H174),1)*$H174),"")</f>
        <v>0</v>
      </c>
      <c r="Z174" s="107" t="str">
        <f aca="false">IFERROR(IF(Y174=0,"",ROUNDUP(Y174/H174,0)*0.02175),"")</f>
        <v/>
      </c>
      <c r="AA174" s="108"/>
      <c r="AB174" s="109"/>
      <c r="AC174" s="110" t="s">
        <v>307</v>
      </c>
      <c r="AG174" s="111"/>
      <c r="AJ174" s="112"/>
      <c r="AK174" s="112"/>
      <c r="BB174" s="113" t="s">
        <v>1</v>
      </c>
      <c r="BM174" s="111" t="n">
        <f aca="false">IFERROR(X174*I174/H174,"0")</f>
        <v>0</v>
      </c>
      <c r="BN174" s="111" t="n">
        <f aca="false">IFERROR(Y174*I174/H174,"0")</f>
        <v>0</v>
      </c>
      <c r="BO174" s="111" t="n">
        <f aca="false">IFERROR(1/J174*(X174/H174),"0")</f>
        <v>0</v>
      </c>
      <c r="BP174" s="111" t="n">
        <f aca="false">IFERROR(1/J174*(Y174/H174),"0")</f>
        <v>0</v>
      </c>
    </row>
    <row r="175" customFormat="false" ht="27" hidden="false" customHeight="true" outlineLevel="0" collapsed="false">
      <c r="A175" s="96" t="s">
        <v>308</v>
      </c>
      <c r="B175" s="96" t="s">
        <v>309</v>
      </c>
      <c r="C175" s="97" t="n">
        <v>4301030962</v>
      </c>
      <c r="D175" s="98" t="n">
        <v>4607091386547</v>
      </c>
      <c r="E175" s="98"/>
      <c r="F175" s="99" t="n">
        <v>0.35</v>
      </c>
      <c r="G175" s="100" t="n">
        <v>8</v>
      </c>
      <c r="H175" s="99" t="n">
        <v>2.8</v>
      </c>
      <c r="I175" s="99" t="n">
        <v>2.94</v>
      </c>
      <c r="J175" s="100" t="n">
        <v>234</v>
      </c>
      <c r="K175" s="100" t="s">
        <v>66</v>
      </c>
      <c r="L175" s="100"/>
      <c r="M175" s="101" t="s">
        <v>67</v>
      </c>
      <c r="N175" s="101"/>
      <c r="O175" s="100" t="n">
        <v>40</v>
      </c>
      <c r="P175" s="102" t="str">
        <f aca="false"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5" s="102"/>
      <c r="R175" s="102"/>
      <c r="S175" s="102"/>
      <c r="T175" s="102"/>
      <c r="U175" s="103"/>
      <c r="V175" s="103"/>
      <c r="W175" s="104" t="s">
        <v>68</v>
      </c>
      <c r="X175" s="105" t="n">
        <v>0</v>
      </c>
      <c r="Y175" s="106" t="n">
        <f aca="false">IFERROR(IF(X175="",0,CEILING((X175/$H175),1)*$H175),"")</f>
        <v>0</v>
      </c>
      <c r="Z175" s="107" t="str">
        <f aca="false">IFERROR(IF(Y175=0,"",ROUNDUP(Y175/H175,0)*0.00502),"")</f>
        <v/>
      </c>
      <c r="AA175" s="108"/>
      <c r="AB175" s="109"/>
      <c r="AC175" s="110" t="s">
        <v>304</v>
      </c>
      <c r="AG175" s="111"/>
      <c r="AJ175" s="112"/>
      <c r="AK175" s="112"/>
      <c r="BB175" s="113" t="s">
        <v>1</v>
      </c>
      <c r="BM175" s="111" t="n">
        <f aca="false">IFERROR(X175*I175/H175,"0")</f>
        <v>0</v>
      </c>
      <c r="BN175" s="111" t="n">
        <f aca="false">IFERROR(Y175*I175/H175,"0")</f>
        <v>0</v>
      </c>
      <c r="BO175" s="111" t="n">
        <f aca="false">IFERROR(1/J175*(X175/H175),"0")</f>
        <v>0</v>
      </c>
      <c r="BP175" s="111" t="n">
        <f aca="false">IFERROR(1/J175*(Y175/H175),"0")</f>
        <v>0</v>
      </c>
    </row>
    <row r="176" customFormat="false" ht="27" hidden="false" customHeight="true" outlineLevel="0" collapsed="false">
      <c r="A176" s="96" t="s">
        <v>310</v>
      </c>
      <c r="B176" s="96" t="s">
        <v>311</v>
      </c>
      <c r="C176" s="97" t="n">
        <v>4301030964</v>
      </c>
      <c r="D176" s="98" t="n">
        <v>4607091382464</v>
      </c>
      <c r="E176" s="98"/>
      <c r="F176" s="99" t="n">
        <v>0.35</v>
      </c>
      <c r="G176" s="100" t="n">
        <v>8</v>
      </c>
      <c r="H176" s="99" t="n">
        <v>2.8</v>
      </c>
      <c r="I176" s="99" t="n">
        <v>2.964</v>
      </c>
      <c r="J176" s="100" t="n">
        <v>234</v>
      </c>
      <c r="K176" s="100" t="s">
        <v>66</v>
      </c>
      <c r="L176" s="100"/>
      <c r="M176" s="101" t="s">
        <v>67</v>
      </c>
      <c r="N176" s="101"/>
      <c r="O176" s="100" t="n">
        <v>40</v>
      </c>
      <c r="P176" s="102" t="str">
        <f aca="false"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6" s="102"/>
      <c r="R176" s="102"/>
      <c r="S176" s="102"/>
      <c r="T176" s="102"/>
      <c r="U176" s="103"/>
      <c r="V176" s="103"/>
      <c r="W176" s="104" t="s">
        <v>68</v>
      </c>
      <c r="X176" s="105" t="n">
        <v>0</v>
      </c>
      <c r="Y176" s="106" t="n">
        <f aca="false">IFERROR(IF(X176="",0,CEILING((X176/$H176),1)*$H176),"")</f>
        <v>0</v>
      </c>
      <c r="Z176" s="107" t="str">
        <f aca="false">IFERROR(IF(Y176=0,"",ROUNDUP(Y176/H176,0)*0.00502),"")</f>
        <v/>
      </c>
      <c r="AA176" s="108"/>
      <c r="AB176" s="109"/>
      <c r="AC176" s="110" t="s">
        <v>307</v>
      </c>
      <c r="AG176" s="111"/>
      <c r="AJ176" s="112"/>
      <c r="AK176" s="112"/>
      <c r="BB176" s="113" t="s">
        <v>1</v>
      </c>
      <c r="BM176" s="111" t="n">
        <f aca="false">IFERROR(X176*I176/H176,"0")</f>
        <v>0</v>
      </c>
      <c r="BN176" s="111" t="n">
        <f aca="false">IFERROR(Y176*I176/H176,"0")</f>
        <v>0</v>
      </c>
      <c r="BO176" s="111" t="n">
        <f aca="false">IFERROR(1/J176*(X176/H176),"0")</f>
        <v>0</v>
      </c>
      <c r="BP176" s="111" t="n">
        <f aca="false">IFERROR(1/J176*(Y176/H176),"0")</f>
        <v>0</v>
      </c>
    </row>
    <row r="177" customFormat="false" ht="12.75" hidden="false" customHeight="false" outlineLevel="0" collapsed="false">
      <c r="A177" s="114"/>
      <c r="B177" s="114"/>
      <c r="C177" s="114"/>
      <c r="D177" s="114"/>
      <c r="E177" s="114"/>
      <c r="F177" s="114"/>
      <c r="G177" s="114"/>
      <c r="H177" s="114"/>
      <c r="I177" s="114"/>
      <c r="J177" s="114"/>
      <c r="K177" s="114"/>
      <c r="L177" s="114"/>
      <c r="M177" s="114"/>
      <c r="N177" s="114"/>
      <c r="O177" s="114"/>
      <c r="P177" s="115" t="s">
        <v>70</v>
      </c>
      <c r="Q177" s="115"/>
      <c r="R177" s="115"/>
      <c r="S177" s="115"/>
      <c r="T177" s="115"/>
      <c r="U177" s="115"/>
      <c r="V177" s="115"/>
      <c r="W177" s="116" t="s">
        <v>71</v>
      </c>
      <c r="X177" s="117" t="n">
        <f aca="false">IFERROR(X172/H172,"0")+IFERROR(X173/H173,"0")+IFERROR(X174/H174,"0")+IFERROR(X175/H175,"0")+IFERROR(X176/H176,"0")</f>
        <v>0</v>
      </c>
      <c r="Y177" s="117" t="n">
        <f aca="false">IFERROR(Y172/H172,"0")+IFERROR(Y173/H173,"0")+IFERROR(Y174/H174,"0")+IFERROR(Y175/H175,"0")+IFERROR(Y176/H176,"0")</f>
        <v>0</v>
      </c>
      <c r="Z177" s="117" t="n">
        <f aca="false">IFERROR(IF(Z172="",0,Z172),"0")+IFERROR(IF(Z173="",0,Z173),"0")+IFERROR(IF(Z174="",0,Z174),"0")+IFERROR(IF(Z175="",0,Z175),"0")+IFERROR(IF(Z176="",0,Z176),"0")</f>
        <v>0</v>
      </c>
      <c r="AA177" s="118"/>
      <c r="AB177" s="118"/>
      <c r="AC177" s="118"/>
    </row>
    <row r="178" customFormat="false" ht="12.75" hidden="false" customHeight="false" outlineLevel="0" collapsed="false">
      <c r="A178" s="114"/>
      <c r="B178" s="114"/>
      <c r="C178" s="114"/>
      <c r="D178" s="114"/>
      <c r="E178" s="114"/>
      <c r="F178" s="114"/>
      <c r="G178" s="114"/>
      <c r="H178" s="114"/>
      <c r="I178" s="114"/>
      <c r="J178" s="114"/>
      <c r="K178" s="114"/>
      <c r="L178" s="114"/>
      <c r="M178" s="114"/>
      <c r="N178" s="114"/>
      <c r="O178" s="114"/>
      <c r="P178" s="115" t="s">
        <v>70</v>
      </c>
      <c r="Q178" s="115"/>
      <c r="R178" s="115"/>
      <c r="S178" s="115"/>
      <c r="T178" s="115"/>
      <c r="U178" s="115"/>
      <c r="V178" s="115"/>
      <c r="W178" s="116" t="s">
        <v>68</v>
      </c>
      <c r="X178" s="117" t="n">
        <f aca="false">IFERROR(SUM(X172:X176),"0")</f>
        <v>0</v>
      </c>
      <c r="Y178" s="117" t="n">
        <f aca="false">IFERROR(SUM(Y172:Y176),"0")</f>
        <v>0</v>
      </c>
      <c r="Z178" s="116"/>
      <c r="AA178" s="118"/>
      <c r="AB178" s="118"/>
      <c r="AC178" s="118"/>
    </row>
    <row r="179" customFormat="false" ht="14.25" hidden="false" customHeight="true" outlineLevel="0" collapsed="false">
      <c r="A179" s="94" t="s">
        <v>72</v>
      </c>
      <c r="B179" s="94"/>
      <c r="C179" s="94"/>
      <c r="D179" s="94"/>
      <c r="E179" s="94"/>
      <c r="F179" s="94"/>
      <c r="G179" s="94"/>
      <c r="H179" s="94"/>
      <c r="I179" s="94"/>
      <c r="J179" s="94"/>
      <c r="K179" s="94"/>
      <c r="L179" s="94"/>
      <c r="M179" s="94"/>
      <c r="N179" s="94"/>
      <c r="O179" s="94"/>
      <c r="P179" s="94"/>
      <c r="Q179" s="94"/>
      <c r="R179" s="94"/>
      <c r="S179" s="94"/>
      <c r="T179" s="94"/>
      <c r="U179" s="94"/>
      <c r="V179" s="94"/>
      <c r="W179" s="94"/>
      <c r="X179" s="94"/>
      <c r="Y179" s="94"/>
      <c r="Z179" s="94"/>
      <c r="AA179" s="95"/>
      <c r="AB179" s="95"/>
      <c r="AC179" s="95"/>
    </row>
    <row r="180" customFormat="false" ht="16.5" hidden="false" customHeight="true" outlineLevel="0" collapsed="false">
      <c r="A180" s="96" t="s">
        <v>312</v>
      </c>
      <c r="B180" s="96" t="s">
        <v>313</v>
      </c>
      <c r="C180" s="97" t="n">
        <v>4301051611</v>
      </c>
      <c r="D180" s="98" t="n">
        <v>4607091385304</v>
      </c>
      <c r="E180" s="98"/>
      <c r="F180" s="99" t="n">
        <v>1.4</v>
      </c>
      <c r="G180" s="100" t="n">
        <v>6</v>
      </c>
      <c r="H180" s="99" t="n">
        <v>8.4</v>
      </c>
      <c r="I180" s="99" t="n">
        <v>8.964</v>
      </c>
      <c r="J180" s="100" t="n">
        <v>56</v>
      </c>
      <c r="K180" s="100" t="s">
        <v>116</v>
      </c>
      <c r="L180" s="100"/>
      <c r="M180" s="101" t="s">
        <v>67</v>
      </c>
      <c r="N180" s="101"/>
      <c r="O180" s="100" t="n">
        <v>40</v>
      </c>
      <c r="P180" s="102" t="str">
        <f aca="false"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0" s="102"/>
      <c r="R180" s="102"/>
      <c r="S180" s="102"/>
      <c r="T180" s="102"/>
      <c r="U180" s="103"/>
      <c r="V180" s="103"/>
      <c r="W180" s="104" t="s">
        <v>68</v>
      </c>
      <c r="X180" s="105" t="n">
        <v>40</v>
      </c>
      <c r="Y180" s="106" t="n">
        <f aca="false">IFERROR(IF(X180="",0,CEILING((X180/$H180),1)*$H180),"")</f>
        <v>42</v>
      </c>
      <c r="Z180" s="107" t="n">
        <f aca="false">IFERROR(IF(Y180=0,"",ROUNDUP(Y180/H180,0)*0.02175),"")</f>
        <v>0.10875</v>
      </c>
      <c r="AA180" s="108"/>
      <c r="AB180" s="109"/>
      <c r="AC180" s="110" t="s">
        <v>314</v>
      </c>
      <c r="AG180" s="111"/>
      <c r="AJ180" s="112"/>
      <c r="AK180" s="112"/>
      <c r="BB180" s="113" t="s">
        <v>1</v>
      </c>
      <c r="BM180" s="111" t="n">
        <f aca="false">IFERROR(X180*I180/H180,"0")</f>
        <v>42.6857142857143</v>
      </c>
      <c r="BN180" s="111" t="n">
        <f aca="false">IFERROR(Y180*I180/H180,"0")</f>
        <v>44.82</v>
      </c>
      <c r="BO180" s="111" t="n">
        <f aca="false">IFERROR(1/J180*(X180/H180),"0")</f>
        <v>0.0850340136054422</v>
      </c>
      <c r="BP180" s="111" t="n">
        <f aca="false">IFERROR(1/J180*(Y180/H180),"0")</f>
        <v>0.0892857142857143</v>
      </c>
    </row>
    <row r="181" customFormat="false" ht="27" hidden="false" customHeight="true" outlineLevel="0" collapsed="false">
      <c r="A181" s="96" t="s">
        <v>315</v>
      </c>
      <c r="B181" s="96" t="s">
        <v>316</v>
      </c>
      <c r="C181" s="97" t="n">
        <v>4301051648</v>
      </c>
      <c r="D181" s="98" t="n">
        <v>4607091386264</v>
      </c>
      <c r="E181" s="98"/>
      <c r="F181" s="99" t="n">
        <v>0.5</v>
      </c>
      <c r="G181" s="100" t="n">
        <v>6</v>
      </c>
      <c r="H181" s="99" t="n">
        <v>3</v>
      </c>
      <c r="I181" s="99" t="n">
        <v>3.278</v>
      </c>
      <c r="J181" s="100" t="n">
        <v>156</v>
      </c>
      <c r="K181" s="100" t="s">
        <v>75</v>
      </c>
      <c r="L181" s="100"/>
      <c r="M181" s="101" t="s">
        <v>67</v>
      </c>
      <c r="N181" s="101"/>
      <c r="O181" s="100" t="n">
        <v>31</v>
      </c>
      <c r="P181" s="102" t="str">
        <f aca="false"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1" s="102"/>
      <c r="R181" s="102"/>
      <c r="S181" s="102"/>
      <c r="T181" s="102"/>
      <c r="U181" s="103"/>
      <c r="V181" s="103"/>
      <c r="W181" s="104" t="s">
        <v>68</v>
      </c>
      <c r="X181" s="105" t="n">
        <v>0</v>
      </c>
      <c r="Y181" s="106" t="n">
        <f aca="false">IFERROR(IF(X181="",0,CEILING((X181/$H181),1)*$H181),"")</f>
        <v>0</v>
      </c>
      <c r="Z181" s="107" t="str">
        <f aca="false">IFERROR(IF(Y181=0,"",ROUNDUP(Y181/H181,0)*0.00753),"")</f>
        <v/>
      </c>
      <c r="AA181" s="108"/>
      <c r="AB181" s="109"/>
      <c r="AC181" s="110" t="s">
        <v>317</v>
      </c>
      <c r="AG181" s="111"/>
      <c r="AJ181" s="112"/>
      <c r="AK181" s="112"/>
      <c r="BB181" s="113" t="s">
        <v>1</v>
      </c>
      <c r="BM181" s="111" t="n">
        <f aca="false">IFERROR(X181*I181/H181,"0")</f>
        <v>0</v>
      </c>
      <c r="BN181" s="111" t="n">
        <f aca="false">IFERROR(Y181*I181/H181,"0")</f>
        <v>0</v>
      </c>
      <c r="BO181" s="111" t="n">
        <f aca="false">IFERROR(1/J181*(X181/H181),"0")</f>
        <v>0</v>
      </c>
      <c r="BP181" s="111" t="n">
        <f aca="false">IFERROR(1/J181*(Y181/H181),"0")</f>
        <v>0</v>
      </c>
    </row>
    <row r="182" customFormat="false" ht="16.5" hidden="false" customHeight="true" outlineLevel="0" collapsed="false">
      <c r="A182" s="96" t="s">
        <v>318</v>
      </c>
      <c r="B182" s="96" t="s">
        <v>319</v>
      </c>
      <c r="C182" s="97" t="n">
        <v>4301051313</v>
      </c>
      <c r="D182" s="98" t="n">
        <v>4607091385427</v>
      </c>
      <c r="E182" s="98"/>
      <c r="F182" s="99" t="n">
        <v>0.5</v>
      </c>
      <c r="G182" s="100" t="n">
        <v>6</v>
      </c>
      <c r="H182" s="99" t="n">
        <v>3</v>
      </c>
      <c r="I182" s="99" t="n">
        <v>3.272</v>
      </c>
      <c r="J182" s="100" t="n">
        <v>156</v>
      </c>
      <c r="K182" s="100" t="s">
        <v>75</v>
      </c>
      <c r="L182" s="100"/>
      <c r="M182" s="101" t="s">
        <v>67</v>
      </c>
      <c r="N182" s="101"/>
      <c r="O182" s="100" t="n">
        <v>40</v>
      </c>
      <c r="P182" s="102" t="str">
        <f aca="false"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2" s="102"/>
      <c r="R182" s="102"/>
      <c r="S182" s="102"/>
      <c r="T182" s="102"/>
      <c r="U182" s="103"/>
      <c r="V182" s="103"/>
      <c r="W182" s="104" t="s">
        <v>68</v>
      </c>
      <c r="X182" s="105" t="n">
        <v>0</v>
      </c>
      <c r="Y182" s="106" t="n">
        <f aca="false">IFERROR(IF(X182="",0,CEILING((X182/$H182),1)*$H182),"")</f>
        <v>0</v>
      </c>
      <c r="Z182" s="107" t="str">
        <f aca="false">IFERROR(IF(Y182=0,"",ROUNDUP(Y182/H182,0)*0.00753),"")</f>
        <v/>
      </c>
      <c r="AA182" s="108"/>
      <c r="AB182" s="109"/>
      <c r="AC182" s="110" t="s">
        <v>314</v>
      </c>
      <c r="AG182" s="111"/>
      <c r="AJ182" s="112"/>
      <c r="AK182" s="112"/>
      <c r="BB182" s="113" t="s">
        <v>1</v>
      </c>
      <c r="BM182" s="111" t="n">
        <f aca="false">IFERROR(X182*I182/H182,"0")</f>
        <v>0</v>
      </c>
      <c r="BN182" s="111" t="n">
        <f aca="false">IFERROR(Y182*I182/H182,"0")</f>
        <v>0</v>
      </c>
      <c r="BO182" s="111" t="n">
        <f aca="false">IFERROR(1/J182*(X182/H182),"0")</f>
        <v>0</v>
      </c>
      <c r="BP182" s="111" t="n">
        <f aca="false">IFERROR(1/J182*(Y182/H182),"0")</f>
        <v>0</v>
      </c>
    </row>
    <row r="183" customFormat="false" ht="12.75" hidden="false" customHeight="false" outlineLevel="0" collapsed="false">
      <c r="A183" s="114"/>
      <c r="B183" s="114"/>
      <c r="C183" s="114"/>
      <c r="D183" s="114"/>
      <c r="E183" s="114"/>
      <c r="F183" s="114"/>
      <c r="G183" s="114"/>
      <c r="H183" s="114"/>
      <c r="I183" s="114"/>
      <c r="J183" s="114"/>
      <c r="K183" s="114"/>
      <c r="L183" s="114"/>
      <c r="M183" s="114"/>
      <c r="N183" s="114"/>
      <c r="O183" s="114"/>
      <c r="P183" s="115" t="s">
        <v>70</v>
      </c>
      <c r="Q183" s="115"/>
      <c r="R183" s="115"/>
      <c r="S183" s="115"/>
      <c r="T183" s="115"/>
      <c r="U183" s="115"/>
      <c r="V183" s="115"/>
      <c r="W183" s="116" t="s">
        <v>71</v>
      </c>
      <c r="X183" s="117" t="n">
        <f aca="false">IFERROR(X180/H180,"0")+IFERROR(X181/H181,"0")+IFERROR(X182/H182,"0")</f>
        <v>4.76190476190476</v>
      </c>
      <c r="Y183" s="117" t="n">
        <f aca="false">IFERROR(Y180/H180,"0")+IFERROR(Y181/H181,"0")+IFERROR(Y182/H182,"0")</f>
        <v>5</v>
      </c>
      <c r="Z183" s="117" t="n">
        <f aca="false">IFERROR(IF(Z180="",0,Z180),"0")+IFERROR(IF(Z181="",0,Z181),"0")+IFERROR(IF(Z182="",0,Z182),"0")</f>
        <v>0.10875</v>
      </c>
      <c r="AA183" s="118"/>
      <c r="AB183" s="118"/>
      <c r="AC183" s="118"/>
    </row>
    <row r="184" customFormat="false" ht="12.75" hidden="false" customHeight="false" outlineLevel="0" collapsed="false">
      <c r="A184" s="114"/>
      <c r="B184" s="114"/>
      <c r="C184" s="114"/>
      <c r="D184" s="114"/>
      <c r="E184" s="114"/>
      <c r="F184" s="114"/>
      <c r="G184" s="114"/>
      <c r="H184" s="114"/>
      <c r="I184" s="114"/>
      <c r="J184" s="114"/>
      <c r="K184" s="114"/>
      <c r="L184" s="114"/>
      <c r="M184" s="114"/>
      <c r="N184" s="114"/>
      <c r="O184" s="114"/>
      <c r="P184" s="115" t="s">
        <v>70</v>
      </c>
      <c r="Q184" s="115"/>
      <c r="R184" s="115"/>
      <c r="S184" s="115"/>
      <c r="T184" s="115"/>
      <c r="U184" s="115"/>
      <c r="V184" s="115"/>
      <c r="W184" s="116" t="s">
        <v>68</v>
      </c>
      <c r="X184" s="117" t="n">
        <f aca="false">IFERROR(SUM(X180:X182),"0")</f>
        <v>40</v>
      </c>
      <c r="Y184" s="117" t="n">
        <f aca="false">IFERROR(SUM(Y180:Y182),"0")</f>
        <v>42</v>
      </c>
      <c r="Z184" s="116"/>
      <c r="AA184" s="118"/>
      <c r="AB184" s="118"/>
      <c r="AC184" s="118"/>
    </row>
    <row r="185" customFormat="false" ht="27.75" hidden="false" customHeight="true" outlineLevel="0" collapsed="false">
      <c r="A185" s="90" t="s">
        <v>320</v>
      </c>
      <c r="B185" s="90"/>
      <c r="C185" s="90"/>
      <c r="D185" s="90"/>
      <c r="E185" s="90"/>
      <c r="F185" s="90"/>
      <c r="G185" s="90"/>
      <c r="H185" s="90"/>
      <c r="I185" s="90"/>
      <c r="J185" s="90"/>
      <c r="K185" s="90"/>
      <c r="L185" s="90"/>
      <c r="M185" s="90"/>
      <c r="N185" s="90"/>
      <c r="O185" s="90"/>
      <c r="P185" s="90"/>
      <c r="Q185" s="90"/>
      <c r="R185" s="90"/>
      <c r="S185" s="90"/>
      <c r="T185" s="90"/>
      <c r="U185" s="90"/>
      <c r="V185" s="90"/>
      <c r="W185" s="90"/>
      <c r="X185" s="90"/>
      <c r="Y185" s="90"/>
      <c r="Z185" s="90"/>
      <c r="AA185" s="91"/>
      <c r="AB185" s="91"/>
      <c r="AC185" s="91"/>
    </row>
    <row r="186" customFormat="false" ht="16.5" hidden="false" customHeight="true" outlineLevel="0" collapsed="false">
      <c r="A186" s="92" t="s">
        <v>321</v>
      </c>
      <c r="B186" s="92"/>
      <c r="C186" s="92"/>
      <c r="D186" s="92"/>
      <c r="E186" s="92"/>
      <c r="F186" s="92"/>
      <c r="G186" s="92"/>
      <c r="H186" s="92"/>
      <c r="I186" s="92"/>
      <c r="J186" s="92"/>
      <c r="K186" s="92"/>
      <c r="L186" s="92"/>
      <c r="M186" s="92"/>
      <c r="N186" s="92"/>
      <c r="O186" s="92"/>
      <c r="P186" s="92"/>
      <c r="Q186" s="92"/>
      <c r="R186" s="92"/>
      <c r="S186" s="92"/>
      <c r="T186" s="92"/>
      <c r="U186" s="92"/>
      <c r="V186" s="92"/>
      <c r="W186" s="92"/>
      <c r="X186" s="92"/>
      <c r="Y186" s="92"/>
      <c r="Z186" s="92"/>
      <c r="AA186" s="93"/>
      <c r="AB186" s="93"/>
      <c r="AC186" s="93"/>
    </row>
    <row r="187" customFormat="false" ht="14.25" hidden="false" customHeight="true" outlineLevel="0" collapsed="false">
      <c r="A187" s="94" t="s">
        <v>161</v>
      </c>
      <c r="B187" s="94"/>
      <c r="C187" s="94"/>
      <c r="D187" s="94"/>
      <c r="E187" s="94"/>
      <c r="F187" s="94"/>
      <c r="G187" s="94"/>
      <c r="H187" s="94"/>
      <c r="I187" s="94"/>
      <c r="J187" s="94"/>
      <c r="K187" s="94"/>
      <c r="L187" s="94"/>
      <c r="M187" s="94"/>
      <c r="N187" s="94"/>
      <c r="O187" s="94"/>
      <c r="P187" s="94"/>
      <c r="Q187" s="94"/>
      <c r="R187" s="94"/>
      <c r="S187" s="94"/>
      <c r="T187" s="94"/>
      <c r="U187" s="94"/>
      <c r="V187" s="94"/>
      <c r="W187" s="94"/>
      <c r="X187" s="94"/>
      <c r="Y187" s="94"/>
      <c r="Z187" s="94"/>
      <c r="AA187" s="95"/>
      <c r="AB187" s="95"/>
      <c r="AC187" s="95"/>
    </row>
    <row r="188" customFormat="false" ht="27" hidden="false" customHeight="true" outlineLevel="0" collapsed="false">
      <c r="A188" s="96" t="s">
        <v>322</v>
      </c>
      <c r="B188" s="96" t="s">
        <v>323</v>
      </c>
      <c r="C188" s="97" t="n">
        <v>4301020323</v>
      </c>
      <c r="D188" s="98" t="n">
        <v>4680115886223</v>
      </c>
      <c r="E188" s="98"/>
      <c r="F188" s="99" t="n">
        <v>0.33</v>
      </c>
      <c r="G188" s="100" t="n">
        <v>6</v>
      </c>
      <c r="H188" s="99" t="n">
        <v>1.98</v>
      </c>
      <c r="I188" s="99" t="n">
        <v>2.08</v>
      </c>
      <c r="J188" s="100" t="n">
        <v>234</v>
      </c>
      <c r="K188" s="100" t="s">
        <v>66</v>
      </c>
      <c r="L188" s="100"/>
      <c r="M188" s="101" t="s">
        <v>67</v>
      </c>
      <c r="N188" s="101"/>
      <c r="O188" s="100" t="n">
        <v>40</v>
      </c>
      <c r="P188" s="119" t="s">
        <v>324</v>
      </c>
      <c r="Q188" s="119"/>
      <c r="R188" s="119"/>
      <c r="S188" s="119"/>
      <c r="T188" s="119"/>
      <c r="U188" s="103"/>
      <c r="V188" s="103"/>
      <c r="W188" s="104" t="s">
        <v>68</v>
      </c>
      <c r="X188" s="105" t="n">
        <v>0</v>
      </c>
      <c r="Y188" s="106" t="n">
        <f aca="false">IFERROR(IF(X188="",0,CEILING((X188/$H188),1)*$H188),"")</f>
        <v>0</v>
      </c>
      <c r="Z188" s="107" t="str">
        <f aca="false">IFERROR(IF(Y188=0,"",ROUNDUP(Y188/H188,0)*0.00502),"")</f>
        <v/>
      </c>
      <c r="AA188" s="108"/>
      <c r="AB188" s="109"/>
      <c r="AC188" s="110" t="s">
        <v>325</v>
      </c>
      <c r="AG188" s="111"/>
      <c r="AJ188" s="112"/>
      <c r="AK188" s="112"/>
      <c r="BB188" s="113" t="s">
        <v>1</v>
      </c>
      <c r="BM188" s="111" t="n">
        <f aca="false">IFERROR(X188*I188/H188,"0")</f>
        <v>0</v>
      </c>
      <c r="BN188" s="111" t="n">
        <f aca="false">IFERROR(Y188*I188/H188,"0")</f>
        <v>0</v>
      </c>
      <c r="BO188" s="111" t="n">
        <f aca="false">IFERROR(1/J188*(X188/H188),"0")</f>
        <v>0</v>
      </c>
      <c r="BP188" s="111" t="n">
        <f aca="false">IFERROR(1/J188*(Y188/H188),"0")</f>
        <v>0</v>
      </c>
    </row>
    <row r="189" customFormat="false" ht="12.75" hidden="false" customHeight="false" outlineLevel="0" collapsed="false">
      <c r="A189" s="114"/>
      <c r="B189" s="114"/>
      <c r="C189" s="114"/>
      <c r="D189" s="114"/>
      <c r="E189" s="114"/>
      <c r="F189" s="114"/>
      <c r="G189" s="114"/>
      <c r="H189" s="114"/>
      <c r="I189" s="114"/>
      <c r="J189" s="114"/>
      <c r="K189" s="114"/>
      <c r="L189" s="114"/>
      <c r="M189" s="114"/>
      <c r="N189" s="114"/>
      <c r="O189" s="114"/>
      <c r="P189" s="115" t="s">
        <v>70</v>
      </c>
      <c r="Q189" s="115"/>
      <c r="R189" s="115"/>
      <c r="S189" s="115"/>
      <c r="T189" s="115"/>
      <c r="U189" s="115"/>
      <c r="V189" s="115"/>
      <c r="W189" s="116" t="s">
        <v>71</v>
      </c>
      <c r="X189" s="117" t="n">
        <f aca="false">IFERROR(X188/H188,"0")</f>
        <v>0</v>
      </c>
      <c r="Y189" s="117" t="n">
        <f aca="false">IFERROR(Y188/H188,"0")</f>
        <v>0</v>
      </c>
      <c r="Z189" s="117" t="n">
        <f aca="false">IFERROR(IF(Z188="",0,Z188),"0")</f>
        <v>0</v>
      </c>
      <c r="AA189" s="118"/>
      <c r="AB189" s="118"/>
      <c r="AC189" s="118"/>
    </row>
    <row r="190" customFormat="false" ht="12.75" hidden="false" customHeight="false" outlineLevel="0" collapsed="false">
      <c r="A190" s="114"/>
      <c r="B190" s="114"/>
      <c r="C190" s="114"/>
      <c r="D190" s="114"/>
      <c r="E190" s="114"/>
      <c r="F190" s="114"/>
      <c r="G190" s="114"/>
      <c r="H190" s="114"/>
      <c r="I190" s="114"/>
      <c r="J190" s="114"/>
      <c r="K190" s="114"/>
      <c r="L190" s="114"/>
      <c r="M190" s="114"/>
      <c r="N190" s="114"/>
      <c r="O190" s="114"/>
      <c r="P190" s="115" t="s">
        <v>70</v>
      </c>
      <c r="Q190" s="115"/>
      <c r="R190" s="115"/>
      <c r="S190" s="115"/>
      <c r="T190" s="115"/>
      <c r="U190" s="115"/>
      <c r="V190" s="115"/>
      <c r="W190" s="116" t="s">
        <v>68</v>
      </c>
      <c r="X190" s="117" t="n">
        <f aca="false">IFERROR(SUM(X188:X188),"0")</f>
        <v>0</v>
      </c>
      <c r="Y190" s="117" t="n">
        <f aca="false">IFERROR(SUM(Y188:Y188),"0")</f>
        <v>0</v>
      </c>
      <c r="Z190" s="116"/>
      <c r="AA190" s="118"/>
      <c r="AB190" s="118"/>
      <c r="AC190" s="118"/>
    </row>
    <row r="191" customFormat="false" ht="14.25" hidden="false" customHeight="true" outlineLevel="0" collapsed="false">
      <c r="A191" s="94" t="s">
        <v>63</v>
      </c>
      <c r="B191" s="94"/>
      <c r="C191" s="94"/>
      <c r="D191" s="94"/>
      <c r="E191" s="94"/>
      <c r="F191" s="94"/>
      <c r="G191" s="94"/>
      <c r="H191" s="94"/>
      <c r="I191" s="94"/>
      <c r="J191" s="94"/>
      <c r="K191" s="94"/>
      <c r="L191" s="94"/>
      <c r="M191" s="94"/>
      <c r="N191" s="94"/>
      <c r="O191" s="94"/>
      <c r="P191" s="94"/>
      <c r="Q191" s="94"/>
      <c r="R191" s="94"/>
      <c r="S191" s="94"/>
      <c r="T191" s="94"/>
      <c r="U191" s="94"/>
      <c r="V191" s="94"/>
      <c r="W191" s="94"/>
      <c r="X191" s="94"/>
      <c r="Y191" s="94"/>
      <c r="Z191" s="94"/>
      <c r="AA191" s="95"/>
      <c r="AB191" s="95"/>
      <c r="AC191" s="95"/>
    </row>
    <row r="192" customFormat="false" ht="27" hidden="false" customHeight="true" outlineLevel="0" collapsed="false">
      <c r="A192" s="96" t="s">
        <v>326</v>
      </c>
      <c r="B192" s="96" t="s">
        <v>327</v>
      </c>
      <c r="C192" s="97" t="n">
        <v>4301031191</v>
      </c>
      <c r="D192" s="98" t="n">
        <v>4680115880993</v>
      </c>
      <c r="E192" s="98"/>
      <c r="F192" s="99" t="n">
        <v>0.7</v>
      </c>
      <c r="G192" s="100" t="n">
        <v>6</v>
      </c>
      <c r="H192" s="99" t="n">
        <v>4.2</v>
      </c>
      <c r="I192" s="99" t="n">
        <v>4.46</v>
      </c>
      <c r="J192" s="100" t="n">
        <v>156</v>
      </c>
      <c r="K192" s="100" t="s">
        <v>75</v>
      </c>
      <c r="L192" s="100"/>
      <c r="M192" s="101" t="s">
        <v>67</v>
      </c>
      <c r="N192" s="101"/>
      <c r="O192" s="100" t="n">
        <v>40</v>
      </c>
      <c r="P192" s="102" t="str">
        <f aca="false"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2" s="102"/>
      <c r="R192" s="102"/>
      <c r="S192" s="102"/>
      <c r="T192" s="102"/>
      <c r="U192" s="103"/>
      <c r="V192" s="103"/>
      <c r="W192" s="104" t="s">
        <v>68</v>
      </c>
      <c r="X192" s="105" t="n">
        <v>82</v>
      </c>
      <c r="Y192" s="106" t="n">
        <f aca="false">IFERROR(IF(X192="",0,CEILING((X192/$H192),1)*$H192),"")</f>
        <v>84</v>
      </c>
      <c r="Z192" s="107" t="n">
        <f aca="false">IFERROR(IF(Y192=0,"",ROUNDUP(Y192/H192,0)*0.00753),"")</f>
        <v>0.1506</v>
      </c>
      <c r="AA192" s="108"/>
      <c r="AB192" s="109"/>
      <c r="AC192" s="110" t="s">
        <v>328</v>
      </c>
      <c r="AG192" s="111"/>
      <c r="AJ192" s="112"/>
      <c r="AK192" s="112"/>
      <c r="BB192" s="113" t="s">
        <v>1</v>
      </c>
      <c r="BM192" s="111" t="n">
        <f aca="false">IFERROR(X192*I192/H192,"0")</f>
        <v>87.0761904761905</v>
      </c>
      <c r="BN192" s="111" t="n">
        <f aca="false">IFERROR(Y192*I192/H192,"0")</f>
        <v>89.2</v>
      </c>
      <c r="BO192" s="111" t="n">
        <f aca="false">IFERROR(1/J192*(X192/H192),"0")</f>
        <v>0.125152625152625</v>
      </c>
      <c r="BP192" s="111" t="n">
        <f aca="false">IFERROR(1/J192*(Y192/H192),"0")</f>
        <v>0.128205128205128</v>
      </c>
    </row>
    <row r="193" customFormat="false" ht="27" hidden="false" customHeight="true" outlineLevel="0" collapsed="false">
      <c r="A193" s="96" t="s">
        <v>329</v>
      </c>
      <c r="B193" s="96" t="s">
        <v>330</v>
      </c>
      <c r="C193" s="97" t="n">
        <v>4301031204</v>
      </c>
      <c r="D193" s="98" t="n">
        <v>4680115881761</v>
      </c>
      <c r="E193" s="98"/>
      <c r="F193" s="99" t="n">
        <v>0.7</v>
      </c>
      <c r="G193" s="100" t="n">
        <v>6</v>
      </c>
      <c r="H193" s="99" t="n">
        <v>4.2</v>
      </c>
      <c r="I193" s="99" t="n">
        <v>4.46</v>
      </c>
      <c r="J193" s="100" t="n">
        <v>156</v>
      </c>
      <c r="K193" s="100" t="s">
        <v>75</v>
      </c>
      <c r="L193" s="100"/>
      <c r="M193" s="101" t="s">
        <v>67</v>
      </c>
      <c r="N193" s="101"/>
      <c r="O193" s="100" t="n">
        <v>40</v>
      </c>
      <c r="P193" s="102" t="str">
        <f aca="false"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3" s="102"/>
      <c r="R193" s="102"/>
      <c r="S193" s="102"/>
      <c r="T193" s="102"/>
      <c r="U193" s="103"/>
      <c r="V193" s="103"/>
      <c r="W193" s="104" t="s">
        <v>68</v>
      </c>
      <c r="X193" s="105" t="n">
        <v>0</v>
      </c>
      <c r="Y193" s="106" t="n">
        <f aca="false">IFERROR(IF(X193="",0,CEILING((X193/$H193),1)*$H193),"")</f>
        <v>0</v>
      </c>
      <c r="Z193" s="107" t="str">
        <f aca="false">IFERROR(IF(Y193=0,"",ROUNDUP(Y193/H193,0)*0.00753),"")</f>
        <v/>
      </c>
      <c r="AA193" s="108"/>
      <c r="AB193" s="109"/>
      <c r="AC193" s="110" t="s">
        <v>331</v>
      </c>
      <c r="AG193" s="111"/>
      <c r="AJ193" s="112"/>
      <c r="AK193" s="112"/>
      <c r="BB193" s="113" t="s">
        <v>1</v>
      </c>
      <c r="BM193" s="111" t="n">
        <f aca="false">IFERROR(X193*I193/H193,"0")</f>
        <v>0</v>
      </c>
      <c r="BN193" s="111" t="n">
        <f aca="false">IFERROR(Y193*I193/H193,"0")</f>
        <v>0</v>
      </c>
      <c r="BO193" s="111" t="n">
        <f aca="false">IFERROR(1/J193*(X193/H193),"0")</f>
        <v>0</v>
      </c>
      <c r="BP193" s="111" t="n">
        <f aca="false">IFERROR(1/J193*(Y193/H193),"0")</f>
        <v>0</v>
      </c>
    </row>
    <row r="194" customFormat="false" ht="27" hidden="false" customHeight="true" outlineLevel="0" collapsed="false">
      <c r="A194" s="96" t="s">
        <v>332</v>
      </c>
      <c r="B194" s="96" t="s">
        <v>333</v>
      </c>
      <c r="C194" s="97" t="n">
        <v>4301031201</v>
      </c>
      <c r="D194" s="98" t="n">
        <v>4680115881563</v>
      </c>
      <c r="E194" s="98"/>
      <c r="F194" s="99" t="n">
        <v>0.7</v>
      </c>
      <c r="G194" s="100" t="n">
        <v>6</v>
      </c>
      <c r="H194" s="99" t="n">
        <v>4.2</v>
      </c>
      <c r="I194" s="99" t="n">
        <v>4.4</v>
      </c>
      <c r="J194" s="100" t="n">
        <v>156</v>
      </c>
      <c r="K194" s="100" t="s">
        <v>75</v>
      </c>
      <c r="L194" s="100"/>
      <c r="M194" s="101" t="s">
        <v>67</v>
      </c>
      <c r="N194" s="101"/>
      <c r="O194" s="100" t="n">
        <v>40</v>
      </c>
      <c r="P194" s="102" t="str">
        <f aca="false"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4" s="102"/>
      <c r="R194" s="102"/>
      <c r="S194" s="102"/>
      <c r="T194" s="102"/>
      <c r="U194" s="103"/>
      <c r="V194" s="103"/>
      <c r="W194" s="104" t="s">
        <v>68</v>
      </c>
      <c r="X194" s="105" t="n">
        <v>0</v>
      </c>
      <c r="Y194" s="106" t="n">
        <f aca="false">IFERROR(IF(X194="",0,CEILING((X194/$H194),1)*$H194),"")</f>
        <v>0</v>
      </c>
      <c r="Z194" s="107" t="str">
        <f aca="false">IFERROR(IF(Y194=0,"",ROUNDUP(Y194/H194,0)*0.00753),"")</f>
        <v/>
      </c>
      <c r="AA194" s="108"/>
      <c r="AB194" s="109"/>
      <c r="AC194" s="110" t="s">
        <v>334</v>
      </c>
      <c r="AG194" s="111"/>
      <c r="AJ194" s="112"/>
      <c r="AK194" s="112"/>
      <c r="BB194" s="113" t="s">
        <v>1</v>
      </c>
      <c r="BM194" s="111" t="n">
        <f aca="false">IFERROR(X194*I194/H194,"0")</f>
        <v>0</v>
      </c>
      <c r="BN194" s="111" t="n">
        <f aca="false">IFERROR(Y194*I194/H194,"0")</f>
        <v>0</v>
      </c>
      <c r="BO194" s="111" t="n">
        <f aca="false">IFERROR(1/J194*(X194/H194),"0")</f>
        <v>0</v>
      </c>
      <c r="BP194" s="111" t="n">
        <f aca="false">IFERROR(1/J194*(Y194/H194),"0")</f>
        <v>0</v>
      </c>
    </row>
    <row r="195" customFormat="false" ht="27" hidden="false" customHeight="true" outlineLevel="0" collapsed="false">
      <c r="A195" s="96" t="s">
        <v>335</v>
      </c>
      <c r="B195" s="96" t="s">
        <v>336</v>
      </c>
      <c r="C195" s="97" t="n">
        <v>4301031199</v>
      </c>
      <c r="D195" s="98" t="n">
        <v>4680115880986</v>
      </c>
      <c r="E195" s="98"/>
      <c r="F195" s="99" t="n">
        <v>0.35</v>
      </c>
      <c r="G195" s="100" t="n">
        <v>6</v>
      </c>
      <c r="H195" s="99" t="n">
        <v>2.1</v>
      </c>
      <c r="I195" s="99" t="n">
        <v>2.23</v>
      </c>
      <c r="J195" s="100" t="n">
        <v>234</v>
      </c>
      <c r="K195" s="100" t="s">
        <v>66</v>
      </c>
      <c r="L195" s="100"/>
      <c r="M195" s="101" t="s">
        <v>67</v>
      </c>
      <c r="N195" s="101"/>
      <c r="O195" s="100" t="n">
        <v>40</v>
      </c>
      <c r="P195" s="102" t="str">
        <f aca="false"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5" s="102"/>
      <c r="R195" s="102"/>
      <c r="S195" s="102"/>
      <c r="T195" s="102"/>
      <c r="U195" s="103"/>
      <c r="V195" s="103"/>
      <c r="W195" s="104" t="s">
        <v>68</v>
      </c>
      <c r="X195" s="105" t="n">
        <v>0</v>
      </c>
      <c r="Y195" s="106" t="n">
        <f aca="false">IFERROR(IF(X195="",0,CEILING((X195/$H195),1)*$H195),"")</f>
        <v>0</v>
      </c>
      <c r="Z195" s="107" t="str">
        <f aca="false">IFERROR(IF(Y195=0,"",ROUNDUP(Y195/H195,0)*0.00502),"")</f>
        <v/>
      </c>
      <c r="AA195" s="108"/>
      <c r="AB195" s="109"/>
      <c r="AC195" s="110" t="s">
        <v>328</v>
      </c>
      <c r="AG195" s="111"/>
      <c r="AJ195" s="112"/>
      <c r="AK195" s="112"/>
      <c r="BB195" s="113" t="s">
        <v>1</v>
      </c>
      <c r="BM195" s="111" t="n">
        <f aca="false">IFERROR(X195*I195/H195,"0")</f>
        <v>0</v>
      </c>
      <c r="BN195" s="111" t="n">
        <f aca="false">IFERROR(Y195*I195/H195,"0")</f>
        <v>0</v>
      </c>
      <c r="BO195" s="111" t="n">
        <f aca="false">IFERROR(1/J195*(X195/H195),"0")</f>
        <v>0</v>
      </c>
      <c r="BP195" s="111" t="n">
        <f aca="false">IFERROR(1/J195*(Y195/H195),"0")</f>
        <v>0</v>
      </c>
    </row>
    <row r="196" customFormat="false" ht="27" hidden="false" customHeight="true" outlineLevel="0" collapsed="false">
      <c r="A196" s="96" t="s">
        <v>337</v>
      </c>
      <c r="B196" s="96" t="s">
        <v>338</v>
      </c>
      <c r="C196" s="97" t="n">
        <v>4301031205</v>
      </c>
      <c r="D196" s="98" t="n">
        <v>4680115881785</v>
      </c>
      <c r="E196" s="98"/>
      <c r="F196" s="99" t="n">
        <v>0.35</v>
      </c>
      <c r="G196" s="100" t="n">
        <v>6</v>
      </c>
      <c r="H196" s="99" t="n">
        <v>2.1</v>
      </c>
      <c r="I196" s="99" t="n">
        <v>2.23</v>
      </c>
      <c r="J196" s="100" t="n">
        <v>234</v>
      </c>
      <c r="K196" s="100" t="s">
        <v>66</v>
      </c>
      <c r="L196" s="100"/>
      <c r="M196" s="101" t="s">
        <v>67</v>
      </c>
      <c r="N196" s="101"/>
      <c r="O196" s="100" t="n">
        <v>40</v>
      </c>
      <c r="P196" s="102" t="str">
        <f aca="false"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6" s="102"/>
      <c r="R196" s="102"/>
      <c r="S196" s="102"/>
      <c r="T196" s="102"/>
      <c r="U196" s="103"/>
      <c r="V196" s="103"/>
      <c r="W196" s="104" t="s">
        <v>68</v>
      </c>
      <c r="X196" s="105" t="n">
        <v>0</v>
      </c>
      <c r="Y196" s="106" t="n">
        <f aca="false">IFERROR(IF(X196="",0,CEILING((X196/$H196),1)*$H196),"")</f>
        <v>0</v>
      </c>
      <c r="Z196" s="107" t="str">
        <f aca="false">IFERROR(IF(Y196=0,"",ROUNDUP(Y196/H196,0)*0.00502),"")</f>
        <v/>
      </c>
      <c r="AA196" s="108"/>
      <c r="AB196" s="109"/>
      <c r="AC196" s="110" t="s">
        <v>331</v>
      </c>
      <c r="AG196" s="111"/>
      <c r="AJ196" s="112"/>
      <c r="AK196" s="112"/>
      <c r="BB196" s="113" t="s">
        <v>1</v>
      </c>
      <c r="BM196" s="111" t="n">
        <f aca="false">IFERROR(X196*I196/H196,"0")</f>
        <v>0</v>
      </c>
      <c r="BN196" s="111" t="n">
        <f aca="false">IFERROR(Y196*I196/H196,"0")</f>
        <v>0</v>
      </c>
      <c r="BO196" s="111" t="n">
        <f aca="false">IFERROR(1/J196*(X196/H196),"0")</f>
        <v>0</v>
      </c>
      <c r="BP196" s="111" t="n">
        <f aca="false">IFERROR(1/J196*(Y196/H196),"0")</f>
        <v>0</v>
      </c>
    </row>
    <row r="197" customFormat="false" ht="27" hidden="false" customHeight="true" outlineLevel="0" collapsed="false">
      <c r="A197" s="96" t="s">
        <v>339</v>
      </c>
      <c r="B197" s="96" t="s">
        <v>340</v>
      </c>
      <c r="C197" s="97" t="n">
        <v>4301031202</v>
      </c>
      <c r="D197" s="98" t="n">
        <v>4680115881679</v>
      </c>
      <c r="E197" s="98"/>
      <c r="F197" s="99" t="n">
        <v>0.35</v>
      </c>
      <c r="G197" s="100" t="n">
        <v>6</v>
      </c>
      <c r="H197" s="99" t="n">
        <v>2.1</v>
      </c>
      <c r="I197" s="99" t="n">
        <v>2.2</v>
      </c>
      <c r="J197" s="100" t="n">
        <v>234</v>
      </c>
      <c r="K197" s="100" t="s">
        <v>66</v>
      </c>
      <c r="L197" s="100"/>
      <c r="M197" s="101" t="s">
        <v>67</v>
      </c>
      <c r="N197" s="101"/>
      <c r="O197" s="100" t="n">
        <v>40</v>
      </c>
      <c r="P197" s="102" t="str">
        <f aca="false"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7" s="102"/>
      <c r="R197" s="102"/>
      <c r="S197" s="102"/>
      <c r="T197" s="102"/>
      <c r="U197" s="103"/>
      <c r="V197" s="103"/>
      <c r="W197" s="104" t="s">
        <v>68</v>
      </c>
      <c r="X197" s="105" t="n">
        <v>0</v>
      </c>
      <c r="Y197" s="106" t="n">
        <f aca="false">IFERROR(IF(X197="",0,CEILING((X197/$H197),1)*$H197),"")</f>
        <v>0</v>
      </c>
      <c r="Z197" s="107" t="str">
        <f aca="false">IFERROR(IF(Y197=0,"",ROUNDUP(Y197/H197,0)*0.00502),"")</f>
        <v/>
      </c>
      <c r="AA197" s="108"/>
      <c r="AB197" s="109"/>
      <c r="AC197" s="110" t="s">
        <v>334</v>
      </c>
      <c r="AG197" s="111"/>
      <c r="AJ197" s="112"/>
      <c r="AK197" s="112"/>
      <c r="BB197" s="113" t="s">
        <v>1</v>
      </c>
      <c r="BM197" s="111" t="n">
        <f aca="false">IFERROR(X197*I197/H197,"0")</f>
        <v>0</v>
      </c>
      <c r="BN197" s="111" t="n">
        <f aca="false">IFERROR(Y197*I197/H197,"0")</f>
        <v>0</v>
      </c>
      <c r="BO197" s="111" t="n">
        <f aca="false">IFERROR(1/J197*(X197/H197),"0")</f>
        <v>0</v>
      </c>
      <c r="BP197" s="111" t="n">
        <f aca="false">IFERROR(1/J197*(Y197/H197),"0")</f>
        <v>0</v>
      </c>
    </row>
    <row r="198" customFormat="false" ht="27" hidden="false" customHeight="true" outlineLevel="0" collapsed="false">
      <c r="A198" s="96" t="s">
        <v>341</v>
      </c>
      <c r="B198" s="96" t="s">
        <v>342</v>
      </c>
      <c r="C198" s="97" t="n">
        <v>4301031158</v>
      </c>
      <c r="D198" s="98" t="n">
        <v>4680115880191</v>
      </c>
      <c r="E198" s="98"/>
      <c r="F198" s="99" t="n">
        <v>0.4</v>
      </c>
      <c r="G198" s="100" t="n">
        <v>6</v>
      </c>
      <c r="H198" s="99" t="n">
        <v>2.4</v>
      </c>
      <c r="I198" s="99" t="n">
        <v>2.6</v>
      </c>
      <c r="J198" s="100" t="n">
        <v>156</v>
      </c>
      <c r="K198" s="100" t="s">
        <v>75</v>
      </c>
      <c r="L198" s="100"/>
      <c r="M198" s="101" t="s">
        <v>67</v>
      </c>
      <c r="N198" s="101"/>
      <c r="O198" s="100" t="n">
        <v>40</v>
      </c>
      <c r="P198" s="102" t="str">
        <f aca="false"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8" s="102"/>
      <c r="R198" s="102"/>
      <c r="S198" s="102"/>
      <c r="T198" s="102"/>
      <c r="U198" s="103"/>
      <c r="V198" s="103"/>
      <c r="W198" s="104" t="s">
        <v>68</v>
      </c>
      <c r="X198" s="105" t="n">
        <v>0</v>
      </c>
      <c r="Y198" s="106" t="n">
        <f aca="false">IFERROR(IF(X198="",0,CEILING((X198/$H198),1)*$H198),"")</f>
        <v>0</v>
      </c>
      <c r="Z198" s="107" t="str">
        <f aca="false">IFERROR(IF(Y198=0,"",ROUNDUP(Y198/H198,0)*0.00753),"")</f>
        <v/>
      </c>
      <c r="AA198" s="108"/>
      <c r="AB198" s="109"/>
      <c r="AC198" s="110" t="s">
        <v>334</v>
      </c>
      <c r="AG198" s="111"/>
      <c r="AJ198" s="112"/>
      <c r="AK198" s="112"/>
      <c r="BB198" s="113" t="s">
        <v>1</v>
      </c>
      <c r="BM198" s="111" t="n">
        <f aca="false">IFERROR(X198*I198/H198,"0")</f>
        <v>0</v>
      </c>
      <c r="BN198" s="111" t="n">
        <f aca="false">IFERROR(Y198*I198/H198,"0")</f>
        <v>0</v>
      </c>
      <c r="BO198" s="111" t="n">
        <f aca="false">IFERROR(1/J198*(X198/H198),"0")</f>
        <v>0</v>
      </c>
      <c r="BP198" s="111" t="n">
        <f aca="false">IFERROR(1/J198*(Y198/H198),"0")</f>
        <v>0</v>
      </c>
    </row>
    <row r="199" customFormat="false" ht="27" hidden="false" customHeight="true" outlineLevel="0" collapsed="false">
      <c r="A199" s="96" t="s">
        <v>343</v>
      </c>
      <c r="B199" s="96" t="s">
        <v>344</v>
      </c>
      <c r="C199" s="97" t="n">
        <v>4301031245</v>
      </c>
      <c r="D199" s="98" t="n">
        <v>4680115883963</v>
      </c>
      <c r="E199" s="98"/>
      <c r="F199" s="99" t="n">
        <v>0.28</v>
      </c>
      <c r="G199" s="100" t="n">
        <v>6</v>
      </c>
      <c r="H199" s="99" t="n">
        <v>1.68</v>
      </c>
      <c r="I199" s="99" t="n">
        <v>1.78</v>
      </c>
      <c r="J199" s="100" t="n">
        <v>234</v>
      </c>
      <c r="K199" s="100" t="s">
        <v>66</v>
      </c>
      <c r="L199" s="100"/>
      <c r="M199" s="101" t="s">
        <v>67</v>
      </c>
      <c r="N199" s="101"/>
      <c r="O199" s="100" t="n">
        <v>40</v>
      </c>
      <c r="P199" s="102" t="str">
        <f aca="false"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9" s="102"/>
      <c r="R199" s="102"/>
      <c r="S199" s="102"/>
      <c r="T199" s="102"/>
      <c r="U199" s="103"/>
      <c r="V199" s="103"/>
      <c r="W199" s="104" t="s">
        <v>68</v>
      </c>
      <c r="X199" s="105" t="n">
        <v>0</v>
      </c>
      <c r="Y199" s="106" t="n">
        <f aca="false">IFERROR(IF(X199="",0,CEILING((X199/$H199),1)*$H199),"")</f>
        <v>0</v>
      </c>
      <c r="Z199" s="107" t="str">
        <f aca="false">IFERROR(IF(Y199=0,"",ROUNDUP(Y199/H199,0)*0.00502),"")</f>
        <v/>
      </c>
      <c r="AA199" s="108"/>
      <c r="AB199" s="109"/>
      <c r="AC199" s="110" t="s">
        <v>345</v>
      </c>
      <c r="AG199" s="111"/>
      <c r="AJ199" s="112"/>
      <c r="AK199" s="112"/>
      <c r="BB199" s="113" t="s">
        <v>1</v>
      </c>
      <c r="BM199" s="111" t="n">
        <f aca="false">IFERROR(X199*I199/H199,"0")</f>
        <v>0</v>
      </c>
      <c r="BN199" s="111" t="n">
        <f aca="false">IFERROR(Y199*I199/H199,"0")</f>
        <v>0</v>
      </c>
      <c r="BO199" s="111" t="n">
        <f aca="false">IFERROR(1/J199*(X199/H199),"0")</f>
        <v>0</v>
      </c>
      <c r="BP199" s="111" t="n">
        <f aca="false">IFERROR(1/J199*(Y199/H199),"0")</f>
        <v>0</v>
      </c>
    </row>
    <row r="200" customFormat="false" ht="12.75" hidden="false" customHeight="false" outlineLevel="0" collapsed="false">
      <c r="A200" s="114"/>
      <c r="B200" s="114"/>
      <c r="C200" s="114"/>
      <c r="D200" s="114"/>
      <c r="E200" s="114"/>
      <c r="F200" s="114"/>
      <c r="G200" s="114"/>
      <c r="H200" s="114"/>
      <c r="I200" s="114"/>
      <c r="J200" s="114"/>
      <c r="K200" s="114"/>
      <c r="L200" s="114"/>
      <c r="M200" s="114"/>
      <c r="N200" s="114"/>
      <c r="O200" s="114"/>
      <c r="P200" s="115" t="s">
        <v>70</v>
      </c>
      <c r="Q200" s="115"/>
      <c r="R200" s="115"/>
      <c r="S200" s="115"/>
      <c r="T200" s="115"/>
      <c r="U200" s="115"/>
      <c r="V200" s="115"/>
      <c r="W200" s="116" t="s">
        <v>71</v>
      </c>
      <c r="X200" s="117" t="n">
        <f aca="false">IFERROR(X192/H192,"0")+IFERROR(X193/H193,"0")+IFERROR(X194/H194,"0")+IFERROR(X195/H195,"0")+IFERROR(X196/H196,"0")+IFERROR(X197/H197,"0")+IFERROR(X198/H198,"0")+IFERROR(X199/H199,"0")</f>
        <v>19.5238095238095</v>
      </c>
      <c r="Y200" s="117" t="n">
        <f aca="false">IFERROR(Y192/H192,"0")+IFERROR(Y193/H193,"0")+IFERROR(Y194/H194,"0")+IFERROR(Y195/H195,"0")+IFERROR(Y196/H196,"0")+IFERROR(Y197/H197,"0")+IFERROR(Y198/H198,"0")+IFERROR(Y199/H199,"0")</f>
        <v>20</v>
      </c>
      <c r="Z200" s="117" t="n">
        <f aca="false">IFERROR(IF(Z192="",0,Z192),"0")+IFERROR(IF(Z193="",0,Z193),"0")+IFERROR(IF(Z194="",0,Z194),"0")+IFERROR(IF(Z195="",0,Z195),"0")+IFERROR(IF(Z196="",0,Z196),"0")+IFERROR(IF(Z197="",0,Z197),"0")+IFERROR(IF(Z198="",0,Z198),"0")+IFERROR(IF(Z199="",0,Z199),"0")</f>
        <v>0.1506</v>
      </c>
      <c r="AA200" s="118"/>
      <c r="AB200" s="118"/>
      <c r="AC200" s="118"/>
    </row>
    <row r="201" customFormat="false" ht="12.75" hidden="false" customHeight="false" outlineLevel="0" collapsed="false">
      <c r="A201" s="114"/>
      <c r="B201" s="114"/>
      <c r="C201" s="114"/>
      <c r="D201" s="114"/>
      <c r="E201" s="114"/>
      <c r="F201" s="114"/>
      <c r="G201" s="114"/>
      <c r="H201" s="114"/>
      <c r="I201" s="114"/>
      <c r="J201" s="114"/>
      <c r="K201" s="114"/>
      <c r="L201" s="114"/>
      <c r="M201" s="114"/>
      <c r="N201" s="114"/>
      <c r="O201" s="114"/>
      <c r="P201" s="115" t="s">
        <v>70</v>
      </c>
      <c r="Q201" s="115"/>
      <c r="R201" s="115"/>
      <c r="S201" s="115"/>
      <c r="T201" s="115"/>
      <c r="U201" s="115"/>
      <c r="V201" s="115"/>
      <c r="W201" s="116" t="s">
        <v>68</v>
      </c>
      <c r="X201" s="117" t="n">
        <f aca="false">IFERROR(SUM(X192:X199),"0")</f>
        <v>82</v>
      </c>
      <c r="Y201" s="117" t="n">
        <f aca="false">IFERROR(SUM(Y192:Y199),"0")</f>
        <v>84</v>
      </c>
      <c r="Z201" s="116"/>
      <c r="AA201" s="118"/>
      <c r="AB201" s="118"/>
      <c r="AC201" s="118"/>
    </row>
    <row r="202" customFormat="false" ht="16.5" hidden="false" customHeight="true" outlineLevel="0" collapsed="false">
      <c r="A202" s="92" t="s">
        <v>346</v>
      </c>
      <c r="B202" s="92"/>
      <c r="C202" s="92"/>
      <c r="D202" s="92"/>
      <c r="E202" s="92"/>
      <c r="F202" s="92"/>
      <c r="G202" s="92"/>
      <c r="H202" s="92"/>
      <c r="I202" s="92"/>
      <c r="J202" s="92"/>
      <c r="K202" s="92"/>
      <c r="L202" s="92"/>
      <c r="M202" s="92"/>
      <c r="N202" s="92"/>
      <c r="O202" s="92"/>
      <c r="P202" s="92"/>
      <c r="Q202" s="92"/>
      <c r="R202" s="92"/>
      <c r="S202" s="92"/>
      <c r="T202" s="92"/>
      <c r="U202" s="92"/>
      <c r="V202" s="92"/>
      <c r="W202" s="92"/>
      <c r="X202" s="92"/>
      <c r="Y202" s="92"/>
      <c r="Z202" s="92"/>
      <c r="AA202" s="93"/>
      <c r="AB202" s="93"/>
      <c r="AC202" s="93"/>
    </row>
    <row r="203" customFormat="false" ht="14.25" hidden="false" customHeight="true" outlineLevel="0" collapsed="false">
      <c r="A203" s="94" t="s">
        <v>113</v>
      </c>
      <c r="B203" s="94"/>
      <c r="C203" s="94"/>
      <c r="D203" s="94"/>
      <c r="E203" s="94"/>
      <c r="F203" s="94"/>
      <c r="G203" s="94"/>
      <c r="H203" s="94"/>
      <c r="I203" s="94"/>
      <c r="J203" s="94"/>
      <c r="K203" s="94"/>
      <c r="L203" s="94"/>
      <c r="M203" s="94"/>
      <c r="N203" s="94"/>
      <c r="O203" s="94"/>
      <c r="P203" s="94"/>
      <c r="Q203" s="94"/>
      <c r="R203" s="94"/>
      <c r="S203" s="94"/>
      <c r="T203" s="94"/>
      <c r="U203" s="94"/>
      <c r="V203" s="94"/>
      <c r="W203" s="94"/>
      <c r="X203" s="94"/>
      <c r="Y203" s="94"/>
      <c r="Z203" s="94"/>
      <c r="AA203" s="95"/>
      <c r="AB203" s="95"/>
      <c r="AC203" s="95"/>
    </row>
    <row r="204" customFormat="false" ht="27" hidden="false" customHeight="true" outlineLevel="0" collapsed="false">
      <c r="A204" s="96" t="s">
        <v>347</v>
      </c>
      <c r="B204" s="96" t="s">
        <v>348</v>
      </c>
      <c r="C204" s="97" t="n">
        <v>4301011450</v>
      </c>
      <c r="D204" s="98" t="n">
        <v>4680115881402</v>
      </c>
      <c r="E204" s="98"/>
      <c r="F204" s="99" t="n">
        <v>1.35</v>
      </c>
      <c r="G204" s="100" t="n">
        <v>8</v>
      </c>
      <c r="H204" s="99" t="n">
        <v>10.8</v>
      </c>
      <c r="I204" s="99" t="n">
        <v>11.28</v>
      </c>
      <c r="J204" s="100" t="n">
        <v>56</v>
      </c>
      <c r="K204" s="100" t="s">
        <v>116</v>
      </c>
      <c r="L204" s="100"/>
      <c r="M204" s="101" t="s">
        <v>117</v>
      </c>
      <c r="N204" s="101"/>
      <c r="O204" s="100" t="n">
        <v>55</v>
      </c>
      <c r="P204" s="102" t="str">
        <f aca="false"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4" s="102"/>
      <c r="R204" s="102"/>
      <c r="S204" s="102"/>
      <c r="T204" s="102"/>
      <c r="U204" s="103"/>
      <c r="V204" s="103"/>
      <c r="W204" s="104" t="s">
        <v>68</v>
      </c>
      <c r="X204" s="105" t="n">
        <v>0</v>
      </c>
      <c r="Y204" s="106" t="n">
        <f aca="false">IFERROR(IF(X204="",0,CEILING((X204/$H204),1)*$H204),"")</f>
        <v>0</v>
      </c>
      <c r="Z204" s="107" t="str">
        <f aca="false">IFERROR(IF(Y204=0,"",ROUNDUP(Y204/H204,0)*0.02175),"")</f>
        <v/>
      </c>
      <c r="AA204" s="108"/>
      <c r="AB204" s="109"/>
      <c r="AC204" s="110" t="s">
        <v>349</v>
      </c>
      <c r="AG204" s="111"/>
      <c r="AJ204" s="112"/>
      <c r="AK204" s="112"/>
      <c r="BB204" s="113" t="s">
        <v>1</v>
      </c>
      <c r="BM204" s="111" t="n">
        <f aca="false">IFERROR(X204*I204/H204,"0")</f>
        <v>0</v>
      </c>
      <c r="BN204" s="111" t="n">
        <f aca="false">IFERROR(Y204*I204/H204,"0")</f>
        <v>0</v>
      </c>
      <c r="BO204" s="111" t="n">
        <f aca="false">IFERROR(1/J204*(X204/H204),"0")</f>
        <v>0</v>
      </c>
      <c r="BP204" s="111" t="n">
        <f aca="false">IFERROR(1/J204*(Y204/H204),"0")</f>
        <v>0</v>
      </c>
    </row>
    <row r="205" customFormat="false" ht="27" hidden="false" customHeight="true" outlineLevel="0" collapsed="false">
      <c r="A205" s="96" t="s">
        <v>350</v>
      </c>
      <c r="B205" s="96" t="s">
        <v>351</v>
      </c>
      <c r="C205" s="97" t="n">
        <v>4301011767</v>
      </c>
      <c r="D205" s="98" t="n">
        <v>4680115881396</v>
      </c>
      <c r="E205" s="98"/>
      <c r="F205" s="99" t="n">
        <v>0.45</v>
      </c>
      <c r="G205" s="100" t="n">
        <v>6</v>
      </c>
      <c r="H205" s="99" t="n">
        <v>2.7</v>
      </c>
      <c r="I205" s="99" t="n">
        <v>2.9</v>
      </c>
      <c r="J205" s="100" t="n">
        <v>156</v>
      </c>
      <c r="K205" s="100" t="s">
        <v>75</v>
      </c>
      <c r="L205" s="100"/>
      <c r="M205" s="101" t="s">
        <v>67</v>
      </c>
      <c r="N205" s="101"/>
      <c r="O205" s="100" t="n">
        <v>55</v>
      </c>
      <c r="P205" s="102" t="str">
        <f aca="false"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5" s="102"/>
      <c r="R205" s="102"/>
      <c r="S205" s="102"/>
      <c r="T205" s="102"/>
      <c r="U205" s="103"/>
      <c r="V205" s="103"/>
      <c r="W205" s="104" t="s">
        <v>68</v>
      </c>
      <c r="X205" s="105" t="n">
        <v>0</v>
      </c>
      <c r="Y205" s="106" t="n">
        <f aca="false">IFERROR(IF(X205="",0,CEILING((X205/$H205),1)*$H205),"")</f>
        <v>0</v>
      </c>
      <c r="Z205" s="107" t="str">
        <f aca="false">IFERROR(IF(Y205=0,"",ROUNDUP(Y205/H205,0)*0.00753),"")</f>
        <v/>
      </c>
      <c r="AA205" s="108"/>
      <c r="AB205" s="109"/>
      <c r="AC205" s="110" t="s">
        <v>349</v>
      </c>
      <c r="AG205" s="111"/>
      <c r="AJ205" s="112"/>
      <c r="AK205" s="112"/>
      <c r="BB205" s="113" t="s">
        <v>1</v>
      </c>
      <c r="BM205" s="111" t="n">
        <f aca="false">IFERROR(X205*I205/H205,"0")</f>
        <v>0</v>
      </c>
      <c r="BN205" s="111" t="n">
        <f aca="false">IFERROR(Y205*I205/H205,"0")</f>
        <v>0</v>
      </c>
      <c r="BO205" s="111" t="n">
        <f aca="false">IFERROR(1/J205*(X205/H205),"0")</f>
        <v>0</v>
      </c>
      <c r="BP205" s="111" t="n">
        <f aca="false">IFERROR(1/J205*(Y205/H205),"0")</f>
        <v>0</v>
      </c>
    </row>
    <row r="206" customFormat="false" ht="12.75" hidden="false" customHeight="false" outlineLevel="0" collapsed="false">
      <c r="A206" s="114"/>
      <c r="B206" s="114"/>
      <c r="C206" s="114"/>
      <c r="D206" s="114"/>
      <c r="E206" s="114"/>
      <c r="F206" s="114"/>
      <c r="G206" s="114"/>
      <c r="H206" s="114"/>
      <c r="I206" s="114"/>
      <c r="J206" s="114"/>
      <c r="K206" s="114"/>
      <c r="L206" s="114"/>
      <c r="M206" s="114"/>
      <c r="N206" s="114"/>
      <c r="O206" s="114"/>
      <c r="P206" s="115" t="s">
        <v>70</v>
      </c>
      <c r="Q206" s="115"/>
      <c r="R206" s="115"/>
      <c r="S206" s="115"/>
      <c r="T206" s="115"/>
      <c r="U206" s="115"/>
      <c r="V206" s="115"/>
      <c r="W206" s="116" t="s">
        <v>71</v>
      </c>
      <c r="X206" s="117" t="n">
        <f aca="false">IFERROR(X204/H204,"0")+IFERROR(X205/H205,"0")</f>
        <v>0</v>
      </c>
      <c r="Y206" s="117" t="n">
        <f aca="false">IFERROR(Y204/H204,"0")+IFERROR(Y205/H205,"0")</f>
        <v>0</v>
      </c>
      <c r="Z206" s="117" t="n">
        <f aca="false">IFERROR(IF(Z204="",0,Z204),"0")+IFERROR(IF(Z205="",0,Z205),"0")</f>
        <v>0</v>
      </c>
      <c r="AA206" s="118"/>
      <c r="AB206" s="118"/>
      <c r="AC206" s="118"/>
    </row>
    <row r="207" customFormat="false" ht="12.75" hidden="false" customHeight="false" outlineLevel="0" collapsed="false">
      <c r="A207" s="114"/>
      <c r="B207" s="114"/>
      <c r="C207" s="114"/>
      <c r="D207" s="114"/>
      <c r="E207" s="114"/>
      <c r="F207" s="114"/>
      <c r="G207" s="114"/>
      <c r="H207" s="114"/>
      <c r="I207" s="114"/>
      <c r="J207" s="114"/>
      <c r="K207" s="114"/>
      <c r="L207" s="114"/>
      <c r="M207" s="114"/>
      <c r="N207" s="114"/>
      <c r="O207" s="114"/>
      <c r="P207" s="115" t="s">
        <v>70</v>
      </c>
      <c r="Q207" s="115"/>
      <c r="R207" s="115"/>
      <c r="S207" s="115"/>
      <c r="T207" s="115"/>
      <c r="U207" s="115"/>
      <c r="V207" s="115"/>
      <c r="W207" s="116" t="s">
        <v>68</v>
      </c>
      <c r="X207" s="117" t="n">
        <f aca="false">IFERROR(SUM(X204:X205),"0")</f>
        <v>0</v>
      </c>
      <c r="Y207" s="117" t="n">
        <f aca="false">IFERROR(SUM(Y204:Y205),"0")</f>
        <v>0</v>
      </c>
      <c r="Z207" s="116"/>
      <c r="AA207" s="118"/>
      <c r="AB207" s="118"/>
      <c r="AC207" s="118"/>
    </row>
    <row r="208" customFormat="false" ht="14.25" hidden="false" customHeight="true" outlineLevel="0" collapsed="false">
      <c r="A208" s="94" t="s">
        <v>161</v>
      </c>
      <c r="B208" s="94"/>
      <c r="C208" s="94"/>
      <c r="D208" s="94"/>
      <c r="E208" s="94"/>
      <c r="F208" s="94"/>
      <c r="G208" s="94"/>
      <c r="H208" s="94"/>
      <c r="I208" s="94"/>
      <c r="J208" s="94"/>
      <c r="K208" s="94"/>
      <c r="L208" s="94"/>
      <c r="M208" s="94"/>
      <c r="N208" s="94"/>
      <c r="O208" s="94"/>
      <c r="P208" s="94"/>
      <c r="Q208" s="94"/>
      <c r="R208" s="94"/>
      <c r="S208" s="94"/>
      <c r="T208" s="94"/>
      <c r="U208" s="94"/>
      <c r="V208" s="94"/>
      <c r="W208" s="94"/>
      <c r="X208" s="94"/>
      <c r="Y208" s="94"/>
      <c r="Z208" s="94"/>
      <c r="AA208" s="95"/>
      <c r="AB208" s="95"/>
      <c r="AC208" s="95"/>
    </row>
    <row r="209" customFormat="false" ht="16.5" hidden="false" customHeight="true" outlineLevel="0" collapsed="false">
      <c r="A209" s="96" t="s">
        <v>352</v>
      </c>
      <c r="B209" s="96" t="s">
        <v>353</v>
      </c>
      <c r="C209" s="97" t="n">
        <v>4301020262</v>
      </c>
      <c r="D209" s="98" t="n">
        <v>4680115882935</v>
      </c>
      <c r="E209" s="98"/>
      <c r="F209" s="99" t="n">
        <v>1.35</v>
      </c>
      <c r="G209" s="100" t="n">
        <v>8</v>
      </c>
      <c r="H209" s="99" t="n">
        <v>10.8</v>
      </c>
      <c r="I209" s="99" t="n">
        <v>11.28</v>
      </c>
      <c r="J209" s="100" t="n">
        <v>56</v>
      </c>
      <c r="K209" s="100" t="s">
        <v>116</v>
      </c>
      <c r="L209" s="100"/>
      <c r="M209" s="101" t="s">
        <v>120</v>
      </c>
      <c r="N209" s="101"/>
      <c r="O209" s="100" t="n">
        <v>50</v>
      </c>
      <c r="P209" s="102" t="str">
        <f aca="false"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9" s="102"/>
      <c r="R209" s="102"/>
      <c r="S209" s="102"/>
      <c r="T209" s="102"/>
      <c r="U209" s="103"/>
      <c r="V209" s="103"/>
      <c r="W209" s="104" t="s">
        <v>68</v>
      </c>
      <c r="X209" s="105" t="n">
        <v>0</v>
      </c>
      <c r="Y209" s="106" t="n">
        <f aca="false">IFERROR(IF(X209="",0,CEILING((X209/$H209),1)*$H209),"")</f>
        <v>0</v>
      </c>
      <c r="Z209" s="107" t="str">
        <f aca="false">IFERROR(IF(Y209=0,"",ROUNDUP(Y209/H209,0)*0.02175),"")</f>
        <v/>
      </c>
      <c r="AA209" s="108"/>
      <c r="AB209" s="109"/>
      <c r="AC209" s="110" t="s">
        <v>354</v>
      </c>
      <c r="AG209" s="111"/>
      <c r="AJ209" s="112"/>
      <c r="AK209" s="112"/>
      <c r="BB209" s="113" t="s">
        <v>1</v>
      </c>
      <c r="BM209" s="111" t="n">
        <f aca="false">IFERROR(X209*I209/H209,"0")</f>
        <v>0</v>
      </c>
      <c r="BN209" s="111" t="n">
        <f aca="false">IFERROR(Y209*I209/H209,"0")</f>
        <v>0</v>
      </c>
      <c r="BO209" s="111" t="n">
        <f aca="false">IFERROR(1/J209*(X209/H209),"0")</f>
        <v>0</v>
      </c>
      <c r="BP209" s="111" t="n">
        <f aca="false">IFERROR(1/J209*(Y209/H209),"0")</f>
        <v>0</v>
      </c>
    </row>
    <row r="210" customFormat="false" ht="16.5" hidden="false" customHeight="true" outlineLevel="0" collapsed="false">
      <c r="A210" s="96" t="s">
        <v>355</v>
      </c>
      <c r="B210" s="96" t="s">
        <v>356</v>
      </c>
      <c r="C210" s="97" t="n">
        <v>4301020220</v>
      </c>
      <c r="D210" s="98" t="n">
        <v>4680115880764</v>
      </c>
      <c r="E210" s="98"/>
      <c r="F210" s="99" t="n">
        <v>0.35</v>
      </c>
      <c r="G210" s="100" t="n">
        <v>6</v>
      </c>
      <c r="H210" s="99" t="n">
        <v>2.1</v>
      </c>
      <c r="I210" s="99" t="n">
        <v>2.3</v>
      </c>
      <c r="J210" s="100" t="n">
        <v>156</v>
      </c>
      <c r="K210" s="100" t="s">
        <v>75</v>
      </c>
      <c r="L210" s="100"/>
      <c r="M210" s="101" t="s">
        <v>117</v>
      </c>
      <c r="N210" s="101"/>
      <c r="O210" s="100" t="n">
        <v>50</v>
      </c>
      <c r="P210" s="102" t="str">
        <f aca="false"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0" s="102"/>
      <c r="R210" s="102"/>
      <c r="S210" s="102"/>
      <c r="T210" s="102"/>
      <c r="U210" s="103"/>
      <c r="V210" s="103"/>
      <c r="W210" s="104" t="s">
        <v>68</v>
      </c>
      <c r="X210" s="105" t="n">
        <v>0</v>
      </c>
      <c r="Y210" s="106" t="n">
        <f aca="false">IFERROR(IF(X210="",0,CEILING((X210/$H210),1)*$H210),"")</f>
        <v>0</v>
      </c>
      <c r="Z210" s="107" t="str">
        <f aca="false">IFERROR(IF(Y210=0,"",ROUNDUP(Y210/H210,0)*0.00753),"")</f>
        <v/>
      </c>
      <c r="AA210" s="108"/>
      <c r="AB210" s="109"/>
      <c r="AC210" s="110" t="s">
        <v>354</v>
      </c>
      <c r="AG210" s="111"/>
      <c r="AJ210" s="112"/>
      <c r="AK210" s="112"/>
      <c r="BB210" s="113" t="s">
        <v>1</v>
      </c>
      <c r="BM210" s="111" t="n">
        <f aca="false">IFERROR(X210*I210/H210,"0")</f>
        <v>0</v>
      </c>
      <c r="BN210" s="111" t="n">
        <f aca="false">IFERROR(Y210*I210/H210,"0")</f>
        <v>0</v>
      </c>
      <c r="BO210" s="111" t="n">
        <f aca="false">IFERROR(1/J210*(X210/H210),"0")</f>
        <v>0</v>
      </c>
      <c r="BP210" s="111" t="n">
        <f aca="false">IFERROR(1/J210*(Y210/H210),"0")</f>
        <v>0</v>
      </c>
    </row>
    <row r="211" customFormat="false" ht="12.75" hidden="false" customHeight="false" outlineLevel="0" collapsed="false">
      <c r="A211" s="114"/>
      <c r="B211" s="114"/>
      <c r="C211" s="114"/>
      <c r="D211" s="114"/>
      <c r="E211" s="114"/>
      <c r="F211" s="114"/>
      <c r="G211" s="114"/>
      <c r="H211" s="114"/>
      <c r="I211" s="114"/>
      <c r="J211" s="114"/>
      <c r="K211" s="114"/>
      <c r="L211" s="114"/>
      <c r="M211" s="114"/>
      <c r="N211" s="114"/>
      <c r="O211" s="114"/>
      <c r="P211" s="115" t="s">
        <v>70</v>
      </c>
      <c r="Q211" s="115"/>
      <c r="R211" s="115"/>
      <c r="S211" s="115"/>
      <c r="T211" s="115"/>
      <c r="U211" s="115"/>
      <c r="V211" s="115"/>
      <c r="W211" s="116" t="s">
        <v>71</v>
      </c>
      <c r="X211" s="117" t="n">
        <f aca="false">IFERROR(X209/H209,"0")+IFERROR(X210/H210,"0")</f>
        <v>0</v>
      </c>
      <c r="Y211" s="117" t="n">
        <f aca="false">IFERROR(Y209/H209,"0")+IFERROR(Y210/H210,"0")</f>
        <v>0</v>
      </c>
      <c r="Z211" s="117" t="n">
        <f aca="false">IFERROR(IF(Z209="",0,Z209),"0")+IFERROR(IF(Z210="",0,Z210),"0")</f>
        <v>0</v>
      </c>
      <c r="AA211" s="118"/>
      <c r="AB211" s="118"/>
      <c r="AC211" s="118"/>
    </row>
    <row r="212" customFormat="false" ht="12.75" hidden="false" customHeight="false" outlineLevel="0" collapsed="false">
      <c r="A212" s="114"/>
      <c r="B212" s="114"/>
      <c r="C212" s="114"/>
      <c r="D212" s="114"/>
      <c r="E212" s="114"/>
      <c r="F212" s="114"/>
      <c r="G212" s="114"/>
      <c r="H212" s="114"/>
      <c r="I212" s="114"/>
      <c r="J212" s="114"/>
      <c r="K212" s="114"/>
      <c r="L212" s="114"/>
      <c r="M212" s="114"/>
      <c r="N212" s="114"/>
      <c r="O212" s="114"/>
      <c r="P212" s="115" t="s">
        <v>70</v>
      </c>
      <c r="Q212" s="115"/>
      <c r="R212" s="115"/>
      <c r="S212" s="115"/>
      <c r="T212" s="115"/>
      <c r="U212" s="115"/>
      <c r="V212" s="115"/>
      <c r="W212" s="116" t="s">
        <v>68</v>
      </c>
      <c r="X212" s="117" t="n">
        <f aca="false">IFERROR(SUM(X209:X210),"0")</f>
        <v>0</v>
      </c>
      <c r="Y212" s="117" t="n">
        <f aca="false">IFERROR(SUM(Y209:Y210),"0")</f>
        <v>0</v>
      </c>
      <c r="Z212" s="116"/>
      <c r="AA212" s="118"/>
      <c r="AB212" s="118"/>
      <c r="AC212" s="118"/>
    </row>
    <row r="213" customFormat="false" ht="14.25" hidden="false" customHeight="true" outlineLevel="0" collapsed="false">
      <c r="A213" s="94" t="s">
        <v>63</v>
      </c>
      <c r="B213" s="94"/>
      <c r="C213" s="94"/>
      <c r="D213" s="94"/>
      <c r="E213" s="94"/>
      <c r="F213" s="94"/>
      <c r="G213" s="94"/>
      <c r="H213" s="94"/>
      <c r="I213" s="94"/>
      <c r="J213" s="94"/>
      <c r="K213" s="94"/>
      <c r="L213" s="94"/>
      <c r="M213" s="94"/>
      <c r="N213" s="94"/>
      <c r="O213" s="94"/>
      <c r="P213" s="94"/>
      <c r="Q213" s="94"/>
      <c r="R213" s="94"/>
      <c r="S213" s="94"/>
      <c r="T213" s="94"/>
      <c r="U213" s="94"/>
      <c r="V213" s="94"/>
      <c r="W213" s="94"/>
      <c r="X213" s="94"/>
      <c r="Y213" s="94"/>
      <c r="Z213" s="94"/>
      <c r="AA213" s="95"/>
      <c r="AB213" s="95"/>
      <c r="AC213" s="95"/>
    </row>
    <row r="214" customFormat="false" ht="27" hidden="false" customHeight="true" outlineLevel="0" collapsed="false">
      <c r="A214" s="96" t="s">
        <v>357</v>
      </c>
      <c r="B214" s="96" t="s">
        <v>358</v>
      </c>
      <c r="C214" s="97" t="n">
        <v>4301031224</v>
      </c>
      <c r="D214" s="98" t="n">
        <v>4680115882683</v>
      </c>
      <c r="E214" s="98"/>
      <c r="F214" s="99" t="n">
        <v>0.9</v>
      </c>
      <c r="G214" s="100" t="n">
        <v>6</v>
      </c>
      <c r="H214" s="99" t="n">
        <v>5.4</v>
      </c>
      <c r="I214" s="99" t="n">
        <v>5.61</v>
      </c>
      <c r="J214" s="100" t="n">
        <v>132</v>
      </c>
      <c r="K214" s="100" t="s">
        <v>75</v>
      </c>
      <c r="L214" s="100"/>
      <c r="M214" s="101" t="s">
        <v>67</v>
      </c>
      <c r="N214" s="101"/>
      <c r="O214" s="100" t="n">
        <v>40</v>
      </c>
      <c r="P214" s="102" t="str">
        <f aca="false"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4" s="102"/>
      <c r="R214" s="102"/>
      <c r="S214" s="102"/>
      <c r="T214" s="102"/>
      <c r="U214" s="103"/>
      <c r="V214" s="103"/>
      <c r="W214" s="104" t="s">
        <v>68</v>
      </c>
      <c r="X214" s="105" t="n">
        <v>181</v>
      </c>
      <c r="Y214" s="106" t="n">
        <f aca="false">IFERROR(IF(X214="",0,CEILING((X214/$H214),1)*$H214),"")</f>
        <v>183.6</v>
      </c>
      <c r="Z214" s="107" t="n">
        <f aca="false">IFERROR(IF(Y214=0,"",ROUNDUP(Y214/H214,0)*0.00902),"")</f>
        <v>0.30668</v>
      </c>
      <c r="AA214" s="108"/>
      <c r="AB214" s="109"/>
      <c r="AC214" s="110" t="s">
        <v>359</v>
      </c>
      <c r="AG214" s="111"/>
      <c r="AJ214" s="112"/>
      <c r="AK214" s="112"/>
      <c r="BB214" s="113" t="s">
        <v>1</v>
      </c>
      <c r="BM214" s="111" t="n">
        <f aca="false">IFERROR(X214*I214/H214,"0")</f>
        <v>188.038888888889</v>
      </c>
      <c r="BN214" s="111" t="n">
        <f aca="false">IFERROR(Y214*I214/H214,"0")</f>
        <v>190.74</v>
      </c>
      <c r="BO214" s="111" t="n">
        <f aca="false">IFERROR(1/J214*(X214/H214),"0")</f>
        <v>0.253928170594837</v>
      </c>
      <c r="BP214" s="111" t="n">
        <f aca="false">IFERROR(1/J214*(Y214/H214),"0")</f>
        <v>0.257575757575758</v>
      </c>
    </row>
    <row r="215" customFormat="false" ht="27" hidden="false" customHeight="true" outlineLevel="0" collapsed="false">
      <c r="A215" s="96" t="s">
        <v>360</v>
      </c>
      <c r="B215" s="96" t="s">
        <v>361</v>
      </c>
      <c r="C215" s="97" t="n">
        <v>4301031230</v>
      </c>
      <c r="D215" s="98" t="n">
        <v>4680115882690</v>
      </c>
      <c r="E215" s="98"/>
      <c r="F215" s="99" t="n">
        <v>0.9</v>
      </c>
      <c r="G215" s="100" t="n">
        <v>6</v>
      </c>
      <c r="H215" s="99" t="n">
        <v>5.4</v>
      </c>
      <c r="I215" s="99" t="n">
        <v>5.61</v>
      </c>
      <c r="J215" s="100" t="n">
        <v>132</v>
      </c>
      <c r="K215" s="100" t="s">
        <v>75</v>
      </c>
      <c r="L215" s="100"/>
      <c r="M215" s="101" t="s">
        <v>67</v>
      </c>
      <c r="N215" s="101"/>
      <c r="O215" s="100" t="n">
        <v>40</v>
      </c>
      <c r="P215" s="102" t="str">
        <f aca="false"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5" s="102"/>
      <c r="R215" s="102"/>
      <c r="S215" s="102"/>
      <c r="T215" s="102"/>
      <c r="U215" s="103"/>
      <c r="V215" s="103"/>
      <c r="W215" s="104" t="s">
        <v>68</v>
      </c>
      <c r="X215" s="105" t="n">
        <v>52</v>
      </c>
      <c r="Y215" s="106" t="n">
        <f aca="false">IFERROR(IF(X215="",0,CEILING((X215/$H215),1)*$H215),"")</f>
        <v>54</v>
      </c>
      <c r="Z215" s="107" t="n">
        <f aca="false">IFERROR(IF(Y215=0,"",ROUNDUP(Y215/H215,0)*0.00902),"")</f>
        <v>0.0902</v>
      </c>
      <c r="AA215" s="108"/>
      <c r="AB215" s="109"/>
      <c r="AC215" s="110" t="s">
        <v>362</v>
      </c>
      <c r="AG215" s="111"/>
      <c r="AJ215" s="112"/>
      <c r="AK215" s="112"/>
      <c r="BB215" s="113" t="s">
        <v>1</v>
      </c>
      <c r="BM215" s="111" t="n">
        <f aca="false">IFERROR(X215*I215/H215,"0")</f>
        <v>54.0222222222222</v>
      </c>
      <c r="BN215" s="111" t="n">
        <f aca="false">IFERROR(Y215*I215/H215,"0")</f>
        <v>56.1</v>
      </c>
      <c r="BO215" s="111" t="n">
        <f aca="false">IFERROR(1/J215*(X215/H215),"0")</f>
        <v>0.0729517396184063</v>
      </c>
      <c r="BP215" s="111" t="n">
        <f aca="false">IFERROR(1/J215*(Y215/H215),"0")</f>
        <v>0.0757575757575758</v>
      </c>
    </row>
    <row r="216" customFormat="false" ht="27" hidden="false" customHeight="true" outlineLevel="0" collapsed="false">
      <c r="A216" s="96" t="s">
        <v>363</v>
      </c>
      <c r="B216" s="96" t="s">
        <v>364</v>
      </c>
      <c r="C216" s="97" t="n">
        <v>4301031220</v>
      </c>
      <c r="D216" s="98" t="n">
        <v>4680115882669</v>
      </c>
      <c r="E216" s="98"/>
      <c r="F216" s="99" t="n">
        <v>0.9</v>
      </c>
      <c r="G216" s="100" t="n">
        <v>6</v>
      </c>
      <c r="H216" s="99" t="n">
        <v>5.4</v>
      </c>
      <c r="I216" s="99" t="n">
        <v>5.61</v>
      </c>
      <c r="J216" s="100" t="n">
        <v>132</v>
      </c>
      <c r="K216" s="100" t="s">
        <v>75</v>
      </c>
      <c r="L216" s="100"/>
      <c r="M216" s="101" t="s">
        <v>67</v>
      </c>
      <c r="N216" s="101"/>
      <c r="O216" s="100" t="n">
        <v>40</v>
      </c>
      <c r="P216" s="102" t="str">
        <f aca="false"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6" s="102"/>
      <c r="R216" s="102"/>
      <c r="S216" s="102"/>
      <c r="T216" s="102"/>
      <c r="U216" s="103"/>
      <c r="V216" s="103"/>
      <c r="W216" s="104" t="s">
        <v>68</v>
      </c>
      <c r="X216" s="105" t="n">
        <v>0</v>
      </c>
      <c r="Y216" s="106" t="n">
        <f aca="false">IFERROR(IF(X216="",0,CEILING((X216/$H216),1)*$H216),"")</f>
        <v>0</v>
      </c>
      <c r="Z216" s="107" t="str">
        <f aca="false">IFERROR(IF(Y216=0,"",ROUNDUP(Y216/H216,0)*0.00902),"")</f>
        <v/>
      </c>
      <c r="AA216" s="108"/>
      <c r="AB216" s="109"/>
      <c r="AC216" s="110" t="s">
        <v>365</v>
      </c>
      <c r="AG216" s="111"/>
      <c r="AJ216" s="112"/>
      <c r="AK216" s="112"/>
      <c r="BB216" s="113" t="s">
        <v>1</v>
      </c>
      <c r="BM216" s="111" t="n">
        <f aca="false">IFERROR(X216*I216/H216,"0")</f>
        <v>0</v>
      </c>
      <c r="BN216" s="111" t="n">
        <f aca="false">IFERROR(Y216*I216/H216,"0")</f>
        <v>0</v>
      </c>
      <c r="BO216" s="111" t="n">
        <f aca="false">IFERROR(1/J216*(X216/H216),"0")</f>
        <v>0</v>
      </c>
      <c r="BP216" s="111" t="n">
        <f aca="false">IFERROR(1/J216*(Y216/H216),"0")</f>
        <v>0</v>
      </c>
    </row>
    <row r="217" customFormat="false" ht="27" hidden="false" customHeight="true" outlineLevel="0" collapsed="false">
      <c r="A217" s="96" t="s">
        <v>366</v>
      </c>
      <c r="B217" s="96" t="s">
        <v>367</v>
      </c>
      <c r="C217" s="97" t="n">
        <v>4301031221</v>
      </c>
      <c r="D217" s="98" t="n">
        <v>4680115882676</v>
      </c>
      <c r="E217" s="98"/>
      <c r="F217" s="99" t="n">
        <v>0.9</v>
      </c>
      <c r="G217" s="100" t="n">
        <v>6</v>
      </c>
      <c r="H217" s="99" t="n">
        <v>5.4</v>
      </c>
      <c r="I217" s="99" t="n">
        <v>5.61</v>
      </c>
      <c r="J217" s="100" t="n">
        <v>132</v>
      </c>
      <c r="K217" s="100" t="s">
        <v>75</v>
      </c>
      <c r="L217" s="100"/>
      <c r="M217" s="101" t="s">
        <v>67</v>
      </c>
      <c r="N217" s="101"/>
      <c r="O217" s="100" t="n">
        <v>40</v>
      </c>
      <c r="P217" s="102" t="str">
        <f aca="false"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7" s="102"/>
      <c r="R217" s="102"/>
      <c r="S217" s="102"/>
      <c r="T217" s="102"/>
      <c r="U217" s="103"/>
      <c r="V217" s="103"/>
      <c r="W217" s="104" t="s">
        <v>68</v>
      </c>
      <c r="X217" s="105" t="n">
        <v>0</v>
      </c>
      <c r="Y217" s="106" t="n">
        <f aca="false">IFERROR(IF(X217="",0,CEILING((X217/$H217),1)*$H217),"")</f>
        <v>0</v>
      </c>
      <c r="Z217" s="107" t="str">
        <f aca="false">IFERROR(IF(Y217=0,"",ROUNDUP(Y217/H217,0)*0.00902),"")</f>
        <v/>
      </c>
      <c r="AA217" s="108"/>
      <c r="AB217" s="109"/>
      <c r="AC217" s="110" t="s">
        <v>368</v>
      </c>
      <c r="AG217" s="111"/>
      <c r="AJ217" s="112"/>
      <c r="AK217" s="112"/>
      <c r="BB217" s="113" t="s">
        <v>1</v>
      </c>
      <c r="BM217" s="111" t="n">
        <f aca="false">IFERROR(X217*I217/H217,"0")</f>
        <v>0</v>
      </c>
      <c r="BN217" s="111" t="n">
        <f aca="false">IFERROR(Y217*I217/H217,"0")</f>
        <v>0</v>
      </c>
      <c r="BO217" s="111" t="n">
        <f aca="false">IFERROR(1/J217*(X217/H217),"0")</f>
        <v>0</v>
      </c>
      <c r="BP217" s="111" t="n">
        <f aca="false">IFERROR(1/J217*(Y217/H217),"0")</f>
        <v>0</v>
      </c>
    </row>
    <row r="218" customFormat="false" ht="27" hidden="false" customHeight="true" outlineLevel="0" collapsed="false">
      <c r="A218" s="96" t="s">
        <v>369</v>
      </c>
      <c r="B218" s="96" t="s">
        <v>370</v>
      </c>
      <c r="C218" s="97" t="n">
        <v>4301031223</v>
      </c>
      <c r="D218" s="98" t="n">
        <v>4680115884014</v>
      </c>
      <c r="E218" s="98"/>
      <c r="F218" s="99" t="n">
        <v>0.3</v>
      </c>
      <c r="G218" s="100" t="n">
        <v>6</v>
      </c>
      <c r="H218" s="99" t="n">
        <v>1.8</v>
      </c>
      <c r="I218" s="99" t="n">
        <v>1.93</v>
      </c>
      <c r="J218" s="100" t="n">
        <v>234</v>
      </c>
      <c r="K218" s="100" t="s">
        <v>66</v>
      </c>
      <c r="L218" s="100"/>
      <c r="M218" s="101" t="s">
        <v>67</v>
      </c>
      <c r="N218" s="101"/>
      <c r="O218" s="100" t="n">
        <v>40</v>
      </c>
      <c r="P218" s="102" t="str">
        <f aca="false"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8" s="102"/>
      <c r="R218" s="102"/>
      <c r="S218" s="102"/>
      <c r="T218" s="102"/>
      <c r="U218" s="103"/>
      <c r="V218" s="103"/>
      <c r="W218" s="104" t="s">
        <v>68</v>
      </c>
      <c r="X218" s="105" t="n">
        <v>0</v>
      </c>
      <c r="Y218" s="106" t="n">
        <f aca="false">IFERROR(IF(X218="",0,CEILING((X218/$H218),1)*$H218),"")</f>
        <v>0</v>
      </c>
      <c r="Z218" s="107" t="str">
        <f aca="false">IFERROR(IF(Y218=0,"",ROUNDUP(Y218/H218,0)*0.00502),"")</f>
        <v/>
      </c>
      <c r="AA218" s="108"/>
      <c r="AB218" s="109"/>
      <c r="AC218" s="110" t="s">
        <v>359</v>
      </c>
      <c r="AG218" s="111"/>
      <c r="AJ218" s="112"/>
      <c r="AK218" s="112"/>
      <c r="BB218" s="113" t="s">
        <v>1</v>
      </c>
      <c r="BM218" s="111" t="n">
        <f aca="false">IFERROR(X218*I218/H218,"0")</f>
        <v>0</v>
      </c>
      <c r="BN218" s="111" t="n">
        <f aca="false">IFERROR(Y218*I218/H218,"0")</f>
        <v>0</v>
      </c>
      <c r="BO218" s="111" t="n">
        <f aca="false">IFERROR(1/J218*(X218/H218),"0")</f>
        <v>0</v>
      </c>
      <c r="BP218" s="111" t="n">
        <f aca="false">IFERROR(1/J218*(Y218/H218),"0")</f>
        <v>0</v>
      </c>
    </row>
    <row r="219" customFormat="false" ht="27" hidden="false" customHeight="true" outlineLevel="0" collapsed="false">
      <c r="A219" s="96" t="s">
        <v>371</v>
      </c>
      <c r="B219" s="96" t="s">
        <v>372</v>
      </c>
      <c r="C219" s="97" t="n">
        <v>4301031222</v>
      </c>
      <c r="D219" s="98" t="n">
        <v>4680115884007</v>
      </c>
      <c r="E219" s="98"/>
      <c r="F219" s="99" t="n">
        <v>0.3</v>
      </c>
      <c r="G219" s="100" t="n">
        <v>6</v>
      </c>
      <c r="H219" s="99" t="n">
        <v>1.8</v>
      </c>
      <c r="I219" s="99" t="n">
        <v>1.9</v>
      </c>
      <c r="J219" s="100" t="n">
        <v>234</v>
      </c>
      <c r="K219" s="100" t="s">
        <v>66</v>
      </c>
      <c r="L219" s="100"/>
      <c r="M219" s="101" t="s">
        <v>67</v>
      </c>
      <c r="N219" s="101"/>
      <c r="O219" s="100" t="n">
        <v>40</v>
      </c>
      <c r="P219" s="102" t="str">
        <f aca="false"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9" s="102"/>
      <c r="R219" s="102"/>
      <c r="S219" s="102"/>
      <c r="T219" s="102"/>
      <c r="U219" s="103"/>
      <c r="V219" s="103"/>
      <c r="W219" s="104" t="s">
        <v>68</v>
      </c>
      <c r="X219" s="105" t="n">
        <v>0</v>
      </c>
      <c r="Y219" s="106" t="n">
        <f aca="false">IFERROR(IF(X219="",0,CEILING((X219/$H219),1)*$H219),"")</f>
        <v>0</v>
      </c>
      <c r="Z219" s="107" t="str">
        <f aca="false">IFERROR(IF(Y219=0,"",ROUNDUP(Y219/H219,0)*0.00502),"")</f>
        <v/>
      </c>
      <c r="AA219" s="108"/>
      <c r="AB219" s="109"/>
      <c r="AC219" s="110" t="s">
        <v>362</v>
      </c>
      <c r="AG219" s="111"/>
      <c r="AJ219" s="112"/>
      <c r="AK219" s="112"/>
      <c r="BB219" s="113" t="s">
        <v>1</v>
      </c>
      <c r="BM219" s="111" t="n">
        <f aca="false">IFERROR(X219*I219/H219,"0")</f>
        <v>0</v>
      </c>
      <c r="BN219" s="111" t="n">
        <f aca="false">IFERROR(Y219*I219/H219,"0")</f>
        <v>0</v>
      </c>
      <c r="BO219" s="111" t="n">
        <f aca="false">IFERROR(1/J219*(X219/H219),"0")</f>
        <v>0</v>
      </c>
      <c r="BP219" s="111" t="n">
        <f aca="false">IFERROR(1/J219*(Y219/H219),"0")</f>
        <v>0</v>
      </c>
    </row>
    <row r="220" customFormat="false" ht="27" hidden="false" customHeight="true" outlineLevel="0" collapsed="false">
      <c r="A220" s="96" t="s">
        <v>373</v>
      </c>
      <c r="B220" s="96" t="s">
        <v>374</v>
      </c>
      <c r="C220" s="97" t="n">
        <v>4301031229</v>
      </c>
      <c r="D220" s="98" t="n">
        <v>4680115884038</v>
      </c>
      <c r="E220" s="98"/>
      <c r="F220" s="99" t="n">
        <v>0.3</v>
      </c>
      <c r="G220" s="100" t="n">
        <v>6</v>
      </c>
      <c r="H220" s="99" t="n">
        <v>1.8</v>
      </c>
      <c r="I220" s="99" t="n">
        <v>1.9</v>
      </c>
      <c r="J220" s="100" t="n">
        <v>234</v>
      </c>
      <c r="K220" s="100" t="s">
        <v>66</v>
      </c>
      <c r="L220" s="100"/>
      <c r="M220" s="101" t="s">
        <v>67</v>
      </c>
      <c r="N220" s="101"/>
      <c r="O220" s="100" t="n">
        <v>40</v>
      </c>
      <c r="P220" s="102" t="str">
        <f aca="false"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0" s="102"/>
      <c r="R220" s="102"/>
      <c r="S220" s="102"/>
      <c r="T220" s="102"/>
      <c r="U220" s="103"/>
      <c r="V220" s="103"/>
      <c r="W220" s="104" t="s">
        <v>68</v>
      </c>
      <c r="X220" s="105" t="n">
        <v>0</v>
      </c>
      <c r="Y220" s="106" t="n">
        <f aca="false">IFERROR(IF(X220="",0,CEILING((X220/$H220),1)*$H220),"")</f>
        <v>0</v>
      </c>
      <c r="Z220" s="107" t="str">
        <f aca="false">IFERROR(IF(Y220=0,"",ROUNDUP(Y220/H220,0)*0.00502),"")</f>
        <v/>
      </c>
      <c r="AA220" s="108"/>
      <c r="AB220" s="109"/>
      <c r="AC220" s="110" t="s">
        <v>365</v>
      </c>
      <c r="AG220" s="111"/>
      <c r="AJ220" s="112"/>
      <c r="AK220" s="112"/>
      <c r="BB220" s="113" t="s">
        <v>1</v>
      </c>
      <c r="BM220" s="111" t="n">
        <f aca="false">IFERROR(X220*I220/H220,"0")</f>
        <v>0</v>
      </c>
      <c r="BN220" s="111" t="n">
        <f aca="false">IFERROR(Y220*I220/H220,"0")</f>
        <v>0</v>
      </c>
      <c r="BO220" s="111" t="n">
        <f aca="false">IFERROR(1/J220*(X220/H220),"0")</f>
        <v>0</v>
      </c>
      <c r="BP220" s="111" t="n">
        <f aca="false">IFERROR(1/J220*(Y220/H220),"0")</f>
        <v>0</v>
      </c>
    </row>
    <row r="221" customFormat="false" ht="27" hidden="false" customHeight="true" outlineLevel="0" collapsed="false">
      <c r="A221" s="96" t="s">
        <v>375</v>
      </c>
      <c r="B221" s="96" t="s">
        <v>376</v>
      </c>
      <c r="C221" s="97" t="n">
        <v>4301031225</v>
      </c>
      <c r="D221" s="98" t="n">
        <v>4680115884021</v>
      </c>
      <c r="E221" s="98"/>
      <c r="F221" s="99" t="n">
        <v>0.3</v>
      </c>
      <c r="G221" s="100" t="n">
        <v>6</v>
      </c>
      <c r="H221" s="99" t="n">
        <v>1.8</v>
      </c>
      <c r="I221" s="99" t="n">
        <v>1.9</v>
      </c>
      <c r="J221" s="100" t="n">
        <v>234</v>
      </c>
      <c r="K221" s="100" t="s">
        <v>66</v>
      </c>
      <c r="L221" s="100"/>
      <c r="M221" s="101" t="s">
        <v>67</v>
      </c>
      <c r="N221" s="101"/>
      <c r="O221" s="100" t="n">
        <v>40</v>
      </c>
      <c r="P221" s="102" t="str">
        <f aca="false"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1" s="102"/>
      <c r="R221" s="102"/>
      <c r="S221" s="102"/>
      <c r="T221" s="102"/>
      <c r="U221" s="103"/>
      <c r="V221" s="103"/>
      <c r="W221" s="104" t="s">
        <v>68</v>
      </c>
      <c r="X221" s="105" t="n">
        <v>0</v>
      </c>
      <c r="Y221" s="106" t="n">
        <f aca="false">IFERROR(IF(X221="",0,CEILING((X221/$H221),1)*$H221),"")</f>
        <v>0</v>
      </c>
      <c r="Z221" s="107" t="str">
        <f aca="false">IFERROR(IF(Y221=0,"",ROUNDUP(Y221/H221,0)*0.00502),"")</f>
        <v/>
      </c>
      <c r="AA221" s="108"/>
      <c r="AB221" s="109"/>
      <c r="AC221" s="110" t="s">
        <v>368</v>
      </c>
      <c r="AG221" s="111"/>
      <c r="AJ221" s="112"/>
      <c r="AK221" s="112"/>
      <c r="BB221" s="113" t="s">
        <v>1</v>
      </c>
      <c r="BM221" s="111" t="n">
        <f aca="false">IFERROR(X221*I221/H221,"0")</f>
        <v>0</v>
      </c>
      <c r="BN221" s="111" t="n">
        <f aca="false">IFERROR(Y221*I221/H221,"0")</f>
        <v>0</v>
      </c>
      <c r="BO221" s="111" t="n">
        <f aca="false">IFERROR(1/J221*(X221/H221),"0")</f>
        <v>0</v>
      </c>
      <c r="BP221" s="111" t="n">
        <f aca="false">IFERROR(1/J221*(Y221/H221),"0")</f>
        <v>0</v>
      </c>
    </row>
    <row r="222" customFormat="false" ht="12.75" hidden="false" customHeight="false" outlineLevel="0" collapsed="false">
      <c r="A222" s="114"/>
      <c r="B222" s="114"/>
      <c r="C222" s="114"/>
      <c r="D222" s="114"/>
      <c r="E222" s="114"/>
      <c r="F222" s="114"/>
      <c r="G222" s="114"/>
      <c r="H222" s="114"/>
      <c r="I222" s="114"/>
      <c r="J222" s="114"/>
      <c r="K222" s="114"/>
      <c r="L222" s="114"/>
      <c r="M222" s="114"/>
      <c r="N222" s="114"/>
      <c r="O222" s="114"/>
      <c r="P222" s="115" t="s">
        <v>70</v>
      </c>
      <c r="Q222" s="115"/>
      <c r="R222" s="115"/>
      <c r="S222" s="115"/>
      <c r="T222" s="115"/>
      <c r="U222" s="115"/>
      <c r="V222" s="115"/>
      <c r="W222" s="116" t="s">
        <v>71</v>
      </c>
      <c r="X222" s="117" t="n">
        <f aca="false">IFERROR(X214/H214,"0")+IFERROR(X215/H215,"0")+IFERROR(X216/H216,"0")+IFERROR(X217/H217,"0")+IFERROR(X218/H218,"0")+IFERROR(X219/H219,"0")+IFERROR(X220/H220,"0")+IFERROR(X221/H221,"0")</f>
        <v>43.1481481481482</v>
      </c>
      <c r="Y222" s="117" t="n">
        <f aca="false">IFERROR(Y214/H214,"0")+IFERROR(Y215/H215,"0")+IFERROR(Y216/H216,"0")+IFERROR(Y217/H217,"0")+IFERROR(Y218/H218,"0")+IFERROR(Y219/H219,"0")+IFERROR(Y220/H220,"0")+IFERROR(Y221/H221,"0")</f>
        <v>44</v>
      </c>
      <c r="Z222" s="117" t="n">
        <f aca="false">IFERROR(IF(Z214="",0,Z214),"0")+IFERROR(IF(Z215="",0,Z215),"0")+IFERROR(IF(Z216="",0,Z216),"0")+IFERROR(IF(Z217="",0,Z217),"0")+IFERROR(IF(Z218="",0,Z218),"0")+IFERROR(IF(Z219="",0,Z219),"0")+IFERROR(IF(Z220="",0,Z220),"0")+IFERROR(IF(Z221="",0,Z221),"0")</f>
        <v>0.39688</v>
      </c>
      <c r="AA222" s="118"/>
      <c r="AB222" s="118"/>
      <c r="AC222" s="118"/>
    </row>
    <row r="223" customFormat="false" ht="12.75" hidden="false" customHeight="false" outlineLevel="0" collapsed="false">
      <c r="A223" s="114"/>
      <c r="B223" s="114"/>
      <c r="C223" s="114"/>
      <c r="D223" s="114"/>
      <c r="E223" s="114"/>
      <c r="F223" s="114"/>
      <c r="G223" s="114"/>
      <c r="H223" s="114"/>
      <c r="I223" s="114"/>
      <c r="J223" s="114"/>
      <c r="K223" s="114"/>
      <c r="L223" s="114"/>
      <c r="M223" s="114"/>
      <c r="N223" s="114"/>
      <c r="O223" s="114"/>
      <c r="P223" s="115" t="s">
        <v>70</v>
      </c>
      <c r="Q223" s="115"/>
      <c r="R223" s="115"/>
      <c r="S223" s="115"/>
      <c r="T223" s="115"/>
      <c r="U223" s="115"/>
      <c r="V223" s="115"/>
      <c r="W223" s="116" t="s">
        <v>68</v>
      </c>
      <c r="X223" s="117" t="n">
        <f aca="false">IFERROR(SUM(X214:X221),"0")</f>
        <v>233</v>
      </c>
      <c r="Y223" s="117" t="n">
        <f aca="false">IFERROR(SUM(Y214:Y221),"0")</f>
        <v>237.6</v>
      </c>
      <c r="Z223" s="116"/>
      <c r="AA223" s="118"/>
      <c r="AB223" s="118"/>
      <c r="AC223" s="118"/>
    </row>
    <row r="224" customFormat="false" ht="14.25" hidden="false" customHeight="true" outlineLevel="0" collapsed="false">
      <c r="A224" s="94" t="s">
        <v>72</v>
      </c>
      <c r="B224" s="94"/>
      <c r="C224" s="94"/>
      <c r="D224" s="94"/>
      <c r="E224" s="94"/>
      <c r="F224" s="94"/>
      <c r="G224" s="94"/>
      <c r="H224" s="94"/>
      <c r="I224" s="94"/>
      <c r="J224" s="94"/>
      <c r="K224" s="94"/>
      <c r="L224" s="94"/>
      <c r="M224" s="94"/>
      <c r="N224" s="94"/>
      <c r="O224" s="94"/>
      <c r="P224" s="94"/>
      <c r="Q224" s="94"/>
      <c r="R224" s="94"/>
      <c r="S224" s="94"/>
      <c r="T224" s="94"/>
      <c r="U224" s="94"/>
      <c r="V224" s="94"/>
      <c r="W224" s="94"/>
      <c r="X224" s="94"/>
      <c r="Y224" s="94"/>
      <c r="Z224" s="94"/>
      <c r="AA224" s="95"/>
      <c r="AB224" s="95"/>
      <c r="AC224" s="95"/>
    </row>
    <row r="225" customFormat="false" ht="27" hidden="false" customHeight="true" outlineLevel="0" collapsed="false">
      <c r="A225" s="96" t="s">
        <v>377</v>
      </c>
      <c r="B225" s="96" t="s">
        <v>378</v>
      </c>
      <c r="C225" s="97" t="n">
        <v>4301051408</v>
      </c>
      <c r="D225" s="98" t="n">
        <v>4680115881594</v>
      </c>
      <c r="E225" s="98"/>
      <c r="F225" s="99" t="n">
        <v>1.35</v>
      </c>
      <c r="G225" s="100" t="n">
        <v>6</v>
      </c>
      <c r="H225" s="99" t="n">
        <v>8.1</v>
      </c>
      <c r="I225" s="99" t="n">
        <v>8.664</v>
      </c>
      <c r="J225" s="100" t="n">
        <v>56</v>
      </c>
      <c r="K225" s="100" t="s">
        <v>116</v>
      </c>
      <c r="L225" s="100"/>
      <c r="M225" s="101" t="s">
        <v>120</v>
      </c>
      <c r="N225" s="101"/>
      <c r="O225" s="100" t="n">
        <v>40</v>
      </c>
      <c r="P225" s="102" t="str">
        <f aca="false"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5" s="102"/>
      <c r="R225" s="102"/>
      <c r="S225" s="102"/>
      <c r="T225" s="102"/>
      <c r="U225" s="103"/>
      <c r="V225" s="103"/>
      <c r="W225" s="104" t="s">
        <v>68</v>
      </c>
      <c r="X225" s="105" t="n">
        <v>0</v>
      </c>
      <c r="Y225" s="106" t="n">
        <f aca="false">IFERROR(IF(X225="",0,CEILING((X225/$H225),1)*$H225),"")</f>
        <v>0</v>
      </c>
      <c r="Z225" s="107" t="str">
        <f aca="false">IFERROR(IF(Y225=0,"",ROUNDUP(Y225/H225,0)*0.02175),"")</f>
        <v/>
      </c>
      <c r="AA225" s="108"/>
      <c r="AB225" s="109"/>
      <c r="AC225" s="110" t="s">
        <v>379</v>
      </c>
      <c r="AG225" s="111"/>
      <c r="AJ225" s="112"/>
      <c r="AK225" s="112"/>
      <c r="BB225" s="113" t="s">
        <v>1</v>
      </c>
      <c r="BM225" s="111" t="n">
        <f aca="false">IFERROR(X225*I225/H225,"0")</f>
        <v>0</v>
      </c>
      <c r="BN225" s="111" t="n">
        <f aca="false">IFERROR(Y225*I225/H225,"0")</f>
        <v>0</v>
      </c>
      <c r="BO225" s="111" t="n">
        <f aca="false">IFERROR(1/J225*(X225/H225),"0")</f>
        <v>0</v>
      </c>
      <c r="BP225" s="111" t="n">
        <f aca="false">IFERROR(1/J225*(Y225/H225),"0")</f>
        <v>0</v>
      </c>
    </row>
    <row r="226" customFormat="false" ht="16.5" hidden="false" customHeight="true" outlineLevel="0" collapsed="false">
      <c r="A226" s="96" t="s">
        <v>380</v>
      </c>
      <c r="B226" s="96" t="s">
        <v>381</v>
      </c>
      <c r="C226" s="97" t="n">
        <v>4301051754</v>
      </c>
      <c r="D226" s="98" t="n">
        <v>4680115880962</v>
      </c>
      <c r="E226" s="98"/>
      <c r="F226" s="99" t="n">
        <v>1.3</v>
      </c>
      <c r="G226" s="100" t="n">
        <v>6</v>
      </c>
      <c r="H226" s="99" t="n">
        <v>7.8</v>
      </c>
      <c r="I226" s="99" t="n">
        <v>8.364</v>
      </c>
      <c r="J226" s="100" t="n">
        <v>56</v>
      </c>
      <c r="K226" s="100" t="s">
        <v>116</v>
      </c>
      <c r="L226" s="100"/>
      <c r="M226" s="101" t="s">
        <v>67</v>
      </c>
      <c r="N226" s="101"/>
      <c r="O226" s="100" t="n">
        <v>40</v>
      </c>
      <c r="P226" s="102" t="str">
        <f aca="false"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6" s="102"/>
      <c r="R226" s="102"/>
      <c r="S226" s="102"/>
      <c r="T226" s="102"/>
      <c r="U226" s="103"/>
      <c r="V226" s="103"/>
      <c r="W226" s="104" t="s">
        <v>68</v>
      </c>
      <c r="X226" s="105" t="n">
        <v>58</v>
      </c>
      <c r="Y226" s="106" t="n">
        <f aca="false">IFERROR(IF(X226="",0,CEILING((X226/$H226),1)*$H226),"")</f>
        <v>62.4</v>
      </c>
      <c r="Z226" s="107" t="n">
        <f aca="false">IFERROR(IF(Y226=0,"",ROUNDUP(Y226/H226,0)*0.02175),"")</f>
        <v>0.174</v>
      </c>
      <c r="AA226" s="108"/>
      <c r="AB226" s="109"/>
      <c r="AC226" s="110" t="s">
        <v>382</v>
      </c>
      <c r="AG226" s="111"/>
      <c r="AJ226" s="112"/>
      <c r="AK226" s="112"/>
      <c r="BB226" s="113" t="s">
        <v>1</v>
      </c>
      <c r="BM226" s="111" t="n">
        <f aca="false">IFERROR(X226*I226/H226,"0")</f>
        <v>62.1938461538462</v>
      </c>
      <c r="BN226" s="111" t="n">
        <f aca="false">IFERROR(Y226*I226/H226,"0")</f>
        <v>66.912</v>
      </c>
      <c r="BO226" s="111" t="n">
        <f aca="false">IFERROR(1/J226*(X226/H226),"0")</f>
        <v>0.132783882783883</v>
      </c>
      <c r="BP226" s="111" t="n">
        <f aca="false">IFERROR(1/J226*(Y226/H226),"0")</f>
        <v>0.142857142857143</v>
      </c>
    </row>
    <row r="227" customFormat="false" ht="27" hidden="false" customHeight="true" outlineLevel="0" collapsed="false">
      <c r="A227" s="96" t="s">
        <v>383</v>
      </c>
      <c r="B227" s="96" t="s">
        <v>384</v>
      </c>
      <c r="C227" s="97" t="n">
        <v>4301051411</v>
      </c>
      <c r="D227" s="98" t="n">
        <v>4680115881617</v>
      </c>
      <c r="E227" s="98"/>
      <c r="F227" s="99" t="n">
        <v>1.35</v>
      </c>
      <c r="G227" s="100" t="n">
        <v>6</v>
      </c>
      <c r="H227" s="99" t="n">
        <v>8.1</v>
      </c>
      <c r="I227" s="99" t="n">
        <v>8.646</v>
      </c>
      <c r="J227" s="100" t="n">
        <v>56</v>
      </c>
      <c r="K227" s="100" t="s">
        <v>116</v>
      </c>
      <c r="L227" s="100"/>
      <c r="M227" s="101" t="s">
        <v>120</v>
      </c>
      <c r="N227" s="101"/>
      <c r="O227" s="100" t="n">
        <v>40</v>
      </c>
      <c r="P227" s="102" t="str">
        <f aca="false"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7" s="102"/>
      <c r="R227" s="102"/>
      <c r="S227" s="102"/>
      <c r="T227" s="102"/>
      <c r="U227" s="103"/>
      <c r="V227" s="103"/>
      <c r="W227" s="104" t="s">
        <v>68</v>
      </c>
      <c r="X227" s="105" t="n">
        <v>0</v>
      </c>
      <c r="Y227" s="106" t="n">
        <f aca="false">IFERROR(IF(X227="",0,CEILING((X227/$H227),1)*$H227),"")</f>
        <v>0</v>
      </c>
      <c r="Z227" s="107" t="str">
        <f aca="false">IFERROR(IF(Y227=0,"",ROUNDUP(Y227/H227,0)*0.02175),"")</f>
        <v/>
      </c>
      <c r="AA227" s="108"/>
      <c r="AB227" s="109"/>
      <c r="AC227" s="110" t="s">
        <v>385</v>
      </c>
      <c r="AG227" s="111"/>
      <c r="AJ227" s="112"/>
      <c r="AK227" s="112"/>
      <c r="BB227" s="113" t="s">
        <v>1</v>
      </c>
      <c r="BM227" s="111" t="n">
        <f aca="false">IFERROR(X227*I227/H227,"0")</f>
        <v>0</v>
      </c>
      <c r="BN227" s="111" t="n">
        <f aca="false">IFERROR(Y227*I227/H227,"0")</f>
        <v>0</v>
      </c>
      <c r="BO227" s="111" t="n">
        <f aca="false">IFERROR(1/J227*(X227/H227),"0")</f>
        <v>0</v>
      </c>
      <c r="BP227" s="111" t="n">
        <f aca="false">IFERROR(1/J227*(Y227/H227),"0")</f>
        <v>0</v>
      </c>
    </row>
    <row r="228" customFormat="false" ht="27" hidden="false" customHeight="true" outlineLevel="0" collapsed="false">
      <c r="A228" s="96" t="s">
        <v>386</v>
      </c>
      <c r="B228" s="96" t="s">
        <v>387</v>
      </c>
      <c r="C228" s="97" t="n">
        <v>4301051632</v>
      </c>
      <c r="D228" s="98" t="n">
        <v>4680115880573</v>
      </c>
      <c r="E228" s="98"/>
      <c r="F228" s="99" t="n">
        <v>1.45</v>
      </c>
      <c r="G228" s="100" t="n">
        <v>6</v>
      </c>
      <c r="H228" s="99" t="n">
        <v>8.7</v>
      </c>
      <c r="I228" s="99" t="n">
        <v>9.264</v>
      </c>
      <c r="J228" s="100" t="n">
        <v>56</v>
      </c>
      <c r="K228" s="100" t="s">
        <v>116</v>
      </c>
      <c r="L228" s="100"/>
      <c r="M228" s="101" t="s">
        <v>67</v>
      </c>
      <c r="N228" s="101"/>
      <c r="O228" s="100" t="n">
        <v>45</v>
      </c>
      <c r="P228" s="102" t="str">
        <f aca="false"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8" s="102"/>
      <c r="R228" s="102"/>
      <c r="S228" s="102"/>
      <c r="T228" s="102"/>
      <c r="U228" s="103"/>
      <c r="V228" s="103"/>
      <c r="W228" s="104" t="s">
        <v>68</v>
      </c>
      <c r="X228" s="105" t="n">
        <v>0</v>
      </c>
      <c r="Y228" s="106" t="n">
        <f aca="false">IFERROR(IF(X228="",0,CEILING((X228/$H228),1)*$H228),"")</f>
        <v>0</v>
      </c>
      <c r="Z228" s="107" t="str">
        <f aca="false">IFERROR(IF(Y228=0,"",ROUNDUP(Y228/H228,0)*0.02175),"")</f>
        <v/>
      </c>
      <c r="AA228" s="108"/>
      <c r="AB228" s="109"/>
      <c r="AC228" s="110" t="s">
        <v>388</v>
      </c>
      <c r="AG228" s="111"/>
      <c r="AJ228" s="112"/>
      <c r="AK228" s="112"/>
      <c r="BB228" s="113" t="s">
        <v>1</v>
      </c>
      <c r="BM228" s="111" t="n">
        <f aca="false">IFERROR(X228*I228/H228,"0")</f>
        <v>0</v>
      </c>
      <c r="BN228" s="111" t="n">
        <f aca="false">IFERROR(Y228*I228/H228,"0")</f>
        <v>0</v>
      </c>
      <c r="BO228" s="111" t="n">
        <f aca="false">IFERROR(1/J228*(X228/H228),"0")</f>
        <v>0</v>
      </c>
      <c r="BP228" s="111" t="n">
        <f aca="false">IFERROR(1/J228*(Y228/H228),"0")</f>
        <v>0</v>
      </c>
    </row>
    <row r="229" customFormat="false" ht="27" hidden="false" customHeight="true" outlineLevel="0" collapsed="false">
      <c r="A229" s="96" t="s">
        <v>389</v>
      </c>
      <c r="B229" s="96" t="s">
        <v>390</v>
      </c>
      <c r="C229" s="97" t="n">
        <v>4301051407</v>
      </c>
      <c r="D229" s="98" t="n">
        <v>4680115882195</v>
      </c>
      <c r="E229" s="98"/>
      <c r="F229" s="99" t="n">
        <v>0.4</v>
      </c>
      <c r="G229" s="100" t="n">
        <v>6</v>
      </c>
      <c r="H229" s="99" t="n">
        <v>2.4</v>
      </c>
      <c r="I229" s="99" t="n">
        <v>2.69</v>
      </c>
      <c r="J229" s="100" t="n">
        <v>156</v>
      </c>
      <c r="K229" s="100" t="s">
        <v>75</v>
      </c>
      <c r="L229" s="100"/>
      <c r="M229" s="101" t="s">
        <v>120</v>
      </c>
      <c r="N229" s="101"/>
      <c r="O229" s="100" t="n">
        <v>40</v>
      </c>
      <c r="P229" s="102" t="str">
        <f aca="false"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9" s="102"/>
      <c r="R229" s="102"/>
      <c r="S229" s="102"/>
      <c r="T229" s="102"/>
      <c r="U229" s="103"/>
      <c r="V229" s="103"/>
      <c r="W229" s="104" t="s">
        <v>68</v>
      </c>
      <c r="X229" s="105" t="n">
        <v>67</v>
      </c>
      <c r="Y229" s="106" t="n">
        <f aca="false">IFERROR(IF(X229="",0,CEILING((X229/$H229),1)*$H229),"")</f>
        <v>67.2</v>
      </c>
      <c r="Z229" s="107" t="n">
        <f aca="false">IFERROR(IF(Y229=0,"",ROUNDUP(Y229/H229,0)*0.00753),"")</f>
        <v>0.21084</v>
      </c>
      <c r="AA229" s="108"/>
      <c r="AB229" s="109"/>
      <c r="AC229" s="110" t="s">
        <v>379</v>
      </c>
      <c r="AG229" s="111"/>
      <c r="AJ229" s="112"/>
      <c r="AK229" s="112"/>
      <c r="BB229" s="113" t="s">
        <v>1</v>
      </c>
      <c r="BM229" s="111" t="n">
        <f aca="false">IFERROR(X229*I229/H229,"0")</f>
        <v>75.0958333333333</v>
      </c>
      <c r="BN229" s="111" t="n">
        <f aca="false">IFERROR(Y229*I229/H229,"0")</f>
        <v>75.32</v>
      </c>
      <c r="BO229" s="111" t="n">
        <f aca="false">IFERROR(1/J229*(X229/H229),"0")</f>
        <v>0.178952991452991</v>
      </c>
      <c r="BP229" s="111" t="n">
        <f aca="false">IFERROR(1/J229*(Y229/H229),"0")</f>
        <v>0.17948717948718</v>
      </c>
    </row>
    <row r="230" customFormat="false" ht="37.5" hidden="false" customHeight="true" outlineLevel="0" collapsed="false">
      <c r="A230" s="96" t="s">
        <v>391</v>
      </c>
      <c r="B230" s="96" t="s">
        <v>392</v>
      </c>
      <c r="C230" s="97" t="n">
        <v>4301051752</v>
      </c>
      <c r="D230" s="98" t="n">
        <v>4680115882607</v>
      </c>
      <c r="E230" s="98"/>
      <c r="F230" s="99" t="n">
        <v>0.3</v>
      </c>
      <c r="G230" s="100" t="n">
        <v>6</v>
      </c>
      <c r="H230" s="99" t="n">
        <v>1.8</v>
      </c>
      <c r="I230" s="99" t="n">
        <v>2.072</v>
      </c>
      <c r="J230" s="100" t="n">
        <v>156</v>
      </c>
      <c r="K230" s="100" t="s">
        <v>75</v>
      </c>
      <c r="L230" s="100"/>
      <c r="M230" s="101" t="s">
        <v>153</v>
      </c>
      <c r="N230" s="101"/>
      <c r="O230" s="100" t="n">
        <v>45</v>
      </c>
      <c r="P230" s="102" t="str">
        <f aca="false"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0" s="102"/>
      <c r="R230" s="102"/>
      <c r="S230" s="102"/>
      <c r="T230" s="102"/>
      <c r="U230" s="103"/>
      <c r="V230" s="103"/>
      <c r="W230" s="104" t="s">
        <v>68</v>
      </c>
      <c r="X230" s="105" t="n">
        <v>0</v>
      </c>
      <c r="Y230" s="106" t="n">
        <f aca="false">IFERROR(IF(X230="",0,CEILING((X230/$H230),1)*$H230),"")</f>
        <v>0</v>
      </c>
      <c r="Z230" s="107" t="str">
        <f aca="false">IFERROR(IF(Y230=0,"",ROUNDUP(Y230/H230,0)*0.00753),"")</f>
        <v/>
      </c>
      <c r="AA230" s="108"/>
      <c r="AB230" s="109"/>
      <c r="AC230" s="110" t="s">
        <v>393</v>
      </c>
      <c r="AG230" s="111"/>
      <c r="AJ230" s="112"/>
      <c r="AK230" s="112"/>
      <c r="BB230" s="113" t="s">
        <v>1</v>
      </c>
      <c r="BM230" s="111" t="n">
        <f aca="false">IFERROR(X230*I230/H230,"0")</f>
        <v>0</v>
      </c>
      <c r="BN230" s="111" t="n">
        <f aca="false">IFERROR(Y230*I230/H230,"0")</f>
        <v>0</v>
      </c>
      <c r="BO230" s="111" t="n">
        <f aca="false">IFERROR(1/J230*(X230/H230),"0")</f>
        <v>0</v>
      </c>
      <c r="BP230" s="111" t="n">
        <f aca="false">IFERROR(1/J230*(Y230/H230),"0")</f>
        <v>0</v>
      </c>
    </row>
    <row r="231" customFormat="false" ht="27" hidden="false" customHeight="true" outlineLevel="0" collapsed="false">
      <c r="A231" s="96" t="s">
        <v>394</v>
      </c>
      <c r="B231" s="96" t="s">
        <v>395</v>
      </c>
      <c r="C231" s="97" t="n">
        <v>4301051630</v>
      </c>
      <c r="D231" s="98" t="n">
        <v>4680115880092</v>
      </c>
      <c r="E231" s="98"/>
      <c r="F231" s="99" t="n">
        <v>0.4</v>
      </c>
      <c r="G231" s="100" t="n">
        <v>6</v>
      </c>
      <c r="H231" s="99" t="n">
        <v>2.4</v>
      </c>
      <c r="I231" s="99" t="n">
        <v>2.672</v>
      </c>
      <c r="J231" s="100" t="n">
        <v>156</v>
      </c>
      <c r="K231" s="100" t="s">
        <v>75</v>
      </c>
      <c r="L231" s="100"/>
      <c r="M231" s="101" t="s">
        <v>67</v>
      </c>
      <c r="N231" s="101"/>
      <c r="O231" s="100" t="n">
        <v>45</v>
      </c>
      <c r="P231" s="102" t="str">
        <f aca="false"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1" s="102"/>
      <c r="R231" s="102"/>
      <c r="S231" s="102"/>
      <c r="T231" s="102"/>
      <c r="U231" s="103"/>
      <c r="V231" s="103"/>
      <c r="W231" s="104" t="s">
        <v>68</v>
      </c>
      <c r="X231" s="105" t="n">
        <v>0</v>
      </c>
      <c r="Y231" s="106" t="n">
        <f aca="false">IFERROR(IF(X231="",0,CEILING((X231/$H231),1)*$H231),"")</f>
        <v>0</v>
      </c>
      <c r="Z231" s="107" t="str">
        <f aca="false">IFERROR(IF(Y231=0,"",ROUNDUP(Y231/H231,0)*0.00753),"")</f>
        <v/>
      </c>
      <c r="AA231" s="108"/>
      <c r="AB231" s="109"/>
      <c r="AC231" s="110" t="s">
        <v>396</v>
      </c>
      <c r="AG231" s="111"/>
      <c r="AJ231" s="112"/>
      <c r="AK231" s="112"/>
      <c r="BB231" s="113" t="s">
        <v>1</v>
      </c>
      <c r="BM231" s="111" t="n">
        <f aca="false">IFERROR(X231*I231/H231,"0")</f>
        <v>0</v>
      </c>
      <c r="BN231" s="111" t="n">
        <f aca="false">IFERROR(Y231*I231/H231,"0")</f>
        <v>0</v>
      </c>
      <c r="BO231" s="111" t="n">
        <f aca="false">IFERROR(1/J231*(X231/H231),"0")</f>
        <v>0</v>
      </c>
      <c r="BP231" s="111" t="n">
        <f aca="false">IFERROR(1/J231*(Y231/H231),"0")</f>
        <v>0</v>
      </c>
    </row>
    <row r="232" customFormat="false" ht="27" hidden="false" customHeight="true" outlineLevel="0" collapsed="false">
      <c r="A232" s="96" t="s">
        <v>397</v>
      </c>
      <c r="B232" s="96" t="s">
        <v>398</v>
      </c>
      <c r="C232" s="97" t="n">
        <v>4301051631</v>
      </c>
      <c r="D232" s="98" t="n">
        <v>4680115880221</v>
      </c>
      <c r="E232" s="98"/>
      <c r="F232" s="99" t="n">
        <v>0.4</v>
      </c>
      <c r="G232" s="100" t="n">
        <v>6</v>
      </c>
      <c r="H232" s="99" t="n">
        <v>2.4</v>
      </c>
      <c r="I232" s="99" t="n">
        <v>2.672</v>
      </c>
      <c r="J232" s="100" t="n">
        <v>156</v>
      </c>
      <c r="K232" s="100" t="s">
        <v>75</v>
      </c>
      <c r="L232" s="100"/>
      <c r="M232" s="101" t="s">
        <v>67</v>
      </c>
      <c r="N232" s="101"/>
      <c r="O232" s="100" t="n">
        <v>45</v>
      </c>
      <c r="P232" s="102" t="str">
        <f aca="false"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2" s="102"/>
      <c r="R232" s="102"/>
      <c r="S232" s="102"/>
      <c r="T232" s="102"/>
      <c r="U232" s="103"/>
      <c r="V232" s="103"/>
      <c r="W232" s="104" t="s">
        <v>68</v>
      </c>
      <c r="X232" s="105" t="n">
        <v>17</v>
      </c>
      <c r="Y232" s="106" t="n">
        <f aca="false">IFERROR(IF(X232="",0,CEILING((X232/$H232),1)*$H232),"")</f>
        <v>19.2</v>
      </c>
      <c r="Z232" s="107" t="n">
        <f aca="false">IFERROR(IF(Y232=0,"",ROUNDUP(Y232/H232,0)*0.00753),"")</f>
        <v>0.06024</v>
      </c>
      <c r="AA232" s="108"/>
      <c r="AB232" s="109"/>
      <c r="AC232" s="110" t="s">
        <v>388</v>
      </c>
      <c r="AG232" s="111"/>
      <c r="AJ232" s="112"/>
      <c r="AK232" s="112"/>
      <c r="BB232" s="113" t="s">
        <v>1</v>
      </c>
      <c r="BM232" s="111" t="n">
        <f aca="false">IFERROR(X232*I232/H232,"0")</f>
        <v>18.9266666666667</v>
      </c>
      <c r="BN232" s="111" t="n">
        <f aca="false">IFERROR(Y232*I232/H232,"0")</f>
        <v>21.376</v>
      </c>
      <c r="BO232" s="111" t="n">
        <f aca="false">IFERROR(1/J232*(X232/H232),"0")</f>
        <v>0.0454059829059829</v>
      </c>
      <c r="BP232" s="111" t="n">
        <f aca="false">IFERROR(1/J232*(Y232/H232),"0")</f>
        <v>0.0512820512820513</v>
      </c>
    </row>
    <row r="233" customFormat="false" ht="27" hidden="false" customHeight="true" outlineLevel="0" collapsed="false">
      <c r="A233" s="96" t="s">
        <v>399</v>
      </c>
      <c r="B233" s="96" t="s">
        <v>400</v>
      </c>
      <c r="C233" s="97" t="n">
        <v>4301051749</v>
      </c>
      <c r="D233" s="98" t="n">
        <v>4680115882942</v>
      </c>
      <c r="E233" s="98"/>
      <c r="F233" s="99" t="n">
        <v>0.3</v>
      </c>
      <c r="G233" s="100" t="n">
        <v>6</v>
      </c>
      <c r="H233" s="99" t="n">
        <v>1.8</v>
      </c>
      <c r="I233" s="99" t="n">
        <v>2.072</v>
      </c>
      <c r="J233" s="100" t="n">
        <v>156</v>
      </c>
      <c r="K233" s="100" t="s">
        <v>75</v>
      </c>
      <c r="L233" s="100"/>
      <c r="M233" s="101" t="s">
        <v>67</v>
      </c>
      <c r="N233" s="101"/>
      <c r="O233" s="100" t="n">
        <v>40</v>
      </c>
      <c r="P233" s="102" t="str">
        <f aca="false"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3" s="102"/>
      <c r="R233" s="102"/>
      <c r="S233" s="102"/>
      <c r="T233" s="102"/>
      <c r="U233" s="103"/>
      <c r="V233" s="103"/>
      <c r="W233" s="104" t="s">
        <v>68</v>
      </c>
      <c r="X233" s="105" t="n">
        <v>0</v>
      </c>
      <c r="Y233" s="106" t="n">
        <f aca="false">IFERROR(IF(X233="",0,CEILING((X233/$H233),1)*$H233),"")</f>
        <v>0</v>
      </c>
      <c r="Z233" s="107" t="str">
        <f aca="false">IFERROR(IF(Y233=0,"",ROUNDUP(Y233/H233,0)*0.00753),"")</f>
        <v/>
      </c>
      <c r="AA233" s="108"/>
      <c r="AB233" s="109"/>
      <c r="AC233" s="110" t="s">
        <v>382</v>
      </c>
      <c r="AG233" s="111"/>
      <c r="AJ233" s="112"/>
      <c r="AK233" s="112"/>
      <c r="BB233" s="113" t="s">
        <v>1</v>
      </c>
      <c r="BM233" s="111" t="n">
        <f aca="false">IFERROR(X233*I233/H233,"0")</f>
        <v>0</v>
      </c>
      <c r="BN233" s="111" t="n">
        <f aca="false">IFERROR(Y233*I233/H233,"0")</f>
        <v>0</v>
      </c>
      <c r="BO233" s="111" t="n">
        <f aca="false">IFERROR(1/J233*(X233/H233),"0")</f>
        <v>0</v>
      </c>
      <c r="BP233" s="111" t="n">
        <f aca="false">IFERROR(1/J233*(Y233/H233),"0")</f>
        <v>0</v>
      </c>
    </row>
    <row r="234" customFormat="false" ht="27" hidden="false" customHeight="true" outlineLevel="0" collapsed="false">
      <c r="A234" s="96" t="s">
        <v>401</v>
      </c>
      <c r="B234" s="96" t="s">
        <v>402</v>
      </c>
      <c r="C234" s="97" t="n">
        <v>4301051753</v>
      </c>
      <c r="D234" s="98" t="n">
        <v>4680115880504</v>
      </c>
      <c r="E234" s="98"/>
      <c r="F234" s="99" t="n">
        <v>0.4</v>
      </c>
      <c r="G234" s="100" t="n">
        <v>6</v>
      </c>
      <c r="H234" s="99" t="n">
        <v>2.4</v>
      </c>
      <c r="I234" s="99" t="n">
        <v>2.672</v>
      </c>
      <c r="J234" s="100" t="n">
        <v>156</v>
      </c>
      <c r="K234" s="100" t="s">
        <v>75</v>
      </c>
      <c r="L234" s="100"/>
      <c r="M234" s="101" t="s">
        <v>67</v>
      </c>
      <c r="N234" s="101"/>
      <c r="O234" s="100" t="n">
        <v>40</v>
      </c>
      <c r="P234" s="102" t="str">
        <f aca="false"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4" s="102"/>
      <c r="R234" s="102"/>
      <c r="S234" s="102"/>
      <c r="T234" s="102"/>
      <c r="U234" s="103"/>
      <c r="V234" s="103"/>
      <c r="W234" s="104" t="s">
        <v>68</v>
      </c>
      <c r="X234" s="105" t="n">
        <v>0</v>
      </c>
      <c r="Y234" s="106" t="n">
        <f aca="false">IFERROR(IF(X234="",0,CEILING((X234/$H234),1)*$H234),"")</f>
        <v>0</v>
      </c>
      <c r="Z234" s="107" t="str">
        <f aca="false">IFERROR(IF(Y234=0,"",ROUNDUP(Y234/H234,0)*0.00753),"")</f>
        <v/>
      </c>
      <c r="AA234" s="108"/>
      <c r="AB234" s="109"/>
      <c r="AC234" s="110" t="s">
        <v>382</v>
      </c>
      <c r="AG234" s="111"/>
      <c r="AJ234" s="112"/>
      <c r="AK234" s="112"/>
      <c r="BB234" s="113" t="s">
        <v>1</v>
      </c>
      <c r="BM234" s="111" t="n">
        <f aca="false">IFERROR(X234*I234/H234,"0")</f>
        <v>0</v>
      </c>
      <c r="BN234" s="111" t="n">
        <f aca="false">IFERROR(Y234*I234/H234,"0")</f>
        <v>0</v>
      </c>
      <c r="BO234" s="111" t="n">
        <f aca="false">IFERROR(1/J234*(X234/H234),"0")</f>
        <v>0</v>
      </c>
      <c r="BP234" s="111" t="n">
        <f aca="false">IFERROR(1/J234*(Y234/H234),"0")</f>
        <v>0</v>
      </c>
    </row>
    <row r="235" customFormat="false" ht="27" hidden="false" customHeight="true" outlineLevel="0" collapsed="false">
      <c r="A235" s="96" t="s">
        <v>403</v>
      </c>
      <c r="B235" s="96" t="s">
        <v>404</v>
      </c>
      <c r="C235" s="97" t="n">
        <v>4301051410</v>
      </c>
      <c r="D235" s="98" t="n">
        <v>4680115882164</v>
      </c>
      <c r="E235" s="98"/>
      <c r="F235" s="99" t="n">
        <v>0.4</v>
      </c>
      <c r="G235" s="100" t="n">
        <v>6</v>
      </c>
      <c r="H235" s="99" t="n">
        <v>2.4</v>
      </c>
      <c r="I235" s="99" t="n">
        <v>2.678</v>
      </c>
      <c r="J235" s="100" t="n">
        <v>156</v>
      </c>
      <c r="K235" s="100" t="s">
        <v>75</v>
      </c>
      <c r="L235" s="100"/>
      <c r="M235" s="101" t="s">
        <v>120</v>
      </c>
      <c r="N235" s="101"/>
      <c r="O235" s="100" t="n">
        <v>40</v>
      </c>
      <c r="P235" s="102" t="str">
        <f aca="false"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5" s="102"/>
      <c r="R235" s="102"/>
      <c r="S235" s="102"/>
      <c r="T235" s="102"/>
      <c r="U235" s="103"/>
      <c r="V235" s="103"/>
      <c r="W235" s="104" t="s">
        <v>68</v>
      </c>
      <c r="X235" s="105" t="n">
        <v>20</v>
      </c>
      <c r="Y235" s="106" t="n">
        <f aca="false">IFERROR(IF(X235="",0,CEILING((X235/$H235),1)*$H235),"")</f>
        <v>21.6</v>
      </c>
      <c r="Z235" s="107" t="n">
        <f aca="false">IFERROR(IF(Y235=0,"",ROUNDUP(Y235/H235,0)*0.00753),"")</f>
        <v>0.06777</v>
      </c>
      <c r="AA235" s="108"/>
      <c r="AB235" s="109"/>
      <c r="AC235" s="110" t="s">
        <v>385</v>
      </c>
      <c r="AG235" s="111"/>
      <c r="AJ235" s="112"/>
      <c r="AK235" s="112"/>
      <c r="BB235" s="113" t="s">
        <v>1</v>
      </c>
      <c r="BM235" s="111" t="n">
        <f aca="false">IFERROR(X235*I235/H235,"0")</f>
        <v>22.3166666666667</v>
      </c>
      <c r="BN235" s="111" t="n">
        <f aca="false">IFERROR(Y235*I235/H235,"0")</f>
        <v>24.102</v>
      </c>
      <c r="BO235" s="111" t="n">
        <f aca="false">IFERROR(1/J235*(X235/H235),"0")</f>
        <v>0.0534188034188034</v>
      </c>
      <c r="BP235" s="111" t="n">
        <f aca="false">IFERROR(1/J235*(Y235/H235),"0")</f>
        <v>0.0576923076923077</v>
      </c>
    </row>
    <row r="236" customFormat="false" ht="12.75" hidden="false" customHeight="false" outlineLevel="0" collapsed="false">
      <c r="A236" s="114"/>
      <c r="B236" s="114"/>
      <c r="C236" s="114"/>
      <c r="D236" s="114"/>
      <c r="E236" s="114"/>
      <c r="F236" s="114"/>
      <c r="G236" s="114"/>
      <c r="H236" s="114"/>
      <c r="I236" s="114"/>
      <c r="J236" s="114"/>
      <c r="K236" s="114"/>
      <c r="L236" s="114"/>
      <c r="M236" s="114"/>
      <c r="N236" s="114"/>
      <c r="O236" s="114"/>
      <c r="P236" s="115" t="s">
        <v>70</v>
      </c>
      <c r="Q236" s="115"/>
      <c r="R236" s="115"/>
      <c r="S236" s="115"/>
      <c r="T236" s="115"/>
      <c r="U236" s="115"/>
      <c r="V236" s="115"/>
      <c r="W236" s="116" t="s">
        <v>71</v>
      </c>
      <c r="X236" s="117" t="n">
        <f aca="false">IFERROR(X225/H225,"0")+IFERROR(X226/H226,"0")+IFERROR(X227/H227,"0")+IFERROR(X228/H228,"0")+IFERROR(X229/H229,"0")+IFERROR(X230/H230,"0")+IFERROR(X231/H231,"0")+IFERROR(X232/H232,"0")+IFERROR(X233/H233,"0")+IFERROR(X234/H234,"0")+IFERROR(X235/H235,"0")</f>
        <v>50.7692307692308</v>
      </c>
      <c r="Y236" s="117" t="n">
        <f aca="false">IFERROR(Y225/H225,"0")+IFERROR(Y226/H226,"0")+IFERROR(Y227/H227,"0")+IFERROR(Y228/H228,"0")+IFERROR(Y229/H229,"0")+IFERROR(Y230/H230,"0")+IFERROR(Y231/H231,"0")+IFERROR(Y232/H232,"0")+IFERROR(Y233/H233,"0")+IFERROR(Y234/H234,"0")+IFERROR(Y235/H235,"0")</f>
        <v>53</v>
      </c>
      <c r="Z236" s="117" t="n">
        <f aca="false">IFERROR(IF(Z225="",0,Z225),"0")+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</f>
        <v>0.51285</v>
      </c>
      <c r="AA236" s="118"/>
      <c r="AB236" s="118"/>
      <c r="AC236" s="118"/>
    </row>
    <row r="237" customFormat="false" ht="12.75" hidden="false" customHeight="false" outlineLevel="0" collapsed="false">
      <c r="A237" s="114"/>
      <c r="B237" s="114"/>
      <c r="C237" s="114"/>
      <c r="D237" s="114"/>
      <c r="E237" s="114"/>
      <c r="F237" s="114"/>
      <c r="G237" s="114"/>
      <c r="H237" s="114"/>
      <c r="I237" s="114"/>
      <c r="J237" s="114"/>
      <c r="K237" s="114"/>
      <c r="L237" s="114"/>
      <c r="M237" s="114"/>
      <c r="N237" s="114"/>
      <c r="O237" s="114"/>
      <c r="P237" s="115" t="s">
        <v>70</v>
      </c>
      <c r="Q237" s="115"/>
      <c r="R237" s="115"/>
      <c r="S237" s="115"/>
      <c r="T237" s="115"/>
      <c r="U237" s="115"/>
      <c r="V237" s="115"/>
      <c r="W237" s="116" t="s">
        <v>68</v>
      </c>
      <c r="X237" s="117" t="n">
        <f aca="false">IFERROR(SUM(X225:X235),"0")</f>
        <v>162</v>
      </c>
      <c r="Y237" s="117" t="n">
        <f aca="false">IFERROR(SUM(Y225:Y235),"0")</f>
        <v>170.4</v>
      </c>
      <c r="Z237" s="116"/>
      <c r="AA237" s="118"/>
      <c r="AB237" s="118"/>
      <c r="AC237" s="118"/>
    </row>
    <row r="238" customFormat="false" ht="14.25" hidden="false" customHeight="true" outlineLevel="0" collapsed="false">
      <c r="A238" s="94" t="s">
        <v>204</v>
      </c>
      <c r="B238" s="94"/>
      <c r="C238" s="94"/>
      <c r="D238" s="94"/>
      <c r="E238" s="94"/>
      <c r="F238" s="94"/>
      <c r="G238" s="94"/>
      <c r="H238" s="94"/>
      <c r="I238" s="94"/>
      <c r="J238" s="94"/>
      <c r="K238" s="94"/>
      <c r="L238" s="94"/>
      <c r="M238" s="94"/>
      <c r="N238" s="94"/>
      <c r="O238" s="94"/>
      <c r="P238" s="94"/>
      <c r="Q238" s="94"/>
      <c r="R238" s="94"/>
      <c r="S238" s="94"/>
      <c r="T238" s="94"/>
      <c r="U238" s="94"/>
      <c r="V238" s="94"/>
      <c r="W238" s="94"/>
      <c r="X238" s="94"/>
      <c r="Y238" s="94"/>
      <c r="Z238" s="94"/>
      <c r="AA238" s="95"/>
      <c r="AB238" s="95"/>
      <c r="AC238" s="95"/>
    </row>
    <row r="239" customFormat="false" ht="16.5" hidden="false" customHeight="true" outlineLevel="0" collapsed="false">
      <c r="A239" s="96" t="s">
        <v>405</v>
      </c>
      <c r="B239" s="96" t="s">
        <v>406</v>
      </c>
      <c r="C239" s="97" t="n">
        <v>4301060404</v>
      </c>
      <c r="D239" s="98" t="n">
        <v>4680115882874</v>
      </c>
      <c r="E239" s="98"/>
      <c r="F239" s="99" t="n">
        <v>0.8</v>
      </c>
      <c r="G239" s="100" t="n">
        <v>4</v>
      </c>
      <c r="H239" s="99" t="n">
        <v>3.2</v>
      </c>
      <c r="I239" s="99" t="n">
        <v>3.466</v>
      </c>
      <c r="J239" s="100" t="n">
        <v>132</v>
      </c>
      <c r="K239" s="100" t="s">
        <v>75</v>
      </c>
      <c r="L239" s="100"/>
      <c r="M239" s="101" t="s">
        <v>67</v>
      </c>
      <c r="N239" s="101"/>
      <c r="O239" s="100" t="n">
        <v>40</v>
      </c>
      <c r="P239" s="102" t="str">
        <f aca="false"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9" s="102"/>
      <c r="R239" s="102"/>
      <c r="S239" s="102"/>
      <c r="T239" s="102"/>
      <c r="U239" s="103"/>
      <c r="V239" s="103"/>
      <c r="W239" s="104" t="s">
        <v>68</v>
      </c>
      <c r="X239" s="105" t="n">
        <v>0</v>
      </c>
      <c r="Y239" s="106" t="n">
        <f aca="false">IFERROR(IF(X239="",0,CEILING((X239/$H239),1)*$H239),"")</f>
        <v>0</v>
      </c>
      <c r="Z239" s="107" t="str">
        <f aca="false">IFERROR(IF(Y239=0,"",ROUNDUP(Y239/H239,0)*0.00902),"")</f>
        <v/>
      </c>
      <c r="AA239" s="108"/>
      <c r="AB239" s="109"/>
      <c r="AC239" s="110" t="s">
        <v>407</v>
      </c>
      <c r="AG239" s="111"/>
      <c r="AJ239" s="112"/>
      <c r="AK239" s="112"/>
      <c r="BB239" s="113" t="s">
        <v>1</v>
      </c>
      <c r="BM239" s="111" t="n">
        <f aca="false">IFERROR(X239*I239/H239,"0")</f>
        <v>0</v>
      </c>
      <c r="BN239" s="111" t="n">
        <f aca="false">IFERROR(Y239*I239/H239,"0")</f>
        <v>0</v>
      </c>
      <c r="BO239" s="111" t="n">
        <f aca="false">IFERROR(1/J239*(X239/H239),"0")</f>
        <v>0</v>
      </c>
      <c r="BP239" s="111" t="n">
        <f aca="false">IFERROR(1/J239*(Y239/H239),"0")</f>
        <v>0</v>
      </c>
    </row>
    <row r="240" customFormat="false" ht="27" hidden="false" customHeight="true" outlineLevel="0" collapsed="false">
      <c r="A240" s="96" t="s">
        <v>408</v>
      </c>
      <c r="B240" s="96" t="s">
        <v>409</v>
      </c>
      <c r="C240" s="97" t="n">
        <v>4301060359</v>
      </c>
      <c r="D240" s="98" t="n">
        <v>4680115884434</v>
      </c>
      <c r="E240" s="98"/>
      <c r="F240" s="99" t="n">
        <v>0.8</v>
      </c>
      <c r="G240" s="100" t="n">
        <v>4</v>
      </c>
      <c r="H240" s="99" t="n">
        <v>3.2</v>
      </c>
      <c r="I240" s="99" t="n">
        <v>3.466</v>
      </c>
      <c r="J240" s="100" t="n">
        <v>132</v>
      </c>
      <c r="K240" s="100" t="s">
        <v>75</v>
      </c>
      <c r="L240" s="100"/>
      <c r="M240" s="101" t="s">
        <v>67</v>
      </c>
      <c r="N240" s="101"/>
      <c r="O240" s="100" t="n">
        <v>30</v>
      </c>
      <c r="P240" s="102" t="str">
        <f aca="false"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0" s="102"/>
      <c r="R240" s="102"/>
      <c r="S240" s="102"/>
      <c r="T240" s="102"/>
      <c r="U240" s="103"/>
      <c r="V240" s="103"/>
      <c r="W240" s="104" t="s">
        <v>68</v>
      </c>
      <c r="X240" s="105" t="n">
        <v>0</v>
      </c>
      <c r="Y240" s="106" t="n">
        <f aca="false">IFERROR(IF(X240="",0,CEILING((X240/$H240),1)*$H240),"")</f>
        <v>0</v>
      </c>
      <c r="Z240" s="107" t="str">
        <f aca="false">IFERROR(IF(Y240=0,"",ROUNDUP(Y240/H240,0)*0.00902),"")</f>
        <v/>
      </c>
      <c r="AA240" s="108"/>
      <c r="AB240" s="109"/>
      <c r="AC240" s="110" t="s">
        <v>410</v>
      </c>
      <c r="AG240" s="111"/>
      <c r="AJ240" s="112"/>
      <c r="AK240" s="112"/>
      <c r="BB240" s="113" t="s">
        <v>1</v>
      </c>
      <c r="BM240" s="111" t="n">
        <f aca="false">IFERROR(X240*I240/H240,"0")</f>
        <v>0</v>
      </c>
      <c r="BN240" s="111" t="n">
        <f aca="false">IFERROR(Y240*I240/H240,"0")</f>
        <v>0</v>
      </c>
      <c r="BO240" s="111" t="n">
        <f aca="false">IFERROR(1/J240*(X240/H240),"0")</f>
        <v>0</v>
      </c>
      <c r="BP240" s="111" t="n">
        <f aca="false">IFERROR(1/J240*(Y240/H240),"0")</f>
        <v>0</v>
      </c>
    </row>
    <row r="241" customFormat="false" ht="27" hidden="false" customHeight="true" outlineLevel="0" collapsed="false">
      <c r="A241" s="96" t="s">
        <v>411</v>
      </c>
      <c r="B241" s="96" t="s">
        <v>412</v>
      </c>
      <c r="C241" s="97" t="n">
        <v>4301060375</v>
      </c>
      <c r="D241" s="98" t="n">
        <v>4680115880818</v>
      </c>
      <c r="E241" s="98"/>
      <c r="F241" s="99" t="n">
        <v>0.4</v>
      </c>
      <c r="G241" s="100" t="n">
        <v>6</v>
      </c>
      <c r="H241" s="99" t="n">
        <v>2.4</v>
      </c>
      <c r="I241" s="99" t="n">
        <v>2.672</v>
      </c>
      <c r="J241" s="100" t="n">
        <v>156</v>
      </c>
      <c r="K241" s="100" t="s">
        <v>75</v>
      </c>
      <c r="L241" s="100"/>
      <c r="M241" s="101" t="s">
        <v>67</v>
      </c>
      <c r="N241" s="101"/>
      <c r="O241" s="100" t="n">
        <v>40</v>
      </c>
      <c r="P241" s="102" t="str">
        <f aca="false"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1" s="102"/>
      <c r="R241" s="102"/>
      <c r="S241" s="102"/>
      <c r="T241" s="102"/>
      <c r="U241" s="103"/>
      <c r="V241" s="103"/>
      <c r="W241" s="104" t="s">
        <v>68</v>
      </c>
      <c r="X241" s="105" t="n">
        <v>0</v>
      </c>
      <c r="Y241" s="106" t="n">
        <f aca="false">IFERROR(IF(X241="",0,CEILING((X241/$H241),1)*$H241),"")</f>
        <v>0</v>
      </c>
      <c r="Z241" s="107" t="str">
        <f aca="false">IFERROR(IF(Y241=0,"",ROUNDUP(Y241/H241,0)*0.00753),"")</f>
        <v/>
      </c>
      <c r="AA241" s="108"/>
      <c r="AB241" s="109"/>
      <c r="AC241" s="110" t="s">
        <v>413</v>
      </c>
      <c r="AG241" s="111"/>
      <c r="AJ241" s="112"/>
      <c r="AK241" s="112"/>
      <c r="BB241" s="113" t="s">
        <v>1</v>
      </c>
      <c r="BM241" s="111" t="n">
        <f aca="false">IFERROR(X241*I241/H241,"0")</f>
        <v>0</v>
      </c>
      <c r="BN241" s="111" t="n">
        <f aca="false">IFERROR(Y241*I241/H241,"0")</f>
        <v>0</v>
      </c>
      <c r="BO241" s="111" t="n">
        <f aca="false">IFERROR(1/J241*(X241/H241),"0")</f>
        <v>0</v>
      </c>
      <c r="BP241" s="111" t="n">
        <f aca="false">IFERROR(1/J241*(Y241/H241),"0")</f>
        <v>0</v>
      </c>
    </row>
    <row r="242" customFormat="false" ht="27" hidden="false" customHeight="true" outlineLevel="0" collapsed="false">
      <c r="A242" s="96" t="s">
        <v>414</v>
      </c>
      <c r="B242" s="96" t="s">
        <v>415</v>
      </c>
      <c r="C242" s="97" t="n">
        <v>4301060389</v>
      </c>
      <c r="D242" s="98" t="n">
        <v>4680115880801</v>
      </c>
      <c r="E242" s="98"/>
      <c r="F242" s="99" t="n">
        <v>0.4</v>
      </c>
      <c r="G242" s="100" t="n">
        <v>6</v>
      </c>
      <c r="H242" s="99" t="n">
        <v>2.4</v>
      </c>
      <c r="I242" s="99" t="n">
        <v>2.672</v>
      </c>
      <c r="J242" s="100" t="n">
        <v>156</v>
      </c>
      <c r="K242" s="100" t="s">
        <v>75</v>
      </c>
      <c r="L242" s="100"/>
      <c r="M242" s="101" t="s">
        <v>120</v>
      </c>
      <c r="N242" s="101"/>
      <c r="O242" s="100" t="n">
        <v>40</v>
      </c>
      <c r="P242" s="102" t="str">
        <f aca="false"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2" s="102"/>
      <c r="R242" s="102"/>
      <c r="S242" s="102"/>
      <c r="T242" s="102"/>
      <c r="U242" s="103"/>
      <c r="V242" s="103"/>
      <c r="W242" s="104" t="s">
        <v>68</v>
      </c>
      <c r="X242" s="105" t="n">
        <v>0</v>
      </c>
      <c r="Y242" s="106" t="n">
        <f aca="false">IFERROR(IF(X242="",0,CEILING((X242/$H242),1)*$H242),"")</f>
        <v>0</v>
      </c>
      <c r="Z242" s="107" t="str">
        <f aca="false">IFERROR(IF(Y242=0,"",ROUNDUP(Y242/H242,0)*0.00753),"")</f>
        <v/>
      </c>
      <c r="AA242" s="108"/>
      <c r="AB242" s="109"/>
      <c r="AC242" s="110" t="s">
        <v>416</v>
      </c>
      <c r="AG242" s="111"/>
      <c r="AJ242" s="112"/>
      <c r="AK242" s="112"/>
      <c r="BB242" s="113" t="s">
        <v>1</v>
      </c>
      <c r="BM242" s="111" t="n">
        <f aca="false">IFERROR(X242*I242/H242,"0")</f>
        <v>0</v>
      </c>
      <c r="BN242" s="111" t="n">
        <f aca="false">IFERROR(Y242*I242/H242,"0")</f>
        <v>0</v>
      </c>
      <c r="BO242" s="111" t="n">
        <f aca="false">IFERROR(1/J242*(X242/H242),"0")</f>
        <v>0</v>
      </c>
      <c r="BP242" s="111" t="n">
        <f aca="false">IFERROR(1/J242*(Y242/H242),"0")</f>
        <v>0</v>
      </c>
    </row>
    <row r="243" customFormat="false" ht="12.75" hidden="false" customHeight="false" outlineLevel="0" collapsed="false">
      <c r="A243" s="114"/>
      <c r="B243" s="114"/>
      <c r="C243" s="114"/>
      <c r="D243" s="114"/>
      <c r="E243" s="114"/>
      <c r="F243" s="114"/>
      <c r="G243" s="114"/>
      <c r="H243" s="114"/>
      <c r="I243" s="114"/>
      <c r="J243" s="114"/>
      <c r="K243" s="114"/>
      <c r="L243" s="114"/>
      <c r="M243" s="114"/>
      <c r="N243" s="114"/>
      <c r="O243" s="114"/>
      <c r="P243" s="115" t="s">
        <v>70</v>
      </c>
      <c r="Q243" s="115"/>
      <c r="R243" s="115"/>
      <c r="S243" s="115"/>
      <c r="T243" s="115"/>
      <c r="U243" s="115"/>
      <c r="V243" s="115"/>
      <c r="W243" s="116" t="s">
        <v>71</v>
      </c>
      <c r="X243" s="117" t="n">
        <f aca="false">IFERROR(X239/H239,"0")+IFERROR(X240/H240,"0")+IFERROR(X241/H241,"0")+IFERROR(X242/H242,"0")</f>
        <v>0</v>
      </c>
      <c r="Y243" s="117" t="n">
        <f aca="false">IFERROR(Y239/H239,"0")+IFERROR(Y240/H240,"0")+IFERROR(Y241/H241,"0")+IFERROR(Y242/H242,"0")</f>
        <v>0</v>
      </c>
      <c r="Z243" s="117" t="n">
        <f aca="false">IFERROR(IF(Z239="",0,Z239),"0")+IFERROR(IF(Z240="",0,Z240),"0")+IFERROR(IF(Z241="",0,Z241),"0")+IFERROR(IF(Z242="",0,Z242),"0")</f>
        <v>0</v>
      </c>
      <c r="AA243" s="118"/>
      <c r="AB243" s="118"/>
      <c r="AC243" s="118"/>
    </row>
    <row r="244" customFormat="false" ht="12.75" hidden="false" customHeight="false" outlineLevel="0" collapsed="false">
      <c r="A244" s="114"/>
      <c r="B244" s="114"/>
      <c r="C244" s="114"/>
      <c r="D244" s="114"/>
      <c r="E244" s="114"/>
      <c r="F244" s="114"/>
      <c r="G244" s="114"/>
      <c r="H244" s="114"/>
      <c r="I244" s="114"/>
      <c r="J244" s="114"/>
      <c r="K244" s="114"/>
      <c r="L244" s="114"/>
      <c r="M244" s="114"/>
      <c r="N244" s="114"/>
      <c r="O244" s="114"/>
      <c r="P244" s="115" t="s">
        <v>70</v>
      </c>
      <c r="Q244" s="115"/>
      <c r="R244" s="115"/>
      <c r="S244" s="115"/>
      <c r="T244" s="115"/>
      <c r="U244" s="115"/>
      <c r="V244" s="115"/>
      <c r="W244" s="116" t="s">
        <v>68</v>
      </c>
      <c r="X244" s="117" t="n">
        <f aca="false">IFERROR(SUM(X239:X242),"0")</f>
        <v>0</v>
      </c>
      <c r="Y244" s="117" t="n">
        <f aca="false">IFERROR(SUM(Y239:Y242),"0")</f>
        <v>0</v>
      </c>
      <c r="Z244" s="116"/>
      <c r="AA244" s="118"/>
      <c r="AB244" s="118"/>
      <c r="AC244" s="118"/>
    </row>
    <row r="245" customFormat="false" ht="16.5" hidden="false" customHeight="true" outlineLevel="0" collapsed="false">
      <c r="A245" s="92" t="s">
        <v>417</v>
      </c>
      <c r="B245" s="92"/>
      <c r="C245" s="92"/>
      <c r="D245" s="92"/>
      <c r="E245" s="92"/>
      <c r="F245" s="92"/>
      <c r="G245" s="92"/>
      <c r="H245" s="92"/>
      <c r="I245" s="92"/>
      <c r="J245" s="92"/>
      <c r="K245" s="92"/>
      <c r="L245" s="92"/>
      <c r="M245" s="92"/>
      <c r="N245" s="92"/>
      <c r="O245" s="92"/>
      <c r="P245" s="92"/>
      <c r="Q245" s="92"/>
      <c r="R245" s="92"/>
      <c r="S245" s="92"/>
      <c r="T245" s="92"/>
      <c r="U245" s="92"/>
      <c r="V245" s="92"/>
      <c r="W245" s="92"/>
      <c r="X245" s="92"/>
      <c r="Y245" s="92"/>
      <c r="Z245" s="92"/>
      <c r="AA245" s="93"/>
      <c r="AB245" s="93"/>
      <c r="AC245" s="93"/>
    </row>
    <row r="246" customFormat="false" ht="14.25" hidden="false" customHeight="true" outlineLevel="0" collapsed="false">
      <c r="A246" s="94" t="s">
        <v>113</v>
      </c>
      <c r="B246" s="94"/>
      <c r="C246" s="94"/>
      <c r="D246" s="94"/>
      <c r="E246" s="94"/>
      <c r="F246" s="94"/>
      <c r="G246" s="94"/>
      <c r="H246" s="94"/>
      <c r="I246" s="94"/>
      <c r="J246" s="94"/>
      <c r="K246" s="94"/>
      <c r="L246" s="94"/>
      <c r="M246" s="94"/>
      <c r="N246" s="94"/>
      <c r="O246" s="94"/>
      <c r="P246" s="94"/>
      <c r="Q246" s="94"/>
      <c r="R246" s="94"/>
      <c r="S246" s="94"/>
      <c r="T246" s="94"/>
      <c r="U246" s="94"/>
      <c r="V246" s="94"/>
      <c r="W246" s="94"/>
      <c r="X246" s="94"/>
      <c r="Y246" s="94"/>
      <c r="Z246" s="94"/>
      <c r="AA246" s="95"/>
      <c r="AB246" s="95"/>
      <c r="AC246" s="95"/>
    </row>
    <row r="247" customFormat="false" ht="27" hidden="false" customHeight="true" outlineLevel="0" collapsed="false">
      <c r="A247" s="96" t="s">
        <v>418</v>
      </c>
      <c r="B247" s="96" t="s">
        <v>419</v>
      </c>
      <c r="C247" s="97" t="n">
        <v>4301011945</v>
      </c>
      <c r="D247" s="98" t="n">
        <v>4680115884274</v>
      </c>
      <c r="E247" s="98"/>
      <c r="F247" s="99" t="n">
        <v>1.45</v>
      </c>
      <c r="G247" s="100" t="n">
        <v>8</v>
      </c>
      <c r="H247" s="99" t="n">
        <v>11.6</v>
      </c>
      <c r="I247" s="99" t="n">
        <v>12.08</v>
      </c>
      <c r="J247" s="100" t="n">
        <v>48</v>
      </c>
      <c r="K247" s="100" t="s">
        <v>116</v>
      </c>
      <c r="L247" s="100"/>
      <c r="M247" s="101" t="s">
        <v>143</v>
      </c>
      <c r="N247" s="101"/>
      <c r="O247" s="100" t="n">
        <v>55</v>
      </c>
      <c r="P247" s="102" t="str">
        <f aca="false"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7" s="102"/>
      <c r="R247" s="102"/>
      <c r="S247" s="102"/>
      <c r="T247" s="102"/>
      <c r="U247" s="103"/>
      <c r="V247" s="103"/>
      <c r="W247" s="104" t="s">
        <v>68</v>
      </c>
      <c r="X247" s="105" t="n">
        <v>0</v>
      </c>
      <c r="Y247" s="106" t="n">
        <f aca="false">IFERROR(IF(X247="",0,CEILING((X247/$H247),1)*$H247),"")</f>
        <v>0</v>
      </c>
      <c r="Z247" s="107" t="str">
        <f aca="false">IFERROR(IF(Y247=0,"",ROUNDUP(Y247/H247,0)*0.02039),"")</f>
        <v/>
      </c>
      <c r="AA247" s="108"/>
      <c r="AB247" s="109"/>
      <c r="AC247" s="110" t="s">
        <v>420</v>
      </c>
      <c r="AG247" s="111"/>
      <c r="AJ247" s="112"/>
      <c r="AK247" s="112"/>
      <c r="BB247" s="113" t="s">
        <v>1</v>
      </c>
      <c r="BM247" s="111" t="n">
        <f aca="false">IFERROR(X247*I247/H247,"0")</f>
        <v>0</v>
      </c>
      <c r="BN247" s="111" t="n">
        <f aca="false">IFERROR(Y247*I247/H247,"0")</f>
        <v>0</v>
      </c>
      <c r="BO247" s="111" t="n">
        <f aca="false">IFERROR(1/J247*(X247/H247),"0")</f>
        <v>0</v>
      </c>
      <c r="BP247" s="111" t="n">
        <f aca="false">IFERROR(1/J247*(Y247/H247),"0")</f>
        <v>0</v>
      </c>
    </row>
    <row r="248" customFormat="false" ht="27" hidden="false" customHeight="true" outlineLevel="0" collapsed="false">
      <c r="A248" s="96" t="s">
        <v>418</v>
      </c>
      <c r="B248" s="96" t="s">
        <v>421</v>
      </c>
      <c r="C248" s="97" t="n">
        <v>4301011717</v>
      </c>
      <c r="D248" s="98" t="n">
        <v>4680115884274</v>
      </c>
      <c r="E248" s="98"/>
      <c r="F248" s="99" t="n">
        <v>1.45</v>
      </c>
      <c r="G248" s="100" t="n">
        <v>8</v>
      </c>
      <c r="H248" s="99" t="n">
        <v>11.6</v>
      </c>
      <c r="I248" s="99" t="n">
        <v>12.08</v>
      </c>
      <c r="J248" s="100" t="n">
        <v>56</v>
      </c>
      <c r="K248" s="100" t="s">
        <v>116</v>
      </c>
      <c r="L248" s="100"/>
      <c r="M248" s="101" t="s">
        <v>117</v>
      </c>
      <c r="N248" s="101"/>
      <c r="O248" s="100" t="n">
        <v>55</v>
      </c>
      <c r="P248" s="102" t="str">
        <f aca="false"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8" s="102"/>
      <c r="R248" s="102"/>
      <c r="S248" s="102"/>
      <c r="T248" s="102"/>
      <c r="U248" s="103"/>
      <c r="V248" s="103"/>
      <c r="W248" s="104" t="s">
        <v>68</v>
      </c>
      <c r="X248" s="105" t="n">
        <v>0</v>
      </c>
      <c r="Y248" s="106" t="n">
        <f aca="false">IFERROR(IF(X248="",0,CEILING((X248/$H248),1)*$H248),"")</f>
        <v>0</v>
      </c>
      <c r="Z248" s="107" t="str">
        <f aca="false">IFERROR(IF(Y248=0,"",ROUNDUP(Y248/H248,0)*0.02175),"")</f>
        <v/>
      </c>
      <c r="AA248" s="108"/>
      <c r="AB248" s="109"/>
      <c r="AC248" s="110" t="s">
        <v>422</v>
      </c>
      <c r="AG248" s="111"/>
      <c r="AJ248" s="112"/>
      <c r="AK248" s="112"/>
      <c r="BB248" s="113" t="s">
        <v>1</v>
      </c>
      <c r="BM248" s="111" t="n">
        <f aca="false">IFERROR(X248*I248/H248,"0")</f>
        <v>0</v>
      </c>
      <c r="BN248" s="111" t="n">
        <f aca="false">IFERROR(Y248*I248/H248,"0")</f>
        <v>0</v>
      </c>
      <c r="BO248" s="111" t="n">
        <f aca="false">IFERROR(1/J248*(X248/H248),"0")</f>
        <v>0</v>
      </c>
      <c r="BP248" s="111" t="n">
        <f aca="false">IFERROR(1/J248*(Y248/H248),"0")</f>
        <v>0</v>
      </c>
    </row>
    <row r="249" customFormat="false" ht="27" hidden="false" customHeight="true" outlineLevel="0" collapsed="false">
      <c r="A249" s="96" t="s">
        <v>423</v>
      </c>
      <c r="B249" s="96" t="s">
        <v>424</v>
      </c>
      <c r="C249" s="97" t="n">
        <v>4301011719</v>
      </c>
      <c r="D249" s="98" t="n">
        <v>4680115884298</v>
      </c>
      <c r="E249" s="98"/>
      <c r="F249" s="99" t="n">
        <v>1.45</v>
      </c>
      <c r="G249" s="100" t="n">
        <v>8</v>
      </c>
      <c r="H249" s="99" t="n">
        <v>11.6</v>
      </c>
      <c r="I249" s="99" t="n">
        <v>12.08</v>
      </c>
      <c r="J249" s="100" t="n">
        <v>56</v>
      </c>
      <c r="K249" s="100" t="s">
        <v>116</v>
      </c>
      <c r="L249" s="100"/>
      <c r="M249" s="101" t="s">
        <v>117</v>
      </c>
      <c r="N249" s="101"/>
      <c r="O249" s="100" t="n">
        <v>55</v>
      </c>
      <c r="P249" s="102" t="str">
        <f aca="false"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9" s="102"/>
      <c r="R249" s="102"/>
      <c r="S249" s="102"/>
      <c r="T249" s="102"/>
      <c r="U249" s="103"/>
      <c r="V249" s="103"/>
      <c r="W249" s="104" t="s">
        <v>68</v>
      </c>
      <c r="X249" s="105" t="n">
        <v>0</v>
      </c>
      <c r="Y249" s="106" t="n">
        <f aca="false">IFERROR(IF(X249="",0,CEILING((X249/$H249),1)*$H249),"")</f>
        <v>0</v>
      </c>
      <c r="Z249" s="107" t="str">
        <f aca="false">IFERROR(IF(Y249=0,"",ROUNDUP(Y249/H249,0)*0.02175),"")</f>
        <v/>
      </c>
      <c r="AA249" s="108"/>
      <c r="AB249" s="109"/>
      <c r="AC249" s="110" t="s">
        <v>425</v>
      </c>
      <c r="AG249" s="111"/>
      <c r="AJ249" s="112"/>
      <c r="AK249" s="112"/>
      <c r="BB249" s="113" t="s">
        <v>1</v>
      </c>
      <c r="BM249" s="111" t="n">
        <f aca="false">IFERROR(X249*I249/H249,"0")</f>
        <v>0</v>
      </c>
      <c r="BN249" s="111" t="n">
        <f aca="false">IFERROR(Y249*I249/H249,"0")</f>
        <v>0</v>
      </c>
      <c r="BO249" s="111" t="n">
        <f aca="false">IFERROR(1/J249*(X249/H249),"0")</f>
        <v>0</v>
      </c>
      <c r="BP249" s="111" t="n">
        <f aca="false">IFERROR(1/J249*(Y249/H249),"0")</f>
        <v>0</v>
      </c>
    </row>
    <row r="250" customFormat="false" ht="27" hidden="false" customHeight="true" outlineLevel="0" collapsed="false">
      <c r="A250" s="96" t="s">
        <v>426</v>
      </c>
      <c r="B250" s="96" t="s">
        <v>427</v>
      </c>
      <c r="C250" s="97" t="n">
        <v>4301011944</v>
      </c>
      <c r="D250" s="98" t="n">
        <v>4680115884250</v>
      </c>
      <c r="E250" s="98"/>
      <c r="F250" s="99" t="n">
        <v>1.45</v>
      </c>
      <c r="G250" s="100" t="n">
        <v>8</v>
      </c>
      <c r="H250" s="99" t="n">
        <v>11.6</v>
      </c>
      <c r="I250" s="99" t="n">
        <v>12.08</v>
      </c>
      <c r="J250" s="100" t="n">
        <v>48</v>
      </c>
      <c r="K250" s="100" t="s">
        <v>116</v>
      </c>
      <c r="L250" s="100"/>
      <c r="M250" s="101" t="s">
        <v>143</v>
      </c>
      <c r="N250" s="101"/>
      <c r="O250" s="100" t="n">
        <v>55</v>
      </c>
      <c r="P250" s="102" t="str">
        <f aca="false"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0" s="102"/>
      <c r="R250" s="102"/>
      <c r="S250" s="102"/>
      <c r="T250" s="102"/>
      <c r="U250" s="103"/>
      <c r="V250" s="103"/>
      <c r="W250" s="104" t="s">
        <v>68</v>
      </c>
      <c r="X250" s="105" t="n">
        <v>0</v>
      </c>
      <c r="Y250" s="106" t="n">
        <f aca="false">IFERROR(IF(X250="",0,CEILING((X250/$H250),1)*$H250),"")</f>
        <v>0</v>
      </c>
      <c r="Z250" s="107" t="str">
        <f aca="false">IFERROR(IF(Y250=0,"",ROUNDUP(Y250/H250,0)*0.02039),"")</f>
        <v/>
      </c>
      <c r="AA250" s="108"/>
      <c r="AB250" s="109"/>
      <c r="AC250" s="110" t="s">
        <v>420</v>
      </c>
      <c r="AG250" s="111"/>
      <c r="AJ250" s="112"/>
      <c r="AK250" s="112"/>
      <c r="BB250" s="113" t="s">
        <v>1</v>
      </c>
      <c r="BM250" s="111" t="n">
        <f aca="false">IFERROR(X250*I250/H250,"0")</f>
        <v>0</v>
      </c>
      <c r="BN250" s="111" t="n">
        <f aca="false">IFERROR(Y250*I250/H250,"0")</f>
        <v>0</v>
      </c>
      <c r="BO250" s="111" t="n">
        <f aca="false">IFERROR(1/J250*(X250/H250),"0")</f>
        <v>0</v>
      </c>
      <c r="BP250" s="111" t="n">
        <f aca="false">IFERROR(1/J250*(Y250/H250),"0")</f>
        <v>0</v>
      </c>
    </row>
    <row r="251" customFormat="false" ht="27" hidden="false" customHeight="true" outlineLevel="0" collapsed="false">
      <c r="A251" s="96" t="s">
        <v>426</v>
      </c>
      <c r="B251" s="96" t="s">
        <v>428</v>
      </c>
      <c r="C251" s="97" t="n">
        <v>4301011733</v>
      </c>
      <c r="D251" s="98" t="n">
        <v>4680115884250</v>
      </c>
      <c r="E251" s="98"/>
      <c r="F251" s="99" t="n">
        <v>1.45</v>
      </c>
      <c r="G251" s="100" t="n">
        <v>8</v>
      </c>
      <c r="H251" s="99" t="n">
        <v>11.6</v>
      </c>
      <c r="I251" s="99" t="n">
        <v>12.08</v>
      </c>
      <c r="J251" s="100" t="n">
        <v>56</v>
      </c>
      <c r="K251" s="100" t="s">
        <v>116</v>
      </c>
      <c r="L251" s="100"/>
      <c r="M251" s="101" t="s">
        <v>120</v>
      </c>
      <c r="N251" s="101"/>
      <c r="O251" s="100" t="n">
        <v>55</v>
      </c>
      <c r="P251" s="102" t="str">
        <f aca="false"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1" s="102"/>
      <c r="R251" s="102"/>
      <c r="S251" s="102"/>
      <c r="T251" s="102"/>
      <c r="U251" s="103"/>
      <c r="V251" s="103"/>
      <c r="W251" s="104" t="s">
        <v>68</v>
      </c>
      <c r="X251" s="105" t="n">
        <v>10</v>
      </c>
      <c r="Y251" s="106" t="n">
        <f aca="false">IFERROR(IF(X251="",0,CEILING((X251/$H251),1)*$H251),"")</f>
        <v>11.6</v>
      </c>
      <c r="Z251" s="107" t="n">
        <f aca="false">IFERROR(IF(Y251=0,"",ROUNDUP(Y251/H251,0)*0.02175),"")</f>
        <v>0.02175</v>
      </c>
      <c r="AA251" s="108"/>
      <c r="AB251" s="109"/>
      <c r="AC251" s="110" t="s">
        <v>429</v>
      </c>
      <c r="AG251" s="111"/>
      <c r="AJ251" s="112"/>
      <c r="AK251" s="112"/>
      <c r="BB251" s="113" t="s">
        <v>1</v>
      </c>
      <c r="BM251" s="111" t="n">
        <f aca="false">IFERROR(X251*I251/H251,"0")</f>
        <v>10.4137931034483</v>
      </c>
      <c r="BN251" s="111" t="n">
        <f aca="false">IFERROR(Y251*I251/H251,"0")</f>
        <v>12.08</v>
      </c>
      <c r="BO251" s="111" t="n">
        <f aca="false">IFERROR(1/J251*(X251/H251),"0")</f>
        <v>0.0153940886699507</v>
      </c>
      <c r="BP251" s="111" t="n">
        <f aca="false">IFERROR(1/J251*(Y251/H251),"0")</f>
        <v>0.0178571428571429</v>
      </c>
    </row>
    <row r="252" customFormat="false" ht="27" hidden="false" customHeight="true" outlineLevel="0" collapsed="false">
      <c r="A252" s="96" t="s">
        <v>430</v>
      </c>
      <c r="B252" s="96" t="s">
        <v>431</v>
      </c>
      <c r="C252" s="97" t="n">
        <v>4301011718</v>
      </c>
      <c r="D252" s="98" t="n">
        <v>4680115884281</v>
      </c>
      <c r="E252" s="98"/>
      <c r="F252" s="99" t="n">
        <v>0.4</v>
      </c>
      <c r="G252" s="100" t="n">
        <v>10</v>
      </c>
      <c r="H252" s="99" t="n">
        <v>4</v>
      </c>
      <c r="I252" s="99" t="n">
        <v>4.21</v>
      </c>
      <c r="J252" s="100" t="n">
        <v>132</v>
      </c>
      <c r="K252" s="100" t="s">
        <v>75</v>
      </c>
      <c r="L252" s="100"/>
      <c r="M252" s="101" t="s">
        <v>117</v>
      </c>
      <c r="N252" s="101"/>
      <c r="O252" s="100" t="n">
        <v>55</v>
      </c>
      <c r="P252" s="102" t="str">
        <f aca="false"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2" s="102"/>
      <c r="R252" s="102"/>
      <c r="S252" s="102"/>
      <c r="T252" s="102"/>
      <c r="U252" s="103"/>
      <c r="V252" s="103"/>
      <c r="W252" s="104" t="s">
        <v>68</v>
      </c>
      <c r="X252" s="105" t="n">
        <v>0</v>
      </c>
      <c r="Y252" s="106" t="n">
        <f aca="false">IFERROR(IF(X252="",0,CEILING((X252/$H252),1)*$H252),"")</f>
        <v>0</v>
      </c>
      <c r="Z252" s="107" t="str">
        <f aca="false">IFERROR(IF(Y252=0,"",ROUNDUP(Y252/H252,0)*0.00902),"")</f>
        <v/>
      </c>
      <c r="AA252" s="108"/>
      <c r="AB252" s="109"/>
      <c r="AC252" s="110" t="s">
        <v>422</v>
      </c>
      <c r="AG252" s="111"/>
      <c r="AJ252" s="112"/>
      <c r="AK252" s="112"/>
      <c r="BB252" s="113" t="s">
        <v>1</v>
      </c>
      <c r="BM252" s="111" t="n">
        <f aca="false">IFERROR(X252*I252/H252,"0")</f>
        <v>0</v>
      </c>
      <c r="BN252" s="111" t="n">
        <f aca="false">IFERROR(Y252*I252/H252,"0")</f>
        <v>0</v>
      </c>
      <c r="BO252" s="111" t="n">
        <f aca="false">IFERROR(1/J252*(X252/H252),"0")</f>
        <v>0</v>
      </c>
      <c r="BP252" s="111" t="n">
        <f aca="false">IFERROR(1/J252*(Y252/H252),"0")</f>
        <v>0</v>
      </c>
    </row>
    <row r="253" customFormat="false" ht="27" hidden="false" customHeight="true" outlineLevel="0" collapsed="false">
      <c r="A253" s="96" t="s">
        <v>432</v>
      </c>
      <c r="B253" s="96" t="s">
        <v>433</v>
      </c>
      <c r="C253" s="97" t="n">
        <v>4301011720</v>
      </c>
      <c r="D253" s="98" t="n">
        <v>4680115884199</v>
      </c>
      <c r="E253" s="98"/>
      <c r="F253" s="99" t="n">
        <v>0.37</v>
      </c>
      <c r="G253" s="100" t="n">
        <v>10</v>
      </c>
      <c r="H253" s="99" t="n">
        <v>3.7</v>
      </c>
      <c r="I253" s="99" t="n">
        <v>3.91</v>
      </c>
      <c r="J253" s="100" t="n">
        <v>132</v>
      </c>
      <c r="K253" s="100" t="s">
        <v>75</v>
      </c>
      <c r="L253" s="100"/>
      <c r="M253" s="101" t="s">
        <v>117</v>
      </c>
      <c r="N253" s="101"/>
      <c r="O253" s="100" t="n">
        <v>55</v>
      </c>
      <c r="P253" s="102" t="str">
        <f aca="false"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3" s="102"/>
      <c r="R253" s="102"/>
      <c r="S253" s="102"/>
      <c r="T253" s="102"/>
      <c r="U253" s="103"/>
      <c r="V253" s="103"/>
      <c r="W253" s="104" t="s">
        <v>68</v>
      </c>
      <c r="X253" s="105" t="n">
        <v>0</v>
      </c>
      <c r="Y253" s="106" t="n">
        <f aca="false">IFERROR(IF(X253="",0,CEILING((X253/$H253),1)*$H253),"")</f>
        <v>0</v>
      </c>
      <c r="Z253" s="107" t="str">
        <f aca="false">IFERROR(IF(Y253=0,"",ROUNDUP(Y253/H253,0)*0.00902),"")</f>
        <v/>
      </c>
      <c r="AA253" s="108"/>
      <c r="AB253" s="109"/>
      <c r="AC253" s="110" t="s">
        <v>425</v>
      </c>
      <c r="AG253" s="111"/>
      <c r="AJ253" s="112"/>
      <c r="AK253" s="112"/>
      <c r="BB253" s="113" t="s">
        <v>1</v>
      </c>
      <c r="BM253" s="111" t="n">
        <f aca="false">IFERROR(X253*I253/H253,"0")</f>
        <v>0</v>
      </c>
      <c r="BN253" s="111" t="n">
        <f aca="false">IFERROR(Y253*I253/H253,"0")</f>
        <v>0</v>
      </c>
      <c r="BO253" s="111" t="n">
        <f aca="false">IFERROR(1/J253*(X253/H253),"0")</f>
        <v>0</v>
      </c>
      <c r="BP253" s="111" t="n">
        <f aca="false">IFERROR(1/J253*(Y253/H253),"0")</f>
        <v>0</v>
      </c>
    </row>
    <row r="254" customFormat="false" ht="27" hidden="false" customHeight="true" outlineLevel="0" collapsed="false">
      <c r="A254" s="96" t="s">
        <v>434</v>
      </c>
      <c r="B254" s="96" t="s">
        <v>435</v>
      </c>
      <c r="C254" s="97" t="n">
        <v>4301011716</v>
      </c>
      <c r="D254" s="98" t="n">
        <v>4680115884267</v>
      </c>
      <c r="E254" s="98"/>
      <c r="F254" s="99" t="n">
        <v>0.4</v>
      </c>
      <c r="G254" s="100" t="n">
        <v>10</v>
      </c>
      <c r="H254" s="99" t="n">
        <v>4</v>
      </c>
      <c r="I254" s="99" t="n">
        <v>4.21</v>
      </c>
      <c r="J254" s="100" t="n">
        <v>132</v>
      </c>
      <c r="K254" s="100" t="s">
        <v>75</v>
      </c>
      <c r="L254" s="100"/>
      <c r="M254" s="101" t="s">
        <v>117</v>
      </c>
      <c r="N254" s="101"/>
      <c r="O254" s="100" t="n">
        <v>55</v>
      </c>
      <c r="P254" s="102" t="str">
        <f aca="false"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4" s="102"/>
      <c r="R254" s="102"/>
      <c r="S254" s="102"/>
      <c r="T254" s="102"/>
      <c r="U254" s="103"/>
      <c r="V254" s="103"/>
      <c r="W254" s="104" t="s">
        <v>68</v>
      </c>
      <c r="X254" s="105" t="n">
        <v>0</v>
      </c>
      <c r="Y254" s="106" t="n">
        <f aca="false">IFERROR(IF(X254="",0,CEILING((X254/$H254),1)*$H254),"")</f>
        <v>0</v>
      </c>
      <c r="Z254" s="107" t="str">
        <f aca="false">IFERROR(IF(Y254=0,"",ROUNDUP(Y254/H254,0)*0.00902),"")</f>
        <v/>
      </c>
      <c r="AA254" s="108"/>
      <c r="AB254" s="109"/>
      <c r="AC254" s="110" t="s">
        <v>436</v>
      </c>
      <c r="AG254" s="111"/>
      <c r="AJ254" s="112"/>
      <c r="AK254" s="112"/>
      <c r="BB254" s="113" t="s">
        <v>1</v>
      </c>
      <c r="BM254" s="111" t="n">
        <f aca="false">IFERROR(X254*I254/H254,"0")</f>
        <v>0</v>
      </c>
      <c r="BN254" s="111" t="n">
        <f aca="false">IFERROR(Y254*I254/H254,"0")</f>
        <v>0</v>
      </c>
      <c r="BO254" s="111" t="n">
        <f aca="false">IFERROR(1/J254*(X254/H254),"0")</f>
        <v>0</v>
      </c>
      <c r="BP254" s="111" t="n">
        <f aca="false">IFERROR(1/J254*(Y254/H254),"0")</f>
        <v>0</v>
      </c>
    </row>
    <row r="255" customFormat="false" ht="12.75" hidden="false" customHeight="false" outlineLevel="0" collapsed="false">
      <c r="A255" s="114"/>
      <c r="B255" s="114"/>
      <c r="C255" s="114"/>
      <c r="D255" s="114"/>
      <c r="E255" s="114"/>
      <c r="F255" s="114"/>
      <c r="G255" s="114"/>
      <c r="H255" s="114"/>
      <c r="I255" s="114"/>
      <c r="J255" s="114"/>
      <c r="K255" s="114"/>
      <c r="L255" s="114"/>
      <c r="M255" s="114"/>
      <c r="N255" s="114"/>
      <c r="O255" s="114"/>
      <c r="P255" s="115" t="s">
        <v>70</v>
      </c>
      <c r="Q255" s="115"/>
      <c r="R255" s="115"/>
      <c r="S255" s="115"/>
      <c r="T255" s="115"/>
      <c r="U255" s="115"/>
      <c r="V255" s="115"/>
      <c r="W255" s="116" t="s">
        <v>71</v>
      </c>
      <c r="X255" s="117" t="n">
        <f aca="false">IFERROR(X247/H247,"0")+IFERROR(X248/H248,"0")+IFERROR(X249/H249,"0")+IFERROR(X250/H250,"0")+IFERROR(X251/H251,"0")+IFERROR(X252/H252,"0")+IFERROR(X253/H253,"0")+IFERROR(X254/H254,"0")</f>
        <v>0.862068965517241</v>
      </c>
      <c r="Y255" s="117" t="n">
        <f aca="false">IFERROR(Y247/H247,"0")+IFERROR(Y248/H248,"0")+IFERROR(Y249/H249,"0")+IFERROR(Y250/H250,"0")+IFERROR(Y251/H251,"0")+IFERROR(Y252/H252,"0")+IFERROR(Y253/H253,"0")+IFERROR(Y254/H254,"0")</f>
        <v>1</v>
      </c>
      <c r="Z255" s="117" t="n">
        <f aca="false">IFERROR(IF(Z247="",0,Z247),"0")+IFERROR(IF(Z248="",0,Z248),"0")+IFERROR(IF(Z249="",0,Z249),"0")+IFERROR(IF(Z250="",0,Z250),"0")+IFERROR(IF(Z251="",0,Z251),"0")+IFERROR(IF(Z252="",0,Z252),"0")+IFERROR(IF(Z253="",0,Z253),"0")+IFERROR(IF(Z254="",0,Z254),"0")</f>
        <v>0.02175</v>
      </c>
      <c r="AA255" s="118"/>
      <c r="AB255" s="118"/>
      <c r="AC255" s="118"/>
    </row>
    <row r="256" customFormat="false" ht="12.75" hidden="false" customHeight="false" outlineLevel="0" collapsed="false">
      <c r="A256" s="114"/>
      <c r="B256" s="114"/>
      <c r="C256" s="114"/>
      <c r="D256" s="114"/>
      <c r="E256" s="114"/>
      <c r="F256" s="114"/>
      <c r="G256" s="114"/>
      <c r="H256" s="114"/>
      <c r="I256" s="114"/>
      <c r="J256" s="114"/>
      <c r="K256" s="114"/>
      <c r="L256" s="114"/>
      <c r="M256" s="114"/>
      <c r="N256" s="114"/>
      <c r="O256" s="114"/>
      <c r="P256" s="115" t="s">
        <v>70</v>
      </c>
      <c r="Q256" s="115"/>
      <c r="R256" s="115"/>
      <c r="S256" s="115"/>
      <c r="T256" s="115"/>
      <c r="U256" s="115"/>
      <c r="V256" s="115"/>
      <c r="W256" s="116" t="s">
        <v>68</v>
      </c>
      <c r="X256" s="117" t="n">
        <f aca="false">IFERROR(SUM(X247:X254),"0")</f>
        <v>10</v>
      </c>
      <c r="Y256" s="117" t="n">
        <f aca="false">IFERROR(SUM(Y247:Y254),"0")</f>
        <v>11.6</v>
      </c>
      <c r="Z256" s="116"/>
      <c r="AA256" s="118"/>
      <c r="AB256" s="118"/>
      <c r="AC256" s="118"/>
    </row>
    <row r="257" customFormat="false" ht="16.5" hidden="false" customHeight="true" outlineLevel="0" collapsed="false">
      <c r="A257" s="92" t="s">
        <v>437</v>
      </c>
      <c r="B257" s="92"/>
      <c r="C257" s="92"/>
      <c r="D257" s="92"/>
      <c r="E257" s="92"/>
      <c r="F257" s="92"/>
      <c r="G257" s="92"/>
      <c r="H257" s="92"/>
      <c r="I257" s="92"/>
      <c r="J257" s="92"/>
      <c r="K257" s="92"/>
      <c r="L257" s="92"/>
      <c r="M257" s="92"/>
      <c r="N257" s="92"/>
      <c r="O257" s="92"/>
      <c r="P257" s="92"/>
      <c r="Q257" s="92"/>
      <c r="R257" s="92"/>
      <c r="S257" s="92"/>
      <c r="T257" s="92"/>
      <c r="U257" s="92"/>
      <c r="V257" s="92"/>
      <c r="W257" s="92"/>
      <c r="X257" s="92"/>
      <c r="Y257" s="92"/>
      <c r="Z257" s="92"/>
      <c r="AA257" s="93"/>
      <c r="AB257" s="93"/>
      <c r="AC257" s="93"/>
    </row>
    <row r="258" customFormat="false" ht="14.25" hidden="false" customHeight="true" outlineLevel="0" collapsed="false">
      <c r="A258" s="94" t="s">
        <v>113</v>
      </c>
      <c r="B258" s="94"/>
      <c r="C258" s="94"/>
      <c r="D258" s="94"/>
      <c r="E258" s="94"/>
      <c r="F258" s="94"/>
      <c r="G258" s="94"/>
      <c r="H258" s="94"/>
      <c r="I258" s="94"/>
      <c r="J258" s="94"/>
      <c r="K258" s="94"/>
      <c r="L258" s="94"/>
      <c r="M258" s="94"/>
      <c r="N258" s="94"/>
      <c r="O258" s="94"/>
      <c r="P258" s="94"/>
      <c r="Q258" s="94"/>
      <c r="R258" s="94"/>
      <c r="S258" s="94"/>
      <c r="T258" s="94"/>
      <c r="U258" s="94"/>
      <c r="V258" s="94"/>
      <c r="W258" s="94"/>
      <c r="X258" s="94"/>
      <c r="Y258" s="94"/>
      <c r="Z258" s="94"/>
      <c r="AA258" s="95"/>
      <c r="AB258" s="95"/>
      <c r="AC258" s="95"/>
    </row>
    <row r="259" customFormat="false" ht="27" hidden="false" customHeight="true" outlineLevel="0" collapsed="false">
      <c r="A259" s="96" t="s">
        <v>438</v>
      </c>
      <c r="B259" s="96" t="s">
        <v>439</v>
      </c>
      <c r="C259" s="97" t="n">
        <v>4301011942</v>
      </c>
      <c r="D259" s="98" t="n">
        <v>4680115884137</v>
      </c>
      <c r="E259" s="98"/>
      <c r="F259" s="99" t="n">
        <v>1.45</v>
      </c>
      <c r="G259" s="100" t="n">
        <v>8</v>
      </c>
      <c r="H259" s="99" t="n">
        <v>11.6</v>
      </c>
      <c r="I259" s="99" t="n">
        <v>12.08</v>
      </c>
      <c r="J259" s="100" t="n">
        <v>48</v>
      </c>
      <c r="K259" s="100" t="s">
        <v>116</v>
      </c>
      <c r="L259" s="100"/>
      <c r="M259" s="101" t="s">
        <v>143</v>
      </c>
      <c r="N259" s="101"/>
      <c r="O259" s="100" t="n">
        <v>55</v>
      </c>
      <c r="P259" s="102" t="str">
        <f aca="false"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9" s="102"/>
      <c r="R259" s="102"/>
      <c r="S259" s="102"/>
      <c r="T259" s="102"/>
      <c r="U259" s="103"/>
      <c r="V259" s="103"/>
      <c r="W259" s="104" t="s">
        <v>68</v>
      </c>
      <c r="X259" s="105" t="n">
        <v>0</v>
      </c>
      <c r="Y259" s="106" t="n">
        <f aca="false">IFERROR(IF(X259="",0,CEILING((X259/$H259),1)*$H259),"")</f>
        <v>0</v>
      </c>
      <c r="Z259" s="107" t="str">
        <f aca="false">IFERROR(IF(Y259=0,"",ROUNDUP(Y259/H259,0)*0.02039),"")</f>
        <v/>
      </c>
      <c r="AA259" s="108"/>
      <c r="AB259" s="109"/>
      <c r="AC259" s="110" t="s">
        <v>440</v>
      </c>
      <c r="AG259" s="111"/>
      <c r="AJ259" s="112"/>
      <c r="AK259" s="112"/>
      <c r="BB259" s="113" t="s">
        <v>1</v>
      </c>
      <c r="BM259" s="111" t="n">
        <f aca="false">IFERROR(X259*I259/H259,"0")</f>
        <v>0</v>
      </c>
      <c r="BN259" s="111" t="n">
        <f aca="false">IFERROR(Y259*I259/H259,"0")</f>
        <v>0</v>
      </c>
      <c r="BO259" s="111" t="n">
        <f aca="false">IFERROR(1/J259*(X259/H259),"0")</f>
        <v>0</v>
      </c>
      <c r="BP259" s="111" t="n">
        <f aca="false">IFERROR(1/J259*(Y259/H259),"0")</f>
        <v>0</v>
      </c>
    </row>
    <row r="260" customFormat="false" ht="27" hidden="false" customHeight="true" outlineLevel="0" collapsed="false">
      <c r="A260" s="96" t="s">
        <v>438</v>
      </c>
      <c r="B260" s="96" t="s">
        <v>441</v>
      </c>
      <c r="C260" s="97" t="n">
        <v>4301011826</v>
      </c>
      <c r="D260" s="98" t="n">
        <v>4680115884137</v>
      </c>
      <c r="E260" s="98"/>
      <c r="F260" s="99" t="n">
        <v>1.45</v>
      </c>
      <c r="G260" s="100" t="n">
        <v>8</v>
      </c>
      <c r="H260" s="99" t="n">
        <v>11.6</v>
      </c>
      <c r="I260" s="99" t="n">
        <v>12.08</v>
      </c>
      <c r="J260" s="100" t="n">
        <v>56</v>
      </c>
      <c r="K260" s="100" t="s">
        <v>116</v>
      </c>
      <c r="L260" s="100"/>
      <c r="M260" s="101" t="s">
        <v>117</v>
      </c>
      <c r="N260" s="101"/>
      <c r="O260" s="100" t="n">
        <v>55</v>
      </c>
      <c r="P260" s="102" t="str">
        <f aca="false"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0" s="102"/>
      <c r="R260" s="102"/>
      <c r="S260" s="102"/>
      <c r="T260" s="102"/>
      <c r="U260" s="103"/>
      <c r="V260" s="103"/>
      <c r="W260" s="104" t="s">
        <v>68</v>
      </c>
      <c r="X260" s="105" t="n">
        <v>0</v>
      </c>
      <c r="Y260" s="106" t="n">
        <f aca="false">IFERROR(IF(X260="",0,CEILING((X260/$H260),1)*$H260),"")</f>
        <v>0</v>
      </c>
      <c r="Z260" s="107" t="str">
        <f aca="false">IFERROR(IF(Y260=0,"",ROUNDUP(Y260/H260,0)*0.02175),"")</f>
        <v/>
      </c>
      <c r="AA260" s="108"/>
      <c r="AB260" s="109"/>
      <c r="AC260" s="110" t="s">
        <v>442</v>
      </c>
      <c r="AG260" s="111"/>
      <c r="AJ260" s="112"/>
      <c r="AK260" s="112"/>
      <c r="BB260" s="113" t="s">
        <v>1</v>
      </c>
      <c r="BM260" s="111" t="n">
        <f aca="false">IFERROR(X260*I260/H260,"0")</f>
        <v>0</v>
      </c>
      <c r="BN260" s="111" t="n">
        <f aca="false">IFERROR(Y260*I260/H260,"0")</f>
        <v>0</v>
      </c>
      <c r="BO260" s="111" t="n">
        <f aca="false">IFERROR(1/J260*(X260/H260),"0")</f>
        <v>0</v>
      </c>
      <c r="BP260" s="111" t="n">
        <f aca="false">IFERROR(1/J260*(Y260/H260),"0")</f>
        <v>0</v>
      </c>
    </row>
    <row r="261" customFormat="false" ht="27" hidden="false" customHeight="true" outlineLevel="0" collapsed="false">
      <c r="A261" s="96" t="s">
        <v>443</v>
      </c>
      <c r="B261" s="96" t="s">
        <v>444</v>
      </c>
      <c r="C261" s="97" t="n">
        <v>4301011724</v>
      </c>
      <c r="D261" s="98" t="n">
        <v>4680115884236</v>
      </c>
      <c r="E261" s="98"/>
      <c r="F261" s="99" t="n">
        <v>1.45</v>
      </c>
      <c r="G261" s="100" t="n">
        <v>8</v>
      </c>
      <c r="H261" s="99" t="n">
        <v>11.6</v>
      </c>
      <c r="I261" s="99" t="n">
        <v>12.08</v>
      </c>
      <c r="J261" s="100" t="n">
        <v>56</v>
      </c>
      <c r="K261" s="100" t="s">
        <v>116</v>
      </c>
      <c r="L261" s="100"/>
      <c r="M261" s="101" t="s">
        <v>117</v>
      </c>
      <c r="N261" s="101"/>
      <c r="O261" s="100" t="n">
        <v>55</v>
      </c>
      <c r="P261" s="102" t="str">
        <f aca="false"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1" s="102"/>
      <c r="R261" s="102"/>
      <c r="S261" s="102"/>
      <c r="T261" s="102"/>
      <c r="U261" s="103"/>
      <c r="V261" s="103"/>
      <c r="W261" s="104" t="s">
        <v>68</v>
      </c>
      <c r="X261" s="105" t="n">
        <v>0</v>
      </c>
      <c r="Y261" s="106" t="n">
        <f aca="false">IFERROR(IF(X261="",0,CEILING((X261/$H261),1)*$H261),"")</f>
        <v>0</v>
      </c>
      <c r="Z261" s="107" t="str">
        <f aca="false">IFERROR(IF(Y261=0,"",ROUNDUP(Y261/H261,0)*0.02175),"")</f>
        <v/>
      </c>
      <c r="AA261" s="108"/>
      <c r="AB261" s="109"/>
      <c r="AC261" s="110" t="s">
        <v>445</v>
      </c>
      <c r="AG261" s="111"/>
      <c r="AJ261" s="112"/>
      <c r="AK261" s="112"/>
      <c r="BB261" s="113" t="s">
        <v>1</v>
      </c>
      <c r="BM261" s="111" t="n">
        <f aca="false">IFERROR(X261*I261/H261,"0")</f>
        <v>0</v>
      </c>
      <c r="BN261" s="111" t="n">
        <f aca="false">IFERROR(Y261*I261/H261,"0")</f>
        <v>0</v>
      </c>
      <c r="BO261" s="111" t="n">
        <f aca="false">IFERROR(1/J261*(X261/H261),"0")</f>
        <v>0</v>
      </c>
      <c r="BP261" s="111" t="n">
        <f aca="false">IFERROR(1/J261*(Y261/H261),"0")</f>
        <v>0</v>
      </c>
    </row>
    <row r="262" customFormat="false" ht="27" hidden="false" customHeight="true" outlineLevel="0" collapsed="false">
      <c r="A262" s="96" t="s">
        <v>446</v>
      </c>
      <c r="B262" s="96" t="s">
        <v>447</v>
      </c>
      <c r="C262" s="97" t="n">
        <v>4301011721</v>
      </c>
      <c r="D262" s="98" t="n">
        <v>4680115884175</v>
      </c>
      <c r="E262" s="98"/>
      <c r="F262" s="99" t="n">
        <v>1.45</v>
      </c>
      <c r="G262" s="100" t="n">
        <v>8</v>
      </c>
      <c r="H262" s="99" t="n">
        <v>11.6</v>
      </c>
      <c r="I262" s="99" t="n">
        <v>12.08</v>
      </c>
      <c r="J262" s="100" t="n">
        <v>56</v>
      </c>
      <c r="K262" s="100" t="s">
        <v>116</v>
      </c>
      <c r="L262" s="100"/>
      <c r="M262" s="101" t="s">
        <v>117</v>
      </c>
      <c r="N262" s="101"/>
      <c r="O262" s="100" t="n">
        <v>55</v>
      </c>
      <c r="P262" s="102" t="str">
        <f aca="false"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2" s="102"/>
      <c r="R262" s="102"/>
      <c r="S262" s="102"/>
      <c r="T262" s="102"/>
      <c r="U262" s="103"/>
      <c r="V262" s="103"/>
      <c r="W262" s="104" t="s">
        <v>68</v>
      </c>
      <c r="X262" s="105" t="n">
        <v>0</v>
      </c>
      <c r="Y262" s="106" t="n">
        <f aca="false">IFERROR(IF(X262="",0,CEILING((X262/$H262),1)*$H262),"")</f>
        <v>0</v>
      </c>
      <c r="Z262" s="107" t="str">
        <f aca="false">IFERROR(IF(Y262=0,"",ROUNDUP(Y262/H262,0)*0.02175),"")</f>
        <v/>
      </c>
      <c r="AA262" s="108"/>
      <c r="AB262" s="109"/>
      <c r="AC262" s="110" t="s">
        <v>448</v>
      </c>
      <c r="AG262" s="111"/>
      <c r="AJ262" s="112"/>
      <c r="AK262" s="112"/>
      <c r="BB262" s="113" t="s">
        <v>1</v>
      </c>
      <c r="BM262" s="111" t="n">
        <f aca="false">IFERROR(X262*I262/H262,"0")</f>
        <v>0</v>
      </c>
      <c r="BN262" s="111" t="n">
        <f aca="false">IFERROR(Y262*I262/H262,"0")</f>
        <v>0</v>
      </c>
      <c r="BO262" s="111" t="n">
        <f aca="false">IFERROR(1/J262*(X262/H262),"0")</f>
        <v>0</v>
      </c>
      <c r="BP262" s="111" t="n">
        <f aca="false">IFERROR(1/J262*(Y262/H262),"0")</f>
        <v>0</v>
      </c>
    </row>
    <row r="263" customFormat="false" ht="27" hidden="false" customHeight="true" outlineLevel="0" collapsed="false">
      <c r="A263" s="96" t="s">
        <v>449</v>
      </c>
      <c r="B263" s="96" t="s">
        <v>450</v>
      </c>
      <c r="C263" s="97" t="n">
        <v>4301011824</v>
      </c>
      <c r="D263" s="98" t="n">
        <v>4680115884144</v>
      </c>
      <c r="E263" s="98"/>
      <c r="F263" s="99" t="n">
        <v>0.4</v>
      </c>
      <c r="G263" s="100" t="n">
        <v>10</v>
      </c>
      <c r="H263" s="99" t="n">
        <v>4</v>
      </c>
      <c r="I263" s="99" t="n">
        <v>4.21</v>
      </c>
      <c r="J263" s="100" t="n">
        <v>132</v>
      </c>
      <c r="K263" s="100" t="s">
        <v>75</v>
      </c>
      <c r="L263" s="100"/>
      <c r="M263" s="101" t="s">
        <v>117</v>
      </c>
      <c r="N263" s="101"/>
      <c r="O263" s="100" t="n">
        <v>55</v>
      </c>
      <c r="P263" s="102" t="str">
        <f aca="false"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3" s="102"/>
      <c r="R263" s="102"/>
      <c r="S263" s="102"/>
      <c r="T263" s="102"/>
      <c r="U263" s="103"/>
      <c r="V263" s="103"/>
      <c r="W263" s="104" t="s">
        <v>68</v>
      </c>
      <c r="X263" s="105" t="n">
        <v>0</v>
      </c>
      <c r="Y263" s="106" t="n">
        <f aca="false">IFERROR(IF(X263="",0,CEILING((X263/$H263),1)*$H263),"")</f>
        <v>0</v>
      </c>
      <c r="Z263" s="107" t="str">
        <f aca="false">IFERROR(IF(Y263=0,"",ROUNDUP(Y263/H263,0)*0.00902),"")</f>
        <v/>
      </c>
      <c r="AA263" s="108"/>
      <c r="AB263" s="109"/>
      <c r="AC263" s="110" t="s">
        <v>442</v>
      </c>
      <c r="AG263" s="111"/>
      <c r="AJ263" s="112"/>
      <c r="AK263" s="112"/>
      <c r="BB263" s="113" t="s">
        <v>1</v>
      </c>
      <c r="BM263" s="111" t="n">
        <f aca="false">IFERROR(X263*I263/H263,"0")</f>
        <v>0</v>
      </c>
      <c r="BN263" s="111" t="n">
        <f aca="false">IFERROR(Y263*I263/H263,"0")</f>
        <v>0</v>
      </c>
      <c r="BO263" s="111" t="n">
        <f aca="false">IFERROR(1/J263*(X263/H263),"0")</f>
        <v>0</v>
      </c>
      <c r="BP263" s="111" t="n">
        <f aca="false">IFERROR(1/J263*(Y263/H263),"0")</f>
        <v>0</v>
      </c>
    </row>
    <row r="264" customFormat="false" ht="27" hidden="false" customHeight="true" outlineLevel="0" collapsed="false">
      <c r="A264" s="96" t="s">
        <v>451</v>
      </c>
      <c r="B264" s="96" t="s">
        <v>452</v>
      </c>
      <c r="C264" s="97" t="n">
        <v>4301011963</v>
      </c>
      <c r="D264" s="98" t="n">
        <v>4680115885288</v>
      </c>
      <c r="E264" s="98"/>
      <c r="F264" s="99" t="n">
        <v>0.37</v>
      </c>
      <c r="G264" s="100" t="n">
        <v>10</v>
      </c>
      <c r="H264" s="99" t="n">
        <v>3.7</v>
      </c>
      <c r="I264" s="99" t="n">
        <v>3.91</v>
      </c>
      <c r="J264" s="100" t="n">
        <v>132</v>
      </c>
      <c r="K264" s="100" t="s">
        <v>75</v>
      </c>
      <c r="L264" s="100"/>
      <c r="M264" s="101" t="s">
        <v>117</v>
      </c>
      <c r="N264" s="101"/>
      <c r="O264" s="100" t="n">
        <v>55</v>
      </c>
      <c r="P264" s="102" t="str">
        <f aca="false"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4" s="102"/>
      <c r="R264" s="102"/>
      <c r="S264" s="102"/>
      <c r="T264" s="102"/>
      <c r="U264" s="103"/>
      <c r="V264" s="103"/>
      <c r="W264" s="104" t="s">
        <v>68</v>
      </c>
      <c r="X264" s="105" t="n">
        <v>0</v>
      </c>
      <c r="Y264" s="106" t="n">
        <f aca="false">IFERROR(IF(X264="",0,CEILING((X264/$H264),1)*$H264),"")</f>
        <v>0</v>
      </c>
      <c r="Z264" s="107" t="str">
        <f aca="false">IFERROR(IF(Y264=0,"",ROUNDUP(Y264/H264,0)*0.00902),"")</f>
        <v/>
      </c>
      <c r="AA264" s="108"/>
      <c r="AB264" s="109"/>
      <c r="AC264" s="110" t="s">
        <v>453</v>
      </c>
      <c r="AG264" s="111"/>
      <c r="AJ264" s="112"/>
      <c r="AK264" s="112"/>
      <c r="BB264" s="113" t="s">
        <v>1</v>
      </c>
      <c r="BM264" s="111" t="n">
        <f aca="false">IFERROR(X264*I264/H264,"0")</f>
        <v>0</v>
      </c>
      <c r="BN264" s="111" t="n">
        <f aca="false">IFERROR(Y264*I264/H264,"0")</f>
        <v>0</v>
      </c>
      <c r="BO264" s="111" t="n">
        <f aca="false">IFERROR(1/J264*(X264/H264),"0")</f>
        <v>0</v>
      </c>
      <c r="BP264" s="111" t="n">
        <f aca="false">IFERROR(1/J264*(Y264/H264),"0")</f>
        <v>0</v>
      </c>
    </row>
    <row r="265" customFormat="false" ht="27" hidden="false" customHeight="true" outlineLevel="0" collapsed="false">
      <c r="A265" s="96" t="s">
        <v>454</v>
      </c>
      <c r="B265" s="96" t="s">
        <v>455</v>
      </c>
      <c r="C265" s="97" t="n">
        <v>4301011726</v>
      </c>
      <c r="D265" s="98" t="n">
        <v>4680115884182</v>
      </c>
      <c r="E265" s="98"/>
      <c r="F265" s="99" t="n">
        <v>0.37</v>
      </c>
      <c r="G265" s="100" t="n">
        <v>10</v>
      </c>
      <c r="H265" s="99" t="n">
        <v>3.7</v>
      </c>
      <c r="I265" s="99" t="n">
        <v>3.91</v>
      </c>
      <c r="J265" s="100" t="n">
        <v>132</v>
      </c>
      <c r="K265" s="100" t="s">
        <v>75</v>
      </c>
      <c r="L265" s="100"/>
      <c r="M265" s="101" t="s">
        <v>117</v>
      </c>
      <c r="N265" s="101"/>
      <c r="O265" s="100" t="n">
        <v>55</v>
      </c>
      <c r="P265" s="102" t="str">
        <f aca="false"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5" s="102"/>
      <c r="R265" s="102"/>
      <c r="S265" s="102"/>
      <c r="T265" s="102"/>
      <c r="U265" s="103"/>
      <c r="V265" s="103"/>
      <c r="W265" s="104" t="s">
        <v>68</v>
      </c>
      <c r="X265" s="105" t="n">
        <v>0</v>
      </c>
      <c r="Y265" s="106" t="n">
        <f aca="false">IFERROR(IF(X265="",0,CEILING((X265/$H265),1)*$H265),"")</f>
        <v>0</v>
      </c>
      <c r="Z265" s="107" t="str">
        <f aca="false">IFERROR(IF(Y265=0,"",ROUNDUP(Y265/H265,0)*0.00902),"")</f>
        <v/>
      </c>
      <c r="AA265" s="108"/>
      <c r="AB265" s="109"/>
      <c r="AC265" s="110" t="s">
        <v>445</v>
      </c>
      <c r="AG265" s="111"/>
      <c r="AJ265" s="112"/>
      <c r="AK265" s="112"/>
      <c r="BB265" s="113" t="s">
        <v>1</v>
      </c>
      <c r="BM265" s="111" t="n">
        <f aca="false">IFERROR(X265*I265/H265,"0")</f>
        <v>0</v>
      </c>
      <c r="BN265" s="111" t="n">
        <f aca="false">IFERROR(Y265*I265/H265,"0")</f>
        <v>0</v>
      </c>
      <c r="BO265" s="111" t="n">
        <f aca="false">IFERROR(1/J265*(X265/H265),"0")</f>
        <v>0</v>
      </c>
      <c r="BP265" s="111" t="n">
        <f aca="false">IFERROR(1/J265*(Y265/H265),"0")</f>
        <v>0</v>
      </c>
    </row>
    <row r="266" customFormat="false" ht="27" hidden="false" customHeight="true" outlineLevel="0" collapsed="false">
      <c r="A266" s="96" t="s">
        <v>456</v>
      </c>
      <c r="B266" s="96" t="s">
        <v>457</v>
      </c>
      <c r="C266" s="97" t="n">
        <v>4301011722</v>
      </c>
      <c r="D266" s="98" t="n">
        <v>4680115884205</v>
      </c>
      <c r="E266" s="98"/>
      <c r="F266" s="99" t="n">
        <v>0.4</v>
      </c>
      <c r="G266" s="100" t="n">
        <v>10</v>
      </c>
      <c r="H266" s="99" t="n">
        <v>4</v>
      </c>
      <c r="I266" s="99" t="n">
        <v>4.21</v>
      </c>
      <c r="J266" s="100" t="n">
        <v>132</v>
      </c>
      <c r="K266" s="100" t="s">
        <v>75</v>
      </c>
      <c r="L266" s="100"/>
      <c r="M266" s="101" t="s">
        <v>117</v>
      </c>
      <c r="N266" s="101"/>
      <c r="O266" s="100" t="n">
        <v>55</v>
      </c>
      <c r="P266" s="102" t="str">
        <f aca="false"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6" s="102"/>
      <c r="R266" s="102"/>
      <c r="S266" s="102"/>
      <c r="T266" s="102"/>
      <c r="U266" s="103"/>
      <c r="V266" s="103"/>
      <c r="W266" s="104" t="s">
        <v>68</v>
      </c>
      <c r="X266" s="105" t="n">
        <v>0</v>
      </c>
      <c r="Y266" s="106" t="n">
        <f aca="false">IFERROR(IF(X266="",0,CEILING((X266/$H266),1)*$H266),"")</f>
        <v>0</v>
      </c>
      <c r="Z266" s="107" t="str">
        <f aca="false">IFERROR(IF(Y266=0,"",ROUNDUP(Y266/H266,0)*0.00902),"")</f>
        <v/>
      </c>
      <c r="AA266" s="108"/>
      <c r="AB266" s="109"/>
      <c r="AC266" s="110" t="s">
        <v>448</v>
      </c>
      <c r="AG266" s="111"/>
      <c r="AJ266" s="112"/>
      <c r="AK266" s="112"/>
      <c r="BB266" s="113" t="s">
        <v>1</v>
      </c>
      <c r="BM266" s="111" t="n">
        <f aca="false">IFERROR(X266*I266/H266,"0")</f>
        <v>0</v>
      </c>
      <c r="BN266" s="111" t="n">
        <f aca="false">IFERROR(Y266*I266/H266,"0")</f>
        <v>0</v>
      </c>
      <c r="BO266" s="111" t="n">
        <f aca="false">IFERROR(1/J266*(X266/H266),"0")</f>
        <v>0</v>
      </c>
      <c r="BP266" s="111" t="n">
        <f aca="false">IFERROR(1/J266*(Y266/H266),"0")</f>
        <v>0</v>
      </c>
    </row>
    <row r="267" customFormat="false" ht="12.75" hidden="false" customHeight="false" outlineLevel="0" collapsed="false">
      <c r="A267" s="114"/>
      <c r="B267" s="114"/>
      <c r="C267" s="114"/>
      <c r="D267" s="114"/>
      <c r="E267" s="114"/>
      <c r="F267" s="114"/>
      <c r="G267" s="114"/>
      <c r="H267" s="114"/>
      <c r="I267" s="114"/>
      <c r="J267" s="114"/>
      <c r="K267" s="114"/>
      <c r="L267" s="114"/>
      <c r="M267" s="114"/>
      <c r="N267" s="114"/>
      <c r="O267" s="114"/>
      <c r="P267" s="115" t="s">
        <v>70</v>
      </c>
      <c r="Q267" s="115"/>
      <c r="R267" s="115"/>
      <c r="S267" s="115"/>
      <c r="T267" s="115"/>
      <c r="U267" s="115"/>
      <c r="V267" s="115"/>
      <c r="W267" s="116" t="s">
        <v>71</v>
      </c>
      <c r="X267" s="117" t="n">
        <f aca="false">IFERROR(X259/H259,"0")+IFERROR(X260/H260,"0")+IFERROR(X261/H261,"0")+IFERROR(X262/H262,"0")+IFERROR(X263/H263,"0")+IFERROR(X264/H264,"0")+IFERROR(X265/H265,"0")+IFERROR(X266/H266,"0")</f>
        <v>0</v>
      </c>
      <c r="Y267" s="117" t="n">
        <f aca="false">IFERROR(Y259/H259,"0")+IFERROR(Y260/H260,"0")+IFERROR(Y261/H261,"0")+IFERROR(Y262/H262,"0")+IFERROR(Y263/H263,"0")+IFERROR(Y264/H264,"0")+IFERROR(Y265/H265,"0")+IFERROR(Y266/H266,"0")</f>
        <v>0</v>
      </c>
      <c r="Z267" s="117" t="n">
        <f aca="false">IFERROR(IF(Z259="",0,Z259),"0")+IFERROR(IF(Z260="",0,Z260),"0")+IFERROR(IF(Z261="",0,Z261),"0")+IFERROR(IF(Z262="",0,Z262),"0")+IFERROR(IF(Z263="",0,Z263),"0")+IFERROR(IF(Z264="",0,Z264),"0")+IFERROR(IF(Z265="",0,Z265),"0")+IFERROR(IF(Z266="",0,Z266),"0")</f>
        <v>0</v>
      </c>
      <c r="AA267" s="118"/>
      <c r="AB267" s="118"/>
      <c r="AC267" s="118"/>
    </row>
    <row r="268" customFormat="false" ht="12.75" hidden="false" customHeight="false" outlineLevel="0" collapsed="false">
      <c r="A268" s="114"/>
      <c r="B268" s="114"/>
      <c r="C268" s="114"/>
      <c r="D268" s="114"/>
      <c r="E268" s="114"/>
      <c r="F268" s="114"/>
      <c r="G268" s="114"/>
      <c r="H268" s="114"/>
      <c r="I268" s="114"/>
      <c r="J268" s="114"/>
      <c r="K268" s="114"/>
      <c r="L268" s="114"/>
      <c r="M268" s="114"/>
      <c r="N268" s="114"/>
      <c r="O268" s="114"/>
      <c r="P268" s="115" t="s">
        <v>70</v>
      </c>
      <c r="Q268" s="115"/>
      <c r="R268" s="115"/>
      <c r="S268" s="115"/>
      <c r="T268" s="115"/>
      <c r="U268" s="115"/>
      <c r="V268" s="115"/>
      <c r="W268" s="116" t="s">
        <v>68</v>
      </c>
      <c r="X268" s="117" t="n">
        <f aca="false">IFERROR(SUM(X259:X266),"0")</f>
        <v>0</v>
      </c>
      <c r="Y268" s="117" t="n">
        <f aca="false">IFERROR(SUM(Y259:Y266),"0")</f>
        <v>0</v>
      </c>
      <c r="Z268" s="116"/>
      <c r="AA268" s="118"/>
      <c r="AB268" s="118"/>
      <c r="AC268" s="118"/>
    </row>
    <row r="269" customFormat="false" ht="14.25" hidden="false" customHeight="true" outlineLevel="0" collapsed="false">
      <c r="A269" s="94" t="s">
        <v>161</v>
      </c>
      <c r="B269" s="94"/>
      <c r="C269" s="94"/>
      <c r="D269" s="94"/>
      <c r="E269" s="94"/>
      <c r="F269" s="94"/>
      <c r="G269" s="94"/>
      <c r="H269" s="94"/>
      <c r="I269" s="94"/>
      <c r="J269" s="94"/>
      <c r="K269" s="94"/>
      <c r="L269" s="94"/>
      <c r="M269" s="94"/>
      <c r="N269" s="94"/>
      <c r="O269" s="94"/>
      <c r="P269" s="94"/>
      <c r="Q269" s="94"/>
      <c r="R269" s="94"/>
      <c r="S269" s="94"/>
      <c r="T269" s="94"/>
      <c r="U269" s="94"/>
      <c r="V269" s="94"/>
      <c r="W269" s="94"/>
      <c r="X269" s="94"/>
      <c r="Y269" s="94"/>
      <c r="Z269" s="94"/>
      <c r="AA269" s="95"/>
      <c r="AB269" s="95"/>
      <c r="AC269" s="95"/>
    </row>
    <row r="270" customFormat="false" ht="27" hidden="false" customHeight="true" outlineLevel="0" collapsed="false">
      <c r="A270" s="96" t="s">
        <v>458</v>
      </c>
      <c r="B270" s="96" t="s">
        <v>459</v>
      </c>
      <c r="C270" s="97" t="n">
        <v>4301020340</v>
      </c>
      <c r="D270" s="98" t="n">
        <v>4680115885721</v>
      </c>
      <c r="E270" s="98"/>
      <c r="F270" s="99" t="n">
        <v>0.33</v>
      </c>
      <c r="G270" s="100" t="n">
        <v>6</v>
      </c>
      <c r="H270" s="99" t="n">
        <v>1.98</v>
      </c>
      <c r="I270" s="99" t="n">
        <v>2.08</v>
      </c>
      <c r="J270" s="100" t="n">
        <v>234</v>
      </c>
      <c r="K270" s="100" t="s">
        <v>66</v>
      </c>
      <c r="L270" s="100"/>
      <c r="M270" s="101" t="s">
        <v>120</v>
      </c>
      <c r="N270" s="101"/>
      <c r="O270" s="100" t="n">
        <v>50</v>
      </c>
      <c r="P270" s="119" t="s">
        <v>460</v>
      </c>
      <c r="Q270" s="119"/>
      <c r="R270" s="119"/>
      <c r="S270" s="119"/>
      <c r="T270" s="119"/>
      <c r="U270" s="103"/>
      <c r="V270" s="103"/>
      <c r="W270" s="104" t="s">
        <v>68</v>
      </c>
      <c r="X270" s="105" t="n">
        <v>0</v>
      </c>
      <c r="Y270" s="106" t="n">
        <f aca="false">IFERROR(IF(X270="",0,CEILING((X270/$H270),1)*$H270),"")</f>
        <v>0</v>
      </c>
      <c r="Z270" s="107" t="str">
        <f aca="false">IFERROR(IF(Y270=0,"",ROUNDUP(Y270/H270,0)*0.00502),"")</f>
        <v/>
      </c>
      <c r="AA270" s="108"/>
      <c r="AB270" s="109" t="s">
        <v>461</v>
      </c>
      <c r="AC270" s="110" t="s">
        <v>462</v>
      </c>
      <c r="AG270" s="111"/>
      <c r="AJ270" s="112"/>
      <c r="AK270" s="112"/>
      <c r="BB270" s="113" t="s">
        <v>1</v>
      </c>
      <c r="BM270" s="111" t="n">
        <f aca="false">IFERROR(X270*I270/H270,"0")</f>
        <v>0</v>
      </c>
      <c r="BN270" s="111" t="n">
        <f aca="false">IFERROR(Y270*I270/H270,"0")</f>
        <v>0</v>
      </c>
      <c r="BO270" s="111" t="n">
        <f aca="false">IFERROR(1/J270*(X270/H270),"0")</f>
        <v>0</v>
      </c>
      <c r="BP270" s="111" t="n">
        <f aca="false">IFERROR(1/J270*(Y270/H270),"0")</f>
        <v>0</v>
      </c>
    </row>
    <row r="271" customFormat="false" ht="12.75" hidden="false" customHeight="false" outlineLevel="0" collapsed="false">
      <c r="A271" s="114"/>
      <c r="B271" s="114"/>
      <c r="C271" s="114"/>
      <c r="D271" s="114"/>
      <c r="E271" s="114"/>
      <c r="F271" s="114"/>
      <c r="G271" s="114"/>
      <c r="H271" s="114"/>
      <c r="I271" s="114"/>
      <c r="J271" s="114"/>
      <c r="K271" s="114"/>
      <c r="L271" s="114"/>
      <c r="M271" s="114"/>
      <c r="N271" s="114"/>
      <c r="O271" s="114"/>
      <c r="P271" s="115" t="s">
        <v>70</v>
      </c>
      <c r="Q271" s="115"/>
      <c r="R271" s="115"/>
      <c r="S271" s="115"/>
      <c r="T271" s="115"/>
      <c r="U271" s="115"/>
      <c r="V271" s="115"/>
      <c r="W271" s="116" t="s">
        <v>71</v>
      </c>
      <c r="X271" s="117" t="n">
        <f aca="false">IFERROR(X270/H270,"0")</f>
        <v>0</v>
      </c>
      <c r="Y271" s="117" t="n">
        <f aca="false">IFERROR(Y270/H270,"0")</f>
        <v>0</v>
      </c>
      <c r="Z271" s="117" t="n">
        <f aca="false">IFERROR(IF(Z270="",0,Z270),"0")</f>
        <v>0</v>
      </c>
      <c r="AA271" s="118"/>
      <c r="AB271" s="118"/>
      <c r="AC271" s="118"/>
    </row>
    <row r="272" customFormat="false" ht="12.75" hidden="false" customHeight="false" outlineLevel="0" collapsed="false">
      <c r="A272" s="114"/>
      <c r="B272" s="114"/>
      <c r="C272" s="114"/>
      <c r="D272" s="114"/>
      <c r="E272" s="114"/>
      <c r="F272" s="114"/>
      <c r="G272" s="114"/>
      <c r="H272" s="114"/>
      <c r="I272" s="114"/>
      <c r="J272" s="114"/>
      <c r="K272" s="114"/>
      <c r="L272" s="114"/>
      <c r="M272" s="114"/>
      <c r="N272" s="114"/>
      <c r="O272" s="114"/>
      <c r="P272" s="115" t="s">
        <v>70</v>
      </c>
      <c r="Q272" s="115"/>
      <c r="R272" s="115"/>
      <c r="S272" s="115"/>
      <c r="T272" s="115"/>
      <c r="U272" s="115"/>
      <c r="V272" s="115"/>
      <c r="W272" s="116" t="s">
        <v>68</v>
      </c>
      <c r="X272" s="117" t="n">
        <f aca="false">IFERROR(SUM(X270:X270),"0")</f>
        <v>0</v>
      </c>
      <c r="Y272" s="117" t="n">
        <f aca="false">IFERROR(SUM(Y270:Y270),"0")</f>
        <v>0</v>
      </c>
      <c r="Z272" s="116"/>
      <c r="AA272" s="118"/>
      <c r="AB272" s="118"/>
      <c r="AC272" s="118"/>
    </row>
    <row r="273" customFormat="false" ht="16.5" hidden="false" customHeight="true" outlineLevel="0" collapsed="false">
      <c r="A273" s="92" t="s">
        <v>463</v>
      </c>
      <c r="B273" s="92"/>
      <c r="C273" s="92"/>
      <c r="D273" s="92"/>
      <c r="E273" s="92"/>
      <c r="F273" s="92"/>
      <c r="G273" s="92"/>
      <c r="H273" s="92"/>
      <c r="I273" s="92"/>
      <c r="J273" s="92"/>
      <c r="K273" s="92"/>
      <c r="L273" s="92"/>
      <c r="M273" s="92"/>
      <c r="N273" s="92"/>
      <c r="O273" s="92"/>
      <c r="P273" s="92"/>
      <c r="Q273" s="92"/>
      <c r="R273" s="92"/>
      <c r="S273" s="92"/>
      <c r="T273" s="92"/>
      <c r="U273" s="92"/>
      <c r="V273" s="92"/>
      <c r="W273" s="92"/>
      <c r="X273" s="92"/>
      <c r="Y273" s="92"/>
      <c r="Z273" s="92"/>
      <c r="AA273" s="93"/>
      <c r="AB273" s="93"/>
      <c r="AC273" s="93"/>
    </row>
    <row r="274" customFormat="false" ht="14.25" hidden="false" customHeight="true" outlineLevel="0" collapsed="false">
      <c r="A274" s="94" t="s">
        <v>113</v>
      </c>
      <c r="B274" s="94"/>
      <c r="C274" s="94"/>
      <c r="D274" s="94"/>
      <c r="E274" s="94"/>
      <c r="F274" s="94"/>
      <c r="G274" s="94"/>
      <c r="H274" s="94"/>
      <c r="I274" s="94"/>
      <c r="J274" s="94"/>
      <c r="K274" s="94"/>
      <c r="L274" s="94"/>
      <c r="M274" s="94"/>
      <c r="N274" s="94"/>
      <c r="O274" s="94"/>
      <c r="P274" s="94"/>
      <c r="Q274" s="94"/>
      <c r="R274" s="94"/>
      <c r="S274" s="94"/>
      <c r="T274" s="94"/>
      <c r="U274" s="94"/>
      <c r="V274" s="94"/>
      <c r="W274" s="94"/>
      <c r="X274" s="94"/>
      <c r="Y274" s="94"/>
      <c r="Z274" s="94"/>
      <c r="AA274" s="95"/>
      <c r="AB274" s="95"/>
      <c r="AC274" s="95"/>
    </row>
    <row r="275" customFormat="false" ht="27" hidden="false" customHeight="true" outlineLevel="0" collapsed="false">
      <c r="A275" s="96" t="s">
        <v>464</v>
      </c>
      <c r="B275" s="96" t="s">
        <v>465</v>
      </c>
      <c r="C275" s="97" t="n">
        <v>4301011855</v>
      </c>
      <c r="D275" s="98" t="n">
        <v>4680115885837</v>
      </c>
      <c r="E275" s="98"/>
      <c r="F275" s="99" t="n">
        <v>1.35</v>
      </c>
      <c r="G275" s="100" t="n">
        <v>8</v>
      </c>
      <c r="H275" s="99" t="n">
        <v>10.8</v>
      </c>
      <c r="I275" s="99" t="n">
        <v>11.28</v>
      </c>
      <c r="J275" s="100" t="n">
        <v>56</v>
      </c>
      <c r="K275" s="100" t="s">
        <v>116</v>
      </c>
      <c r="L275" s="100"/>
      <c r="M275" s="101" t="s">
        <v>117</v>
      </c>
      <c r="N275" s="101"/>
      <c r="O275" s="100" t="n">
        <v>55</v>
      </c>
      <c r="P275" s="102" t="str">
        <f aca="false"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5" s="102"/>
      <c r="R275" s="102"/>
      <c r="S275" s="102"/>
      <c r="T275" s="102"/>
      <c r="U275" s="103"/>
      <c r="V275" s="103"/>
      <c r="W275" s="104" t="s">
        <v>68</v>
      </c>
      <c r="X275" s="105" t="n">
        <v>0</v>
      </c>
      <c r="Y275" s="106" t="n">
        <f aca="false">IFERROR(IF(X275="",0,CEILING((X275/$H275),1)*$H275),"")</f>
        <v>0</v>
      </c>
      <c r="Z275" s="107" t="str">
        <f aca="false">IFERROR(IF(Y275=0,"",ROUNDUP(Y275/H275,0)*0.02175),"")</f>
        <v/>
      </c>
      <c r="AA275" s="108"/>
      <c r="AB275" s="109"/>
      <c r="AC275" s="110" t="s">
        <v>466</v>
      </c>
      <c r="AG275" s="111"/>
      <c r="AJ275" s="112"/>
      <c r="AK275" s="112"/>
      <c r="BB275" s="113" t="s">
        <v>1</v>
      </c>
      <c r="BM275" s="111" t="n">
        <f aca="false">IFERROR(X275*I275/H275,"0")</f>
        <v>0</v>
      </c>
      <c r="BN275" s="111" t="n">
        <f aca="false">IFERROR(Y275*I275/H275,"0")</f>
        <v>0</v>
      </c>
      <c r="BO275" s="111" t="n">
        <f aca="false">IFERROR(1/J275*(X275/H275),"0")</f>
        <v>0</v>
      </c>
      <c r="BP275" s="111" t="n">
        <f aca="false">IFERROR(1/J275*(Y275/H275),"0")</f>
        <v>0</v>
      </c>
    </row>
    <row r="276" customFormat="false" ht="27" hidden="false" customHeight="true" outlineLevel="0" collapsed="false">
      <c r="A276" s="96" t="s">
        <v>467</v>
      </c>
      <c r="B276" s="96" t="s">
        <v>468</v>
      </c>
      <c r="C276" s="97" t="n">
        <v>4301011910</v>
      </c>
      <c r="D276" s="98" t="n">
        <v>4680115885806</v>
      </c>
      <c r="E276" s="98"/>
      <c r="F276" s="99" t="n">
        <v>1.35</v>
      </c>
      <c r="G276" s="100" t="n">
        <v>8</v>
      </c>
      <c r="H276" s="99" t="n">
        <v>10.8</v>
      </c>
      <c r="I276" s="99" t="n">
        <v>11.28</v>
      </c>
      <c r="J276" s="100" t="n">
        <v>48</v>
      </c>
      <c r="K276" s="100" t="s">
        <v>116</v>
      </c>
      <c r="L276" s="100"/>
      <c r="M276" s="101" t="s">
        <v>143</v>
      </c>
      <c r="N276" s="101"/>
      <c r="O276" s="100" t="n">
        <v>55</v>
      </c>
      <c r="P276" s="119" t="s">
        <v>469</v>
      </c>
      <c r="Q276" s="119"/>
      <c r="R276" s="119"/>
      <c r="S276" s="119"/>
      <c r="T276" s="119"/>
      <c r="U276" s="103"/>
      <c r="V276" s="103"/>
      <c r="W276" s="104" t="s">
        <v>68</v>
      </c>
      <c r="X276" s="105" t="n">
        <v>0</v>
      </c>
      <c r="Y276" s="106" t="n">
        <f aca="false">IFERROR(IF(X276="",0,CEILING((X276/$H276),1)*$H276),"")</f>
        <v>0</v>
      </c>
      <c r="Z276" s="107" t="str">
        <f aca="false">IFERROR(IF(Y276=0,"",ROUNDUP(Y276/H276,0)*0.02039),"")</f>
        <v/>
      </c>
      <c r="AA276" s="108"/>
      <c r="AB276" s="109"/>
      <c r="AC276" s="110" t="s">
        <v>470</v>
      </c>
      <c r="AG276" s="111"/>
      <c r="AJ276" s="112"/>
      <c r="AK276" s="112"/>
      <c r="BB276" s="113" t="s">
        <v>1</v>
      </c>
      <c r="BM276" s="111" t="n">
        <f aca="false">IFERROR(X276*I276/H276,"0")</f>
        <v>0</v>
      </c>
      <c r="BN276" s="111" t="n">
        <f aca="false">IFERROR(Y276*I276/H276,"0")</f>
        <v>0</v>
      </c>
      <c r="BO276" s="111" t="n">
        <f aca="false">IFERROR(1/J276*(X276/H276),"0")</f>
        <v>0</v>
      </c>
      <c r="BP276" s="111" t="n">
        <f aca="false">IFERROR(1/J276*(Y276/H276),"0")</f>
        <v>0</v>
      </c>
    </row>
    <row r="277" customFormat="false" ht="27" hidden="false" customHeight="true" outlineLevel="0" collapsed="false">
      <c r="A277" s="96" t="s">
        <v>467</v>
      </c>
      <c r="B277" s="96" t="s">
        <v>471</v>
      </c>
      <c r="C277" s="97" t="n">
        <v>4301011850</v>
      </c>
      <c r="D277" s="98" t="n">
        <v>4680115885806</v>
      </c>
      <c r="E277" s="98"/>
      <c r="F277" s="99" t="n">
        <v>1.35</v>
      </c>
      <c r="G277" s="100" t="n">
        <v>8</v>
      </c>
      <c r="H277" s="99" t="n">
        <v>10.8</v>
      </c>
      <c r="I277" s="99" t="n">
        <v>11.28</v>
      </c>
      <c r="J277" s="100" t="n">
        <v>56</v>
      </c>
      <c r="K277" s="100" t="s">
        <v>116</v>
      </c>
      <c r="L277" s="100"/>
      <c r="M277" s="101" t="s">
        <v>117</v>
      </c>
      <c r="N277" s="101"/>
      <c r="O277" s="100" t="n">
        <v>55</v>
      </c>
      <c r="P277" s="102" t="str">
        <f aca="false"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7" s="102"/>
      <c r="R277" s="102"/>
      <c r="S277" s="102"/>
      <c r="T277" s="102"/>
      <c r="U277" s="103"/>
      <c r="V277" s="103"/>
      <c r="W277" s="104" t="s">
        <v>68</v>
      </c>
      <c r="X277" s="105" t="n">
        <v>0</v>
      </c>
      <c r="Y277" s="106" t="n">
        <f aca="false">IFERROR(IF(X277="",0,CEILING((X277/$H277),1)*$H277),"")</f>
        <v>0</v>
      </c>
      <c r="Z277" s="107" t="str">
        <f aca="false">IFERROR(IF(Y277=0,"",ROUNDUP(Y277/H277,0)*0.02175),"")</f>
        <v/>
      </c>
      <c r="AA277" s="108"/>
      <c r="AB277" s="109"/>
      <c r="AC277" s="110" t="s">
        <v>472</v>
      </c>
      <c r="AG277" s="111"/>
      <c r="AJ277" s="112"/>
      <c r="AK277" s="112"/>
      <c r="BB277" s="113" t="s">
        <v>1</v>
      </c>
      <c r="BM277" s="111" t="n">
        <f aca="false">IFERROR(X277*I277/H277,"0")</f>
        <v>0</v>
      </c>
      <c r="BN277" s="111" t="n">
        <f aca="false">IFERROR(Y277*I277/H277,"0")</f>
        <v>0</v>
      </c>
      <c r="BO277" s="111" t="n">
        <f aca="false">IFERROR(1/J277*(X277/H277),"0")</f>
        <v>0</v>
      </c>
      <c r="BP277" s="111" t="n">
        <f aca="false">IFERROR(1/J277*(Y277/H277),"0")</f>
        <v>0</v>
      </c>
    </row>
    <row r="278" customFormat="false" ht="37.5" hidden="false" customHeight="true" outlineLevel="0" collapsed="false">
      <c r="A278" s="96" t="s">
        <v>473</v>
      </c>
      <c r="B278" s="96" t="s">
        <v>474</v>
      </c>
      <c r="C278" s="97" t="n">
        <v>4301011853</v>
      </c>
      <c r="D278" s="98" t="n">
        <v>4680115885851</v>
      </c>
      <c r="E278" s="98"/>
      <c r="F278" s="99" t="n">
        <v>1.35</v>
      </c>
      <c r="G278" s="100" t="n">
        <v>8</v>
      </c>
      <c r="H278" s="99" t="n">
        <v>10.8</v>
      </c>
      <c r="I278" s="99" t="n">
        <v>11.28</v>
      </c>
      <c r="J278" s="100" t="n">
        <v>56</v>
      </c>
      <c r="K278" s="100" t="s">
        <v>116</v>
      </c>
      <c r="L278" s="100"/>
      <c r="M278" s="101" t="s">
        <v>117</v>
      </c>
      <c r="N278" s="101"/>
      <c r="O278" s="100" t="n">
        <v>55</v>
      </c>
      <c r="P278" s="102" t="str">
        <f aca="false"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8" s="102"/>
      <c r="R278" s="102"/>
      <c r="S278" s="102"/>
      <c r="T278" s="102"/>
      <c r="U278" s="103"/>
      <c r="V278" s="103"/>
      <c r="W278" s="104" t="s">
        <v>68</v>
      </c>
      <c r="X278" s="105" t="n">
        <v>0</v>
      </c>
      <c r="Y278" s="106" t="n">
        <f aca="false">IFERROR(IF(X278="",0,CEILING((X278/$H278),1)*$H278),"")</f>
        <v>0</v>
      </c>
      <c r="Z278" s="107" t="str">
        <f aca="false">IFERROR(IF(Y278=0,"",ROUNDUP(Y278/H278,0)*0.02175),"")</f>
        <v/>
      </c>
      <c r="AA278" s="108"/>
      <c r="AB278" s="109"/>
      <c r="AC278" s="110" t="s">
        <v>475</v>
      </c>
      <c r="AG278" s="111"/>
      <c r="AJ278" s="112"/>
      <c r="AK278" s="112"/>
      <c r="BB278" s="113" t="s">
        <v>1</v>
      </c>
      <c r="BM278" s="111" t="n">
        <f aca="false">IFERROR(X278*I278/H278,"0")</f>
        <v>0</v>
      </c>
      <c r="BN278" s="111" t="n">
        <f aca="false">IFERROR(Y278*I278/H278,"0")</f>
        <v>0</v>
      </c>
      <c r="BO278" s="111" t="n">
        <f aca="false">IFERROR(1/J278*(X278/H278),"0")</f>
        <v>0</v>
      </c>
      <c r="BP278" s="111" t="n">
        <f aca="false">IFERROR(1/J278*(Y278/H278),"0")</f>
        <v>0</v>
      </c>
    </row>
    <row r="279" customFormat="false" ht="27" hidden="false" customHeight="true" outlineLevel="0" collapsed="false">
      <c r="A279" s="96" t="s">
        <v>476</v>
      </c>
      <c r="B279" s="96" t="s">
        <v>477</v>
      </c>
      <c r="C279" s="97" t="n">
        <v>4301011852</v>
      </c>
      <c r="D279" s="98" t="n">
        <v>4680115885844</v>
      </c>
      <c r="E279" s="98"/>
      <c r="F279" s="99" t="n">
        <v>0.4</v>
      </c>
      <c r="G279" s="100" t="n">
        <v>10</v>
      </c>
      <c r="H279" s="99" t="n">
        <v>4</v>
      </c>
      <c r="I279" s="99" t="n">
        <v>4.21</v>
      </c>
      <c r="J279" s="100" t="n">
        <v>132</v>
      </c>
      <c r="K279" s="100" t="s">
        <v>75</v>
      </c>
      <c r="L279" s="100"/>
      <c r="M279" s="101" t="s">
        <v>117</v>
      </c>
      <c r="N279" s="101"/>
      <c r="O279" s="100" t="n">
        <v>55</v>
      </c>
      <c r="P279" s="102" t="str">
        <f aca="false"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9" s="102"/>
      <c r="R279" s="102"/>
      <c r="S279" s="102"/>
      <c r="T279" s="102"/>
      <c r="U279" s="103"/>
      <c r="V279" s="103"/>
      <c r="W279" s="104" t="s">
        <v>68</v>
      </c>
      <c r="X279" s="105" t="n">
        <v>0</v>
      </c>
      <c r="Y279" s="106" t="n">
        <f aca="false">IFERROR(IF(X279="",0,CEILING((X279/$H279),1)*$H279),"")</f>
        <v>0</v>
      </c>
      <c r="Z279" s="107" t="str">
        <f aca="false">IFERROR(IF(Y279=0,"",ROUNDUP(Y279/H279,0)*0.00902),"")</f>
        <v/>
      </c>
      <c r="AA279" s="108"/>
      <c r="AB279" s="109"/>
      <c r="AC279" s="110" t="s">
        <v>466</v>
      </c>
      <c r="AG279" s="111"/>
      <c r="AJ279" s="112"/>
      <c r="AK279" s="112"/>
      <c r="BB279" s="113" t="s">
        <v>1</v>
      </c>
      <c r="BM279" s="111" t="n">
        <f aca="false">IFERROR(X279*I279/H279,"0")</f>
        <v>0</v>
      </c>
      <c r="BN279" s="111" t="n">
        <f aca="false">IFERROR(Y279*I279/H279,"0")</f>
        <v>0</v>
      </c>
      <c r="BO279" s="111" t="n">
        <f aca="false">IFERROR(1/J279*(X279/H279),"0")</f>
        <v>0</v>
      </c>
      <c r="BP279" s="111" t="n">
        <f aca="false">IFERROR(1/J279*(Y279/H279),"0")</f>
        <v>0</v>
      </c>
    </row>
    <row r="280" customFormat="false" ht="27" hidden="false" customHeight="true" outlineLevel="0" collapsed="false">
      <c r="A280" s="96" t="s">
        <v>478</v>
      </c>
      <c r="B280" s="96" t="s">
        <v>479</v>
      </c>
      <c r="C280" s="97" t="n">
        <v>4301011851</v>
      </c>
      <c r="D280" s="98" t="n">
        <v>4680115885820</v>
      </c>
      <c r="E280" s="98"/>
      <c r="F280" s="99" t="n">
        <v>0.4</v>
      </c>
      <c r="G280" s="100" t="n">
        <v>10</v>
      </c>
      <c r="H280" s="99" t="n">
        <v>4</v>
      </c>
      <c r="I280" s="99" t="n">
        <v>4.21</v>
      </c>
      <c r="J280" s="100" t="n">
        <v>132</v>
      </c>
      <c r="K280" s="100" t="s">
        <v>75</v>
      </c>
      <c r="L280" s="100"/>
      <c r="M280" s="101" t="s">
        <v>117</v>
      </c>
      <c r="N280" s="101"/>
      <c r="O280" s="100" t="n">
        <v>55</v>
      </c>
      <c r="P280" s="102" t="str">
        <f aca="false"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0" s="102"/>
      <c r="R280" s="102"/>
      <c r="S280" s="102"/>
      <c r="T280" s="102"/>
      <c r="U280" s="103"/>
      <c r="V280" s="103"/>
      <c r="W280" s="104" t="s">
        <v>68</v>
      </c>
      <c r="X280" s="105" t="n">
        <v>0</v>
      </c>
      <c r="Y280" s="106" t="n">
        <f aca="false">IFERROR(IF(X280="",0,CEILING((X280/$H280),1)*$H280),"")</f>
        <v>0</v>
      </c>
      <c r="Z280" s="107" t="str">
        <f aca="false">IFERROR(IF(Y280=0,"",ROUNDUP(Y280/H280,0)*0.00902),"")</f>
        <v/>
      </c>
      <c r="AA280" s="108"/>
      <c r="AB280" s="109"/>
      <c r="AC280" s="110" t="s">
        <v>472</v>
      </c>
      <c r="AG280" s="111"/>
      <c r="AJ280" s="112"/>
      <c r="AK280" s="112"/>
      <c r="BB280" s="113" t="s">
        <v>1</v>
      </c>
      <c r="BM280" s="111" t="n">
        <f aca="false">IFERROR(X280*I280/H280,"0")</f>
        <v>0</v>
      </c>
      <c r="BN280" s="111" t="n">
        <f aca="false">IFERROR(Y280*I280/H280,"0")</f>
        <v>0</v>
      </c>
      <c r="BO280" s="111" t="n">
        <f aca="false">IFERROR(1/J280*(X280/H280),"0")</f>
        <v>0</v>
      </c>
      <c r="BP280" s="111" t="n">
        <f aca="false">IFERROR(1/J280*(Y280/H280),"0")</f>
        <v>0</v>
      </c>
    </row>
    <row r="281" customFormat="false" ht="12.75" hidden="false" customHeight="false" outlineLevel="0" collapsed="false">
      <c r="A281" s="114"/>
      <c r="B281" s="114"/>
      <c r="C281" s="114"/>
      <c r="D281" s="114"/>
      <c r="E281" s="114"/>
      <c r="F281" s="114"/>
      <c r="G281" s="114"/>
      <c r="H281" s="114"/>
      <c r="I281" s="114"/>
      <c r="J281" s="114"/>
      <c r="K281" s="114"/>
      <c r="L281" s="114"/>
      <c r="M281" s="114"/>
      <c r="N281" s="114"/>
      <c r="O281" s="114"/>
      <c r="P281" s="115" t="s">
        <v>70</v>
      </c>
      <c r="Q281" s="115"/>
      <c r="R281" s="115"/>
      <c r="S281" s="115"/>
      <c r="T281" s="115"/>
      <c r="U281" s="115"/>
      <c r="V281" s="115"/>
      <c r="W281" s="116" t="s">
        <v>71</v>
      </c>
      <c r="X281" s="117" t="n">
        <f aca="false">IFERROR(X275/H275,"0")+IFERROR(X276/H276,"0")+IFERROR(X277/H277,"0")+IFERROR(X278/H278,"0")+IFERROR(X279/H279,"0")+IFERROR(X280/H280,"0")</f>
        <v>0</v>
      </c>
      <c r="Y281" s="117" t="n">
        <f aca="false">IFERROR(Y275/H275,"0")+IFERROR(Y276/H276,"0")+IFERROR(Y277/H277,"0")+IFERROR(Y278/H278,"0")+IFERROR(Y279/H279,"0")+IFERROR(Y280/H280,"0")</f>
        <v>0</v>
      </c>
      <c r="Z281" s="117" t="n">
        <f aca="false">IFERROR(IF(Z275="",0,Z275),"0")+IFERROR(IF(Z276="",0,Z276),"0")+IFERROR(IF(Z277="",0,Z277),"0")+IFERROR(IF(Z278="",0,Z278),"0")+IFERROR(IF(Z279="",0,Z279),"0")+IFERROR(IF(Z280="",0,Z280),"0")</f>
        <v>0</v>
      </c>
      <c r="AA281" s="118"/>
      <c r="AB281" s="118"/>
      <c r="AC281" s="118"/>
    </row>
    <row r="282" customFormat="false" ht="12.75" hidden="false" customHeight="false" outlineLevel="0" collapsed="false">
      <c r="A282" s="114"/>
      <c r="B282" s="114"/>
      <c r="C282" s="114"/>
      <c r="D282" s="114"/>
      <c r="E282" s="114"/>
      <c r="F282" s="114"/>
      <c r="G282" s="114"/>
      <c r="H282" s="114"/>
      <c r="I282" s="114"/>
      <c r="J282" s="114"/>
      <c r="K282" s="114"/>
      <c r="L282" s="114"/>
      <c r="M282" s="114"/>
      <c r="N282" s="114"/>
      <c r="O282" s="114"/>
      <c r="P282" s="115" t="s">
        <v>70</v>
      </c>
      <c r="Q282" s="115"/>
      <c r="R282" s="115"/>
      <c r="S282" s="115"/>
      <c r="T282" s="115"/>
      <c r="U282" s="115"/>
      <c r="V282" s="115"/>
      <c r="W282" s="116" t="s">
        <v>68</v>
      </c>
      <c r="X282" s="117" t="n">
        <f aca="false">IFERROR(SUM(X275:X280),"0")</f>
        <v>0</v>
      </c>
      <c r="Y282" s="117" t="n">
        <f aca="false">IFERROR(SUM(Y275:Y280),"0")</f>
        <v>0</v>
      </c>
      <c r="Z282" s="116"/>
      <c r="AA282" s="118"/>
      <c r="AB282" s="118"/>
      <c r="AC282" s="118"/>
    </row>
    <row r="283" customFormat="false" ht="16.5" hidden="false" customHeight="true" outlineLevel="0" collapsed="false">
      <c r="A283" s="92" t="s">
        <v>480</v>
      </c>
      <c r="B283" s="92"/>
      <c r="C283" s="92"/>
      <c r="D283" s="92"/>
      <c r="E283" s="92"/>
      <c r="F283" s="92"/>
      <c r="G283" s="92"/>
      <c r="H283" s="92"/>
      <c r="I283" s="92"/>
      <c r="J283" s="92"/>
      <c r="K283" s="92"/>
      <c r="L283" s="92"/>
      <c r="M283" s="92"/>
      <c r="N283" s="92"/>
      <c r="O283" s="92"/>
      <c r="P283" s="92"/>
      <c r="Q283" s="92"/>
      <c r="R283" s="92"/>
      <c r="S283" s="92"/>
      <c r="T283" s="92"/>
      <c r="U283" s="92"/>
      <c r="V283" s="92"/>
      <c r="W283" s="92"/>
      <c r="X283" s="92"/>
      <c r="Y283" s="92"/>
      <c r="Z283" s="92"/>
      <c r="AA283" s="93"/>
      <c r="AB283" s="93"/>
      <c r="AC283" s="93"/>
    </row>
    <row r="284" customFormat="false" ht="14.25" hidden="false" customHeight="true" outlineLevel="0" collapsed="false">
      <c r="A284" s="94" t="s">
        <v>113</v>
      </c>
      <c r="B284" s="94"/>
      <c r="C284" s="94"/>
      <c r="D284" s="94"/>
      <c r="E284" s="94"/>
      <c r="F284" s="94"/>
      <c r="G284" s="94"/>
      <c r="H284" s="94"/>
      <c r="I284" s="94"/>
      <c r="J284" s="94"/>
      <c r="K284" s="94"/>
      <c r="L284" s="94"/>
      <c r="M284" s="94"/>
      <c r="N284" s="94"/>
      <c r="O284" s="94"/>
      <c r="P284" s="94"/>
      <c r="Q284" s="94"/>
      <c r="R284" s="94"/>
      <c r="S284" s="94"/>
      <c r="T284" s="94"/>
      <c r="U284" s="94"/>
      <c r="V284" s="94"/>
      <c r="W284" s="94"/>
      <c r="X284" s="94"/>
      <c r="Y284" s="94"/>
      <c r="Z284" s="94"/>
      <c r="AA284" s="95"/>
      <c r="AB284" s="95"/>
      <c r="AC284" s="95"/>
    </row>
    <row r="285" customFormat="false" ht="27" hidden="false" customHeight="true" outlineLevel="0" collapsed="false">
      <c r="A285" s="96" t="s">
        <v>481</v>
      </c>
      <c r="B285" s="96" t="s">
        <v>482</v>
      </c>
      <c r="C285" s="97" t="n">
        <v>4301011876</v>
      </c>
      <c r="D285" s="98" t="n">
        <v>4680115885707</v>
      </c>
      <c r="E285" s="98"/>
      <c r="F285" s="99" t="n">
        <v>0.9</v>
      </c>
      <c r="G285" s="100" t="n">
        <v>10</v>
      </c>
      <c r="H285" s="99" t="n">
        <v>9</v>
      </c>
      <c r="I285" s="99" t="n">
        <v>9.48</v>
      </c>
      <c r="J285" s="100" t="n">
        <v>56</v>
      </c>
      <c r="K285" s="100" t="s">
        <v>116</v>
      </c>
      <c r="L285" s="100"/>
      <c r="M285" s="101" t="s">
        <v>117</v>
      </c>
      <c r="N285" s="101"/>
      <c r="O285" s="100" t="n">
        <v>31</v>
      </c>
      <c r="P285" s="102" t="str">
        <f aca="false"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5" s="102"/>
      <c r="R285" s="102"/>
      <c r="S285" s="102"/>
      <c r="T285" s="102"/>
      <c r="U285" s="103"/>
      <c r="V285" s="103"/>
      <c r="W285" s="104" t="s">
        <v>68</v>
      </c>
      <c r="X285" s="105" t="n">
        <v>0</v>
      </c>
      <c r="Y285" s="106" t="n">
        <f aca="false">IFERROR(IF(X285="",0,CEILING((X285/$H285),1)*$H285),"")</f>
        <v>0</v>
      </c>
      <c r="Z285" s="107" t="str">
        <f aca="false">IFERROR(IF(Y285=0,"",ROUNDUP(Y285/H285,0)*0.02175),"")</f>
        <v/>
      </c>
      <c r="AA285" s="108"/>
      <c r="AB285" s="109"/>
      <c r="AC285" s="110" t="s">
        <v>429</v>
      </c>
      <c r="AG285" s="111"/>
      <c r="AJ285" s="112"/>
      <c r="AK285" s="112"/>
      <c r="BB285" s="113" t="s">
        <v>1</v>
      </c>
      <c r="BM285" s="111" t="n">
        <f aca="false">IFERROR(X285*I285/H285,"0")</f>
        <v>0</v>
      </c>
      <c r="BN285" s="111" t="n">
        <f aca="false">IFERROR(Y285*I285/H285,"0")</f>
        <v>0</v>
      </c>
      <c r="BO285" s="111" t="n">
        <f aca="false">IFERROR(1/J285*(X285/H285),"0")</f>
        <v>0</v>
      </c>
      <c r="BP285" s="111" t="n">
        <f aca="false">IFERROR(1/J285*(Y285/H285),"0")</f>
        <v>0</v>
      </c>
    </row>
    <row r="286" customFormat="false" ht="12.75" hidden="false" customHeight="false" outlineLevel="0" collapsed="false">
      <c r="A286" s="114"/>
      <c r="B286" s="114"/>
      <c r="C286" s="114"/>
      <c r="D286" s="114"/>
      <c r="E286" s="114"/>
      <c r="F286" s="114"/>
      <c r="G286" s="114"/>
      <c r="H286" s="114"/>
      <c r="I286" s="114"/>
      <c r="J286" s="114"/>
      <c r="K286" s="114"/>
      <c r="L286" s="114"/>
      <c r="M286" s="114"/>
      <c r="N286" s="114"/>
      <c r="O286" s="114"/>
      <c r="P286" s="115" t="s">
        <v>70</v>
      </c>
      <c r="Q286" s="115"/>
      <c r="R286" s="115"/>
      <c r="S286" s="115"/>
      <c r="T286" s="115"/>
      <c r="U286" s="115"/>
      <c r="V286" s="115"/>
      <c r="W286" s="116" t="s">
        <v>71</v>
      </c>
      <c r="X286" s="117" t="n">
        <f aca="false">IFERROR(X285/H285,"0")</f>
        <v>0</v>
      </c>
      <c r="Y286" s="117" t="n">
        <f aca="false">IFERROR(Y285/H285,"0")</f>
        <v>0</v>
      </c>
      <c r="Z286" s="117" t="n">
        <f aca="false">IFERROR(IF(Z285="",0,Z285),"0")</f>
        <v>0</v>
      </c>
      <c r="AA286" s="118"/>
      <c r="AB286" s="118"/>
      <c r="AC286" s="118"/>
    </row>
    <row r="287" customFormat="false" ht="12.75" hidden="false" customHeight="false" outlineLevel="0" collapsed="false">
      <c r="A287" s="114"/>
      <c r="B287" s="114"/>
      <c r="C287" s="114"/>
      <c r="D287" s="114"/>
      <c r="E287" s="114"/>
      <c r="F287" s="114"/>
      <c r="G287" s="114"/>
      <c r="H287" s="114"/>
      <c r="I287" s="114"/>
      <c r="J287" s="114"/>
      <c r="K287" s="114"/>
      <c r="L287" s="114"/>
      <c r="M287" s="114"/>
      <c r="N287" s="114"/>
      <c r="O287" s="114"/>
      <c r="P287" s="115" t="s">
        <v>70</v>
      </c>
      <c r="Q287" s="115"/>
      <c r="R287" s="115"/>
      <c r="S287" s="115"/>
      <c r="T287" s="115"/>
      <c r="U287" s="115"/>
      <c r="V287" s="115"/>
      <c r="W287" s="116" t="s">
        <v>68</v>
      </c>
      <c r="X287" s="117" t="n">
        <f aca="false">IFERROR(SUM(X285:X285),"0")</f>
        <v>0</v>
      </c>
      <c r="Y287" s="117" t="n">
        <f aca="false">IFERROR(SUM(Y285:Y285),"0")</f>
        <v>0</v>
      </c>
      <c r="Z287" s="116"/>
      <c r="AA287" s="118"/>
      <c r="AB287" s="118"/>
      <c r="AC287" s="118"/>
    </row>
    <row r="288" customFormat="false" ht="16.5" hidden="false" customHeight="true" outlineLevel="0" collapsed="false">
      <c r="A288" s="92" t="s">
        <v>483</v>
      </c>
      <c r="B288" s="92"/>
      <c r="C288" s="92"/>
      <c r="D288" s="92"/>
      <c r="E288" s="92"/>
      <c r="F288" s="92"/>
      <c r="G288" s="92"/>
      <c r="H288" s="92"/>
      <c r="I288" s="92"/>
      <c r="J288" s="92"/>
      <c r="K288" s="92"/>
      <c r="L288" s="92"/>
      <c r="M288" s="92"/>
      <c r="N288" s="92"/>
      <c r="O288" s="92"/>
      <c r="P288" s="92"/>
      <c r="Q288" s="92"/>
      <c r="R288" s="92"/>
      <c r="S288" s="92"/>
      <c r="T288" s="92"/>
      <c r="U288" s="92"/>
      <c r="V288" s="92"/>
      <c r="W288" s="92"/>
      <c r="X288" s="92"/>
      <c r="Y288" s="92"/>
      <c r="Z288" s="92"/>
      <c r="AA288" s="93"/>
      <c r="AB288" s="93"/>
      <c r="AC288" s="93"/>
    </row>
    <row r="289" customFormat="false" ht="14.25" hidden="false" customHeight="true" outlineLevel="0" collapsed="false">
      <c r="A289" s="94" t="s">
        <v>113</v>
      </c>
      <c r="B289" s="94"/>
      <c r="C289" s="94"/>
      <c r="D289" s="94"/>
      <c r="E289" s="94"/>
      <c r="F289" s="94"/>
      <c r="G289" s="94"/>
      <c r="H289" s="94"/>
      <c r="I289" s="94"/>
      <c r="J289" s="94"/>
      <c r="K289" s="94"/>
      <c r="L289" s="94"/>
      <c r="M289" s="94"/>
      <c r="N289" s="94"/>
      <c r="O289" s="94"/>
      <c r="P289" s="94"/>
      <c r="Q289" s="94"/>
      <c r="R289" s="94"/>
      <c r="S289" s="94"/>
      <c r="T289" s="94"/>
      <c r="U289" s="94"/>
      <c r="V289" s="94"/>
      <c r="W289" s="94"/>
      <c r="X289" s="94"/>
      <c r="Y289" s="94"/>
      <c r="Z289" s="94"/>
      <c r="AA289" s="95"/>
      <c r="AB289" s="95"/>
      <c r="AC289" s="95"/>
    </row>
    <row r="290" customFormat="false" ht="27" hidden="false" customHeight="true" outlineLevel="0" collapsed="false">
      <c r="A290" s="96" t="s">
        <v>484</v>
      </c>
      <c r="B290" s="96" t="s">
        <v>485</v>
      </c>
      <c r="C290" s="97" t="n">
        <v>4301011223</v>
      </c>
      <c r="D290" s="98" t="n">
        <v>4607091383423</v>
      </c>
      <c r="E290" s="98"/>
      <c r="F290" s="99" t="n">
        <v>1.35</v>
      </c>
      <c r="G290" s="100" t="n">
        <v>8</v>
      </c>
      <c r="H290" s="99" t="n">
        <v>10.8</v>
      </c>
      <c r="I290" s="99" t="n">
        <v>11.376</v>
      </c>
      <c r="J290" s="100" t="n">
        <v>56</v>
      </c>
      <c r="K290" s="100" t="s">
        <v>116</v>
      </c>
      <c r="L290" s="100"/>
      <c r="M290" s="101" t="s">
        <v>120</v>
      </c>
      <c r="N290" s="101"/>
      <c r="O290" s="100" t="n">
        <v>35</v>
      </c>
      <c r="P290" s="102" t="str">
        <f aca="false"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0" s="102"/>
      <c r="R290" s="102"/>
      <c r="S290" s="102"/>
      <c r="T290" s="102"/>
      <c r="U290" s="103"/>
      <c r="V290" s="103"/>
      <c r="W290" s="104" t="s">
        <v>68</v>
      </c>
      <c r="X290" s="105" t="n">
        <v>0</v>
      </c>
      <c r="Y290" s="106" t="n">
        <f aca="false">IFERROR(IF(X290="",0,CEILING((X290/$H290),1)*$H290),"")</f>
        <v>0</v>
      </c>
      <c r="Z290" s="107" t="str">
        <f aca="false">IFERROR(IF(Y290=0,"",ROUNDUP(Y290/H290,0)*0.02175),"")</f>
        <v/>
      </c>
      <c r="AA290" s="108"/>
      <c r="AB290" s="109"/>
      <c r="AC290" s="110" t="s">
        <v>118</v>
      </c>
      <c r="AG290" s="111"/>
      <c r="AJ290" s="112"/>
      <c r="AK290" s="112"/>
      <c r="BB290" s="113" t="s">
        <v>1</v>
      </c>
      <c r="BM290" s="111" t="n">
        <f aca="false">IFERROR(X290*I290/H290,"0")</f>
        <v>0</v>
      </c>
      <c r="BN290" s="111" t="n">
        <f aca="false">IFERROR(Y290*I290/H290,"0")</f>
        <v>0</v>
      </c>
      <c r="BO290" s="111" t="n">
        <f aca="false">IFERROR(1/J290*(X290/H290),"0")</f>
        <v>0</v>
      </c>
      <c r="BP290" s="111" t="n">
        <f aca="false">IFERROR(1/J290*(Y290/H290),"0")</f>
        <v>0</v>
      </c>
    </row>
    <row r="291" customFormat="false" ht="37.5" hidden="false" customHeight="true" outlineLevel="0" collapsed="false">
      <c r="A291" s="96" t="s">
        <v>486</v>
      </c>
      <c r="B291" s="96" t="s">
        <v>487</v>
      </c>
      <c r="C291" s="97" t="n">
        <v>4301011879</v>
      </c>
      <c r="D291" s="98" t="n">
        <v>4680115885691</v>
      </c>
      <c r="E291" s="98"/>
      <c r="F291" s="99" t="n">
        <v>1.35</v>
      </c>
      <c r="G291" s="100" t="n">
        <v>8</v>
      </c>
      <c r="H291" s="99" t="n">
        <v>10.8</v>
      </c>
      <c r="I291" s="99" t="n">
        <v>11.28</v>
      </c>
      <c r="J291" s="100" t="n">
        <v>56</v>
      </c>
      <c r="K291" s="100" t="s">
        <v>116</v>
      </c>
      <c r="L291" s="100"/>
      <c r="M291" s="101" t="s">
        <v>67</v>
      </c>
      <c r="N291" s="101"/>
      <c r="O291" s="100" t="n">
        <v>30</v>
      </c>
      <c r="P291" s="102" t="str">
        <f aca="false"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1" s="102"/>
      <c r="R291" s="102"/>
      <c r="S291" s="102"/>
      <c r="T291" s="102"/>
      <c r="U291" s="103"/>
      <c r="V291" s="103"/>
      <c r="W291" s="104" t="s">
        <v>68</v>
      </c>
      <c r="X291" s="105" t="n">
        <v>0</v>
      </c>
      <c r="Y291" s="106" t="n">
        <f aca="false">IFERROR(IF(X291="",0,CEILING((X291/$H291),1)*$H291),"")</f>
        <v>0</v>
      </c>
      <c r="Z291" s="107" t="str">
        <f aca="false">IFERROR(IF(Y291=0,"",ROUNDUP(Y291/H291,0)*0.02175),"")</f>
        <v/>
      </c>
      <c r="AA291" s="108"/>
      <c r="AB291" s="109"/>
      <c r="AC291" s="110" t="s">
        <v>488</v>
      </c>
      <c r="AG291" s="111"/>
      <c r="AJ291" s="112"/>
      <c r="AK291" s="112"/>
      <c r="BB291" s="113" t="s">
        <v>1</v>
      </c>
      <c r="BM291" s="111" t="n">
        <f aca="false">IFERROR(X291*I291/H291,"0")</f>
        <v>0</v>
      </c>
      <c r="BN291" s="111" t="n">
        <f aca="false">IFERROR(Y291*I291/H291,"0")</f>
        <v>0</v>
      </c>
      <c r="BO291" s="111" t="n">
        <f aca="false">IFERROR(1/J291*(X291/H291),"0")</f>
        <v>0</v>
      </c>
      <c r="BP291" s="111" t="n">
        <f aca="false">IFERROR(1/J291*(Y291/H291),"0")</f>
        <v>0</v>
      </c>
    </row>
    <row r="292" customFormat="false" ht="27" hidden="false" customHeight="true" outlineLevel="0" collapsed="false">
      <c r="A292" s="96" t="s">
        <v>489</v>
      </c>
      <c r="B292" s="96" t="s">
        <v>490</v>
      </c>
      <c r="C292" s="97" t="n">
        <v>4301011878</v>
      </c>
      <c r="D292" s="98" t="n">
        <v>4680115885660</v>
      </c>
      <c r="E292" s="98"/>
      <c r="F292" s="99" t="n">
        <v>1.35</v>
      </c>
      <c r="G292" s="100" t="n">
        <v>8</v>
      </c>
      <c r="H292" s="99" t="n">
        <v>10.8</v>
      </c>
      <c r="I292" s="99" t="n">
        <v>11.28</v>
      </c>
      <c r="J292" s="100" t="n">
        <v>56</v>
      </c>
      <c r="K292" s="100" t="s">
        <v>116</v>
      </c>
      <c r="L292" s="100"/>
      <c r="M292" s="101" t="s">
        <v>67</v>
      </c>
      <c r="N292" s="101"/>
      <c r="O292" s="100" t="n">
        <v>35</v>
      </c>
      <c r="P292" s="102" t="str">
        <f aca="false"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2" s="102"/>
      <c r="R292" s="102"/>
      <c r="S292" s="102"/>
      <c r="T292" s="102"/>
      <c r="U292" s="103"/>
      <c r="V292" s="103"/>
      <c r="W292" s="104" t="s">
        <v>68</v>
      </c>
      <c r="X292" s="105" t="n">
        <v>0</v>
      </c>
      <c r="Y292" s="106" t="n">
        <f aca="false">IFERROR(IF(X292="",0,CEILING((X292/$H292),1)*$H292),"")</f>
        <v>0</v>
      </c>
      <c r="Z292" s="107" t="str">
        <f aca="false">IFERROR(IF(Y292=0,"",ROUNDUP(Y292/H292,0)*0.02175),"")</f>
        <v/>
      </c>
      <c r="AA292" s="108"/>
      <c r="AB292" s="109"/>
      <c r="AC292" s="110" t="s">
        <v>491</v>
      </c>
      <c r="AG292" s="111"/>
      <c r="AJ292" s="112"/>
      <c r="AK292" s="112"/>
      <c r="BB292" s="113" t="s">
        <v>1</v>
      </c>
      <c r="BM292" s="111" t="n">
        <f aca="false">IFERROR(X292*I292/H292,"0")</f>
        <v>0</v>
      </c>
      <c r="BN292" s="111" t="n">
        <f aca="false">IFERROR(Y292*I292/H292,"0")</f>
        <v>0</v>
      </c>
      <c r="BO292" s="111" t="n">
        <f aca="false">IFERROR(1/J292*(X292/H292),"0")</f>
        <v>0</v>
      </c>
      <c r="BP292" s="111" t="n">
        <f aca="false">IFERROR(1/J292*(Y292/H292),"0")</f>
        <v>0</v>
      </c>
    </row>
    <row r="293" customFormat="false" ht="12.75" hidden="false" customHeight="false" outlineLevel="0" collapsed="false">
      <c r="A293" s="114"/>
      <c r="B293" s="114"/>
      <c r="C293" s="114"/>
      <c r="D293" s="114"/>
      <c r="E293" s="114"/>
      <c r="F293" s="114"/>
      <c r="G293" s="114"/>
      <c r="H293" s="114"/>
      <c r="I293" s="114"/>
      <c r="J293" s="114"/>
      <c r="K293" s="114"/>
      <c r="L293" s="114"/>
      <c r="M293" s="114"/>
      <c r="N293" s="114"/>
      <c r="O293" s="114"/>
      <c r="P293" s="115" t="s">
        <v>70</v>
      </c>
      <c r="Q293" s="115"/>
      <c r="R293" s="115"/>
      <c r="S293" s="115"/>
      <c r="T293" s="115"/>
      <c r="U293" s="115"/>
      <c r="V293" s="115"/>
      <c r="W293" s="116" t="s">
        <v>71</v>
      </c>
      <c r="X293" s="117" t="n">
        <f aca="false">IFERROR(X290/H290,"0")+IFERROR(X291/H291,"0")+IFERROR(X292/H292,"0")</f>
        <v>0</v>
      </c>
      <c r="Y293" s="117" t="n">
        <f aca="false">IFERROR(Y290/H290,"0")+IFERROR(Y291/H291,"0")+IFERROR(Y292/H292,"0")</f>
        <v>0</v>
      </c>
      <c r="Z293" s="117" t="n">
        <f aca="false">IFERROR(IF(Z290="",0,Z290),"0")+IFERROR(IF(Z291="",0,Z291),"0")+IFERROR(IF(Z292="",0,Z292),"0")</f>
        <v>0</v>
      </c>
      <c r="AA293" s="118"/>
      <c r="AB293" s="118"/>
      <c r="AC293" s="118"/>
    </row>
    <row r="294" customFormat="false" ht="12.75" hidden="false" customHeight="false" outlineLevel="0" collapsed="false">
      <c r="A294" s="114"/>
      <c r="B294" s="114"/>
      <c r="C294" s="114"/>
      <c r="D294" s="114"/>
      <c r="E294" s="114"/>
      <c r="F294" s="114"/>
      <c r="G294" s="114"/>
      <c r="H294" s="114"/>
      <c r="I294" s="114"/>
      <c r="J294" s="114"/>
      <c r="K294" s="114"/>
      <c r="L294" s="114"/>
      <c r="M294" s="114"/>
      <c r="N294" s="114"/>
      <c r="O294" s="114"/>
      <c r="P294" s="115" t="s">
        <v>70</v>
      </c>
      <c r="Q294" s="115"/>
      <c r="R294" s="115"/>
      <c r="S294" s="115"/>
      <c r="T294" s="115"/>
      <c r="U294" s="115"/>
      <c r="V294" s="115"/>
      <c r="W294" s="116" t="s">
        <v>68</v>
      </c>
      <c r="X294" s="117" t="n">
        <f aca="false">IFERROR(SUM(X290:X292),"0")</f>
        <v>0</v>
      </c>
      <c r="Y294" s="117" t="n">
        <f aca="false">IFERROR(SUM(Y290:Y292),"0")</f>
        <v>0</v>
      </c>
      <c r="Z294" s="116"/>
      <c r="AA294" s="118"/>
      <c r="AB294" s="118"/>
      <c r="AC294" s="118"/>
    </row>
    <row r="295" customFormat="false" ht="16.5" hidden="false" customHeight="true" outlineLevel="0" collapsed="false">
      <c r="A295" s="92" t="s">
        <v>492</v>
      </c>
      <c r="B295" s="92"/>
      <c r="C295" s="92"/>
      <c r="D295" s="92"/>
      <c r="E295" s="92"/>
      <c r="F295" s="92"/>
      <c r="G295" s="92"/>
      <c r="H295" s="92"/>
      <c r="I295" s="92"/>
      <c r="J295" s="92"/>
      <c r="K295" s="92"/>
      <c r="L295" s="92"/>
      <c r="M295" s="92"/>
      <c r="N295" s="92"/>
      <c r="O295" s="92"/>
      <c r="P295" s="92"/>
      <c r="Q295" s="92"/>
      <c r="R295" s="92"/>
      <c r="S295" s="92"/>
      <c r="T295" s="92"/>
      <c r="U295" s="92"/>
      <c r="V295" s="92"/>
      <c r="W295" s="92"/>
      <c r="X295" s="92"/>
      <c r="Y295" s="92"/>
      <c r="Z295" s="92"/>
      <c r="AA295" s="93"/>
      <c r="AB295" s="93"/>
      <c r="AC295" s="93"/>
    </row>
    <row r="296" customFormat="false" ht="14.25" hidden="false" customHeight="true" outlineLevel="0" collapsed="false">
      <c r="A296" s="94" t="s">
        <v>72</v>
      </c>
      <c r="B296" s="94"/>
      <c r="C296" s="94"/>
      <c r="D296" s="94"/>
      <c r="E296" s="94"/>
      <c r="F296" s="94"/>
      <c r="G296" s="94"/>
      <c r="H296" s="94"/>
      <c r="I296" s="94"/>
      <c r="J296" s="94"/>
      <c r="K296" s="94"/>
      <c r="L296" s="94"/>
      <c r="M296" s="94"/>
      <c r="N296" s="94"/>
      <c r="O296" s="94"/>
      <c r="P296" s="94"/>
      <c r="Q296" s="94"/>
      <c r="R296" s="94"/>
      <c r="S296" s="94"/>
      <c r="T296" s="94"/>
      <c r="U296" s="94"/>
      <c r="V296" s="94"/>
      <c r="W296" s="94"/>
      <c r="X296" s="94"/>
      <c r="Y296" s="94"/>
      <c r="Z296" s="94"/>
      <c r="AA296" s="95"/>
      <c r="AB296" s="95"/>
      <c r="AC296" s="95"/>
    </row>
    <row r="297" customFormat="false" ht="27" hidden="false" customHeight="true" outlineLevel="0" collapsed="false">
      <c r="A297" s="96" t="s">
        <v>493</v>
      </c>
      <c r="B297" s="96" t="s">
        <v>494</v>
      </c>
      <c r="C297" s="97" t="n">
        <v>4301051409</v>
      </c>
      <c r="D297" s="98" t="n">
        <v>4680115881556</v>
      </c>
      <c r="E297" s="98"/>
      <c r="F297" s="99" t="n">
        <v>1</v>
      </c>
      <c r="G297" s="100" t="n">
        <v>4</v>
      </c>
      <c r="H297" s="99" t="n">
        <v>4</v>
      </c>
      <c r="I297" s="99" t="n">
        <v>4.408</v>
      </c>
      <c r="J297" s="100" t="n">
        <v>104</v>
      </c>
      <c r="K297" s="100" t="s">
        <v>116</v>
      </c>
      <c r="L297" s="100"/>
      <c r="M297" s="101" t="s">
        <v>120</v>
      </c>
      <c r="N297" s="101"/>
      <c r="O297" s="100" t="n">
        <v>45</v>
      </c>
      <c r="P297" s="102" t="str">
        <f aca="false"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7" s="102"/>
      <c r="R297" s="102"/>
      <c r="S297" s="102"/>
      <c r="T297" s="102"/>
      <c r="U297" s="103"/>
      <c r="V297" s="103"/>
      <c r="W297" s="104" t="s">
        <v>68</v>
      </c>
      <c r="X297" s="105" t="n">
        <v>0</v>
      </c>
      <c r="Y297" s="106" t="n">
        <f aca="false">IFERROR(IF(X297="",0,CEILING((X297/$H297),1)*$H297),"")</f>
        <v>0</v>
      </c>
      <c r="Z297" s="107" t="str">
        <f aca="false">IFERROR(IF(Y297=0,"",ROUNDUP(Y297/H297,0)*0.01196),"")</f>
        <v/>
      </c>
      <c r="AA297" s="108"/>
      <c r="AB297" s="109"/>
      <c r="AC297" s="110" t="s">
        <v>495</v>
      </c>
      <c r="AG297" s="111"/>
      <c r="AJ297" s="112"/>
      <c r="AK297" s="112"/>
      <c r="BB297" s="113" t="s">
        <v>1</v>
      </c>
      <c r="BM297" s="111" t="n">
        <f aca="false">IFERROR(X297*I297/H297,"0")</f>
        <v>0</v>
      </c>
      <c r="BN297" s="111" t="n">
        <f aca="false">IFERROR(Y297*I297/H297,"0")</f>
        <v>0</v>
      </c>
      <c r="BO297" s="111" t="n">
        <f aca="false">IFERROR(1/J297*(X297/H297),"0")</f>
        <v>0</v>
      </c>
      <c r="BP297" s="111" t="n">
        <f aca="false">IFERROR(1/J297*(Y297/H297),"0")</f>
        <v>0</v>
      </c>
    </row>
    <row r="298" customFormat="false" ht="37.5" hidden="false" customHeight="true" outlineLevel="0" collapsed="false">
      <c r="A298" s="96" t="s">
        <v>496</v>
      </c>
      <c r="B298" s="96" t="s">
        <v>497</v>
      </c>
      <c r="C298" s="97" t="n">
        <v>4301051506</v>
      </c>
      <c r="D298" s="98" t="n">
        <v>4680115881037</v>
      </c>
      <c r="E298" s="98"/>
      <c r="F298" s="99" t="n">
        <v>0.84</v>
      </c>
      <c r="G298" s="100" t="n">
        <v>4</v>
      </c>
      <c r="H298" s="99" t="n">
        <v>3.36</v>
      </c>
      <c r="I298" s="99" t="n">
        <v>3.618</v>
      </c>
      <c r="J298" s="100" t="n">
        <v>132</v>
      </c>
      <c r="K298" s="100" t="s">
        <v>75</v>
      </c>
      <c r="L298" s="100"/>
      <c r="M298" s="101" t="s">
        <v>67</v>
      </c>
      <c r="N298" s="101"/>
      <c r="O298" s="100" t="n">
        <v>40</v>
      </c>
      <c r="P298" s="102" t="str">
        <f aca="false"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8" s="102"/>
      <c r="R298" s="102"/>
      <c r="S298" s="102"/>
      <c r="T298" s="102"/>
      <c r="U298" s="103"/>
      <c r="V298" s="103"/>
      <c r="W298" s="104" t="s">
        <v>68</v>
      </c>
      <c r="X298" s="105" t="n">
        <v>0</v>
      </c>
      <c r="Y298" s="106" t="n">
        <f aca="false">IFERROR(IF(X298="",0,CEILING((X298/$H298),1)*$H298),"")</f>
        <v>0</v>
      </c>
      <c r="Z298" s="107" t="str">
        <f aca="false">IFERROR(IF(Y298=0,"",ROUNDUP(Y298/H298,0)*0.00902),"")</f>
        <v/>
      </c>
      <c r="AA298" s="108"/>
      <c r="AB298" s="109"/>
      <c r="AC298" s="110" t="s">
        <v>498</v>
      </c>
      <c r="AG298" s="111"/>
      <c r="AJ298" s="112"/>
      <c r="AK298" s="112"/>
      <c r="BB298" s="113" t="s">
        <v>1</v>
      </c>
      <c r="BM298" s="111" t="n">
        <f aca="false">IFERROR(X298*I298/H298,"0")</f>
        <v>0</v>
      </c>
      <c r="BN298" s="111" t="n">
        <f aca="false">IFERROR(Y298*I298/H298,"0")</f>
        <v>0</v>
      </c>
      <c r="BO298" s="111" t="n">
        <f aca="false">IFERROR(1/J298*(X298/H298),"0")</f>
        <v>0</v>
      </c>
      <c r="BP298" s="111" t="n">
        <f aca="false">IFERROR(1/J298*(Y298/H298),"0")</f>
        <v>0</v>
      </c>
    </row>
    <row r="299" customFormat="false" ht="37.5" hidden="false" customHeight="true" outlineLevel="0" collapsed="false">
      <c r="A299" s="96" t="s">
        <v>499</v>
      </c>
      <c r="B299" s="96" t="s">
        <v>500</v>
      </c>
      <c r="C299" s="97" t="n">
        <v>4301051487</v>
      </c>
      <c r="D299" s="98" t="n">
        <v>4680115881228</v>
      </c>
      <c r="E299" s="98"/>
      <c r="F299" s="99" t="n">
        <v>0.4</v>
      </c>
      <c r="G299" s="100" t="n">
        <v>6</v>
      </c>
      <c r="H299" s="99" t="n">
        <v>2.4</v>
      </c>
      <c r="I299" s="99" t="n">
        <v>2.672</v>
      </c>
      <c r="J299" s="100" t="n">
        <v>156</v>
      </c>
      <c r="K299" s="100" t="s">
        <v>75</v>
      </c>
      <c r="L299" s="100"/>
      <c r="M299" s="101" t="s">
        <v>67</v>
      </c>
      <c r="N299" s="101"/>
      <c r="O299" s="100" t="n">
        <v>40</v>
      </c>
      <c r="P299" s="102" t="str">
        <f aca="false"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9" s="102"/>
      <c r="R299" s="102"/>
      <c r="S299" s="102"/>
      <c r="T299" s="102"/>
      <c r="U299" s="103"/>
      <c r="V299" s="103"/>
      <c r="W299" s="104" t="s">
        <v>68</v>
      </c>
      <c r="X299" s="105" t="n">
        <v>0</v>
      </c>
      <c r="Y299" s="106" t="n">
        <f aca="false">IFERROR(IF(X299="",0,CEILING((X299/$H299),1)*$H299),"")</f>
        <v>0</v>
      </c>
      <c r="Z299" s="107" t="str">
        <f aca="false">IFERROR(IF(Y299=0,"",ROUNDUP(Y299/H299,0)*0.00753),"")</f>
        <v/>
      </c>
      <c r="AA299" s="108"/>
      <c r="AB299" s="109"/>
      <c r="AC299" s="110" t="s">
        <v>498</v>
      </c>
      <c r="AG299" s="111"/>
      <c r="AJ299" s="112"/>
      <c r="AK299" s="112"/>
      <c r="BB299" s="113" t="s">
        <v>1</v>
      </c>
      <c r="BM299" s="111" t="n">
        <f aca="false">IFERROR(X299*I299/H299,"0")</f>
        <v>0</v>
      </c>
      <c r="BN299" s="111" t="n">
        <f aca="false">IFERROR(Y299*I299/H299,"0")</f>
        <v>0</v>
      </c>
      <c r="BO299" s="111" t="n">
        <f aca="false">IFERROR(1/J299*(X299/H299),"0")</f>
        <v>0</v>
      </c>
      <c r="BP299" s="111" t="n">
        <f aca="false">IFERROR(1/J299*(Y299/H299),"0")</f>
        <v>0</v>
      </c>
    </row>
    <row r="300" customFormat="false" ht="27" hidden="false" customHeight="true" outlineLevel="0" collapsed="false">
      <c r="A300" s="96" t="s">
        <v>501</v>
      </c>
      <c r="B300" s="96" t="s">
        <v>502</v>
      </c>
      <c r="C300" s="97" t="n">
        <v>4301051384</v>
      </c>
      <c r="D300" s="98" t="n">
        <v>4680115881211</v>
      </c>
      <c r="E300" s="98"/>
      <c r="F300" s="99" t="n">
        <v>0.4</v>
      </c>
      <c r="G300" s="100" t="n">
        <v>6</v>
      </c>
      <c r="H300" s="99" t="n">
        <v>2.4</v>
      </c>
      <c r="I300" s="99" t="n">
        <v>2.6</v>
      </c>
      <c r="J300" s="100" t="n">
        <v>156</v>
      </c>
      <c r="K300" s="100" t="s">
        <v>75</v>
      </c>
      <c r="L300" s="100"/>
      <c r="M300" s="101" t="s">
        <v>67</v>
      </c>
      <c r="N300" s="101"/>
      <c r="O300" s="100" t="n">
        <v>45</v>
      </c>
      <c r="P300" s="102" t="str">
        <f aca="false"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0" s="102"/>
      <c r="R300" s="102"/>
      <c r="S300" s="102"/>
      <c r="T300" s="102"/>
      <c r="U300" s="103"/>
      <c r="V300" s="103"/>
      <c r="W300" s="104" t="s">
        <v>68</v>
      </c>
      <c r="X300" s="105" t="n">
        <v>0</v>
      </c>
      <c r="Y300" s="106" t="n">
        <f aca="false">IFERROR(IF(X300="",0,CEILING((X300/$H300),1)*$H300),"")</f>
        <v>0</v>
      </c>
      <c r="Z300" s="107" t="str">
        <f aca="false">IFERROR(IF(Y300=0,"",ROUNDUP(Y300/H300,0)*0.00753),"")</f>
        <v/>
      </c>
      <c r="AA300" s="108"/>
      <c r="AB300" s="109"/>
      <c r="AC300" s="110" t="s">
        <v>495</v>
      </c>
      <c r="AG300" s="111"/>
      <c r="AJ300" s="112"/>
      <c r="AK300" s="112"/>
      <c r="BB300" s="113" t="s">
        <v>1</v>
      </c>
      <c r="BM300" s="111" t="n">
        <f aca="false">IFERROR(X300*I300/H300,"0")</f>
        <v>0</v>
      </c>
      <c r="BN300" s="111" t="n">
        <f aca="false">IFERROR(Y300*I300/H300,"0")</f>
        <v>0</v>
      </c>
      <c r="BO300" s="111" t="n">
        <f aca="false">IFERROR(1/J300*(X300/H300),"0")</f>
        <v>0</v>
      </c>
      <c r="BP300" s="111" t="n">
        <f aca="false">IFERROR(1/J300*(Y300/H300),"0")</f>
        <v>0</v>
      </c>
    </row>
    <row r="301" customFormat="false" ht="27" hidden="false" customHeight="true" outlineLevel="0" collapsed="false">
      <c r="A301" s="96" t="s">
        <v>503</v>
      </c>
      <c r="B301" s="96" t="s">
        <v>504</v>
      </c>
      <c r="C301" s="97" t="n">
        <v>4301051378</v>
      </c>
      <c r="D301" s="98" t="n">
        <v>4680115881020</v>
      </c>
      <c r="E301" s="98"/>
      <c r="F301" s="99" t="n">
        <v>0.84</v>
      </c>
      <c r="G301" s="100" t="n">
        <v>4</v>
      </c>
      <c r="H301" s="99" t="n">
        <v>3.36</v>
      </c>
      <c r="I301" s="99" t="n">
        <v>3.57</v>
      </c>
      <c r="J301" s="100" t="n">
        <v>120</v>
      </c>
      <c r="K301" s="100" t="s">
        <v>75</v>
      </c>
      <c r="L301" s="100"/>
      <c r="M301" s="101" t="s">
        <v>67</v>
      </c>
      <c r="N301" s="101"/>
      <c r="O301" s="100" t="n">
        <v>45</v>
      </c>
      <c r="P301" s="102" t="str">
        <f aca="false"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1" s="102"/>
      <c r="R301" s="102"/>
      <c r="S301" s="102"/>
      <c r="T301" s="102"/>
      <c r="U301" s="103"/>
      <c r="V301" s="103"/>
      <c r="W301" s="104" t="s">
        <v>68</v>
      </c>
      <c r="X301" s="105" t="n">
        <v>0</v>
      </c>
      <c r="Y301" s="106" t="n">
        <f aca="false">IFERROR(IF(X301="",0,CEILING((X301/$H301),1)*$H301),"")</f>
        <v>0</v>
      </c>
      <c r="Z301" s="107" t="str">
        <f aca="false">IFERROR(IF(Y301=0,"",ROUNDUP(Y301/H301,0)*0.00937),"")</f>
        <v/>
      </c>
      <c r="AA301" s="108"/>
      <c r="AB301" s="109"/>
      <c r="AC301" s="110" t="s">
        <v>505</v>
      </c>
      <c r="AG301" s="111"/>
      <c r="AJ301" s="112"/>
      <c r="AK301" s="112"/>
      <c r="BB301" s="113" t="s">
        <v>1</v>
      </c>
      <c r="BM301" s="111" t="n">
        <f aca="false">IFERROR(X301*I301/H301,"0")</f>
        <v>0</v>
      </c>
      <c r="BN301" s="111" t="n">
        <f aca="false">IFERROR(Y301*I301/H301,"0")</f>
        <v>0</v>
      </c>
      <c r="BO301" s="111" t="n">
        <f aca="false">IFERROR(1/J301*(X301/H301),"0")</f>
        <v>0</v>
      </c>
      <c r="BP301" s="111" t="n">
        <f aca="false">IFERROR(1/J301*(Y301/H301),"0")</f>
        <v>0</v>
      </c>
    </row>
    <row r="302" customFormat="false" ht="12.75" hidden="false" customHeight="false" outlineLevel="0" collapsed="false">
      <c r="A302" s="114"/>
      <c r="B302" s="114"/>
      <c r="C302" s="114"/>
      <c r="D302" s="114"/>
      <c r="E302" s="114"/>
      <c r="F302" s="114"/>
      <c r="G302" s="114"/>
      <c r="H302" s="114"/>
      <c r="I302" s="114"/>
      <c r="J302" s="114"/>
      <c r="K302" s="114"/>
      <c r="L302" s="114"/>
      <c r="M302" s="114"/>
      <c r="N302" s="114"/>
      <c r="O302" s="114"/>
      <c r="P302" s="115" t="s">
        <v>70</v>
      </c>
      <c r="Q302" s="115"/>
      <c r="R302" s="115"/>
      <c r="S302" s="115"/>
      <c r="T302" s="115"/>
      <c r="U302" s="115"/>
      <c r="V302" s="115"/>
      <c r="W302" s="116" t="s">
        <v>71</v>
      </c>
      <c r="X302" s="117" t="n">
        <f aca="false">IFERROR(X297/H297,"0")+IFERROR(X298/H298,"0")+IFERROR(X299/H299,"0")+IFERROR(X300/H300,"0")+IFERROR(X301/H301,"0")</f>
        <v>0</v>
      </c>
      <c r="Y302" s="117" t="n">
        <f aca="false">IFERROR(Y297/H297,"0")+IFERROR(Y298/H298,"0")+IFERROR(Y299/H299,"0")+IFERROR(Y300/H300,"0")+IFERROR(Y301/H301,"0")</f>
        <v>0</v>
      </c>
      <c r="Z302" s="117" t="n">
        <f aca="false">IFERROR(IF(Z297="",0,Z297),"0")+IFERROR(IF(Z298="",0,Z298),"0")+IFERROR(IF(Z299="",0,Z299),"0")+IFERROR(IF(Z300="",0,Z300),"0")+IFERROR(IF(Z301="",0,Z301),"0")</f>
        <v>0</v>
      </c>
      <c r="AA302" s="118"/>
      <c r="AB302" s="118"/>
      <c r="AC302" s="118"/>
    </row>
    <row r="303" customFormat="false" ht="12.75" hidden="false" customHeight="false" outlineLevel="0" collapsed="false">
      <c r="A303" s="114"/>
      <c r="B303" s="114"/>
      <c r="C303" s="114"/>
      <c r="D303" s="114"/>
      <c r="E303" s="114"/>
      <c r="F303" s="114"/>
      <c r="G303" s="114"/>
      <c r="H303" s="114"/>
      <c r="I303" s="114"/>
      <c r="J303" s="114"/>
      <c r="K303" s="114"/>
      <c r="L303" s="114"/>
      <c r="M303" s="114"/>
      <c r="N303" s="114"/>
      <c r="O303" s="114"/>
      <c r="P303" s="115" t="s">
        <v>70</v>
      </c>
      <c r="Q303" s="115"/>
      <c r="R303" s="115"/>
      <c r="S303" s="115"/>
      <c r="T303" s="115"/>
      <c r="U303" s="115"/>
      <c r="V303" s="115"/>
      <c r="W303" s="116" t="s">
        <v>68</v>
      </c>
      <c r="X303" s="117" t="n">
        <f aca="false">IFERROR(SUM(X297:X301),"0")</f>
        <v>0</v>
      </c>
      <c r="Y303" s="117" t="n">
        <f aca="false">IFERROR(SUM(Y297:Y301),"0")</f>
        <v>0</v>
      </c>
      <c r="Z303" s="116"/>
      <c r="AA303" s="118"/>
      <c r="AB303" s="118"/>
      <c r="AC303" s="118"/>
    </row>
    <row r="304" customFormat="false" ht="16.5" hidden="false" customHeight="true" outlineLevel="0" collapsed="false">
      <c r="A304" s="92" t="s">
        <v>506</v>
      </c>
      <c r="B304" s="92"/>
      <c r="C304" s="92"/>
      <c r="D304" s="92"/>
      <c r="E304" s="92"/>
      <c r="F304" s="92"/>
      <c r="G304" s="92"/>
      <c r="H304" s="92"/>
      <c r="I304" s="92"/>
      <c r="J304" s="92"/>
      <c r="K304" s="92"/>
      <c r="L304" s="92"/>
      <c r="M304" s="92"/>
      <c r="N304" s="92"/>
      <c r="O304" s="92"/>
      <c r="P304" s="92"/>
      <c r="Q304" s="92"/>
      <c r="R304" s="92"/>
      <c r="S304" s="92"/>
      <c r="T304" s="92"/>
      <c r="U304" s="92"/>
      <c r="V304" s="92"/>
      <c r="W304" s="92"/>
      <c r="X304" s="92"/>
      <c r="Y304" s="92"/>
      <c r="Z304" s="92"/>
      <c r="AA304" s="93"/>
      <c r="AB304" s="93"/>
      <c r="AC304" s="93"/>
    </row>
    <row r="305" customFormat="false" ht="14.25" hidden="false" customHeight="true" outlineLevel="0" collapsed="false">
      <c r="A305" s="94" t="s">
        <v>72</v>
      </c>
      <c r="B305" s="94"/>
      <c r="C305" s="94"/>
      <c r="D305" s="94"/>
      <c r="E305" s="94"/>
      <c r="F305" s="94"/>
      <c r="G305" s="94"/>
      <c r="H305" s="94"/>
      <c r="I305" s="94"/>
      <c r="J305" s="94"/>
      <c r="K305" s="94"/>
      <c r="L305" s="94"/>
      <c r="M305" s="94"/>
      <c r="N305" s="94"/>
      <c r="O305" s="94"/>
      <c r="P305" s="94"/>
      <c r="Q305" s="94"/>
      <c r="R305" s="94"/>
      <c r="S305" s="94"/>
      <c r="T305" s="94"/>
      <c r="U305" s="94"/>
      <c r="V305" s="94"/>
      <c r="W305" s="94"/>
      <c r="X305" s="94"/>
      <c r="Y305" s="94"/>
      <c r="Z305" s="94"/>
      <c r="AA305" s="95"/>
      <c r="AB305" s="95"/>
      <c r="AC305" s="95"/>
    </row>
    <row r="306" customFormat="false" ht="27" hidden="false" customHeight="true" outlineLevel="0" collapsed="false">
      <c r="A306" s="96" t="s">
        <v>507</v>
      </c>
      <c r="B306" s="96" t="s">
        <v>508</v>
      </c>
      <c r="C306" s="97" t="n">
        <v>4301051731</v>
      </c>
      <c r="D306" s="98" t="n">
        <v>4680115884618</v>
      </c>
      <c r="E306" s="98"/>
      <c r="F306" s="99" t="n">
        <v>0.6</v>
      </c>
      <c r="G306" s="100" t="n">
        <v>6</v>
      </c>
      <c r="H306" s="99" t="n">
        <v>3.6</v>
      </c>
      <c r="I306" s="99" t="n">
        <v>3.81</v>
      </c>
      <c r="J306" s="100" t="n">
        <v>132</v>
      </c>
      <c r="K306" s="100" t="s">
        <v>75</v>
      </c>
      <c r="L306" s="100"/>
      <c r="M306" s="101" t="s">
        <v>67</v>
      </c>
      <c r="N306" s="101"/>
      <c r="O306" s="100" t="n">
        <v>45</v>
      </c>
      <c r="P306" s="102" t="str">
        <f aca="false"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06" s="102"/>
      <c r="R306" s="102"/>
      <c r="S306" s="102"/>
      <c r="T306" s="102"/>
      <c r="U306" s="103"/>
      <c r="V306" s="103"/>
      <c r="W306" s="104" t="s">
        <v>68</v>
      </c>
      <c r="X306" s="105" t="n">
        <v>0</v>
      </c>
      <c r="Y306" s="106" t="n">
        <f aca="false">IFERROR(IF(X306="",0,CEILING((X306/$H306),1)*$H306),"")</f>
        <v>0</v>
      </c>
      <c r="Z306" s="107" t="str">
        <f aca="false">IFERROR(IF(Y306=0,"",ROUNDUP(Y306/H306,0)*0.00902),"")</f>
        <v/>
      </c>
      <c r="AA306" s="108"/>
      <c r="AB306" s="109"/>
      <c r="AC306" s="110" t="s">
        <v>509</v>
      </c>
      <c r="AG306" s="111"/>
      <c r="AJ306" s="112"/>
      <c r="AK306" s="112"/>
      <c r="BB306" s="113" t="s">
        <v>1</v>
      </c>
      <c r="BM306" s="111" t="n">
        <f aca="false">IFERROR(X306*I306/H306,"0")</f>
        <v>0</v>
      </c>
      <c r="BN306" s="111" t="n">
        <f aca="false">IFERROR(Y306*I306/H306,"0")</f>
        <v>0</v>
      </c>
      <c r="BO306" s="111" t="n">
        <f aca="false">IFERROR(1/J306*(X306/H306),"0")</f>
        <v>0</v>
      </c>
      <c r="BP306" s="111" t="n">
        <f aca="false">IFERROR(1/J306*(Y306/H306),"0")</f>
        <v>0</v>
      </c>
    </row>
    <row r="307" customFormat="false" ht="12.75" hidden="false" customHeight="false" outlineLevel="0" collapsed="false">
      <c r="A307" s="114"/>
      <c r="B307" s="114"/>
      <c r="C307" s="114"/>
      <c r="D307" s="114"/>
      <c r="E307" s="114"/>
      <c r="F307" s="114"/>
      <c r="G307" s="114"/>
      <c r="H307" s="114"/>
      <c r="I307" s="114"/>
      <c r="J307" s="114"/>
      <c r="K307" s="114"/>
      <c r="L307" s="114"/>
      <c r="M307" s="114"/>
      <c r="N307" s="114"/>
      <c r="O307" s="114"/>
      <c r="P307" s="115" t="s">
        <v>70</v>
      </c>
      <c r="Q307" s="115"/>
      <c r="R307" s="115"/>
      <c r="S307" s="115"/>
      <c r="T307" s="115"/>
      <c r="U307" s="115"/>
      <c r="V307" s="115"/>
      <c r="W307" s="116" t="s">
        <v>71</v>
      </c>
      <c r="X307" s="117" t="n">
        <f aca="false">IFERROR(X306/H306,"0")</f>
        <v>0</v>
      </c>
      <c r="Y307" s="117" t="n">
        <f aca="false">IFERROR(Y306/H306,"0")</f>
        <v>0</v>
      </c>
      <c r="Z307" s="117" t="n">
        <f aca="false">IFERROR(IF(Z306="",0,Z306),"0")</f>
        <v>0</v>
      </c>
      <c r="AA307" s="118"/>
      <c r="AB307" s="118"/>
      <c r="AC307" s="118"/>
    </row>
    <row r="308" customFormat="false" ht="12.75" hidden="false" customHeight="false" outlineLevel="0" collapsed="false">
      <c r="A308" s="114"/>
      <c r="B308" s="114"/>
      <c r="C308" s="114"/>
      <c r="D308" s="114"/>
      <c r="E308" s="114"/>
      <c r="F308" s="114"/>
      <c r="G308" s="114"/>
      <c r="H308" s="114"/>
      <c r="I308" s="114"/>
      <c r="J308" s="114"/>
      <c r="K308" s="114"/>
      <c r="L308" s="114"/>
      <c r="M308" s="114"/>
      <c r="N308" s="114"/>
      <c r="O308" s="114"/>
      <c r="P308" s="115" t="s">
        <v>70</v>
      </c>
      <c r="Q308" s="115"/>
      <c r="R308" s="115"/>
      <c r="S308" s="115"/>
      <c r="T308" s="115"/>
      <c r="U308" s="115"/>
      <c r="V308" s="115"/>
      <c r="W308" s="116" t="s">
        <v>68</v>
      </c>
      <c r="X308" s="117" t="n">
        <f aca="false">IFERROR(SUM(X306:X306),"0")</f>
        <v>0</v>
      </c>
      <c r="Y308" s="117" t="n">
        <f aca="false">IFERROR(SUM(Y306:Y306),"0")</f>
        <v>0</v>
      </c>
      <c r="Z308" s="116"/>
      <c r="AA308" s="118"/>
      <c r="AB308" s="118"/>
      <c r="AC308" s="118"/>
    </row>
    <row r="309" customFormat="false" ht="16.5" hidden="false" customHeight="true" outlineLevel="0" collapsed="false">
      <c r="A309" s="92" t="s">
        <v>510</v>
      </c>
      <c r="B309" s="92"/>
      <c r="C309" s="92"/>
      <c r="D309" s="92"/>
      <c r="E309" s="92"/>
      <c r="F309" s="92"/>
      <c r="G309" s="92"/>
      <c r="H309" s="92"/>
      <c r="I309" s="92"/>
      <c r="J309" s="92"/>
      <c r="K309" s="92"/>
      <c r="L309" s="92"/>
      <c r="M309" s="92"/>
      <c r="N309" s="92"/>
      <c r="O309" s="92"/>
      <c r="P309" s="92"/>
      <c r="Q309" s="92"/>
      <c r="R309" s="92"/>
      <c r="S309" s="92"/>
      <c r="T309" s="92"/>
      <c r="U309" s="92"/>
      <c r="V309" s="92"/>
      <c r="W309" s="92"/>
      <c r="X309" s="92"/>
      <c r="Y309" s="92"/>
      <c r="Z309" s="92"/>
      <c r="AA309" s="93"/>
      <c r="AB309" s="93"/>
      <c r="AC309" s="93"/>
    </row>
    <row r="310" customFormat="false" ht="14.25" hidden="false" customHeight="true" outlineLevel="0" collapsed="false">
      <c r="A310" s="94" t="s">
        <v>113</v>
      </c>
      <c r="B310" s="94"/>
      <c r="C310" s="94"/>
      <c r="D310" s="94"/>
      <c r="E310" s="94"/>
      <c r="F310" s="94"/>
      <c r="G310" s="94"/>
      <c r="H310" s="94"/>
      <c r="I310" s="94"/>
      <c r="J310" s="94"/>
      <c r="K310" s="94"/>
      <c r="L310" s="94"/>
      <c r="M310" s="94"/>
      <c r="N310" s="94"/>
      <c r="O310" s="94"/>
      <c r="P310" s="94"/>
      <c r="Q310" s="94"/>
      <c r="R310" s="94"/>
      <c r="S310" s="94"/>
      <c r="T310" s="94"/>
      <c r="U310" s="94"/>
      <c r="V310" s="94"/>
      <c r="W310" s="94"/>
      <c r="X310" s="94"/>
      <c r="Y310" s="94"/>
      <c r="Z310" s="94"/>
      <c r="AA310" s="95"/>
      <c r="AB310" s="95"/>
      <c r="AC310" s="95"/>
    </row>
    <row r="311" customFormat="false" ht="27" hidden="false" customHeight="true" outlineLevel="0" collapsed="false">
      <c r="A311" s="96" t="s">
        <v>511</v>
      </c>
      <c r="B311" s="96" t="s">
        <v>512</v>
      </c>
      <c r="C311" s="97" t="n">
        <v>4301011593</v>
      </c>
      <c r="D311" s="98" t="n">
        <v>4680115882973</v>
      </c>
      <c r="E311" s="98"/>
      <c r="F311" s="99" t="n">
        <v>0.7</v>
      </c>
      <c r="G311" s="100" t="n">
        <v>6</v>
      </c>
      <c r="H311" s="99" t="n">
        <v>4.2</v>
      </c>
      <c r="I311" s="99" t="n">
        <v>4.56</v>
      </c>
      <c r="J311" s="100" t="n">
        <v>104</v>
      </c>
      <c r="K311" s="100" t="s">
        <v>116</v>
      </c>
      <c r="L311" s="100"/>
      <c r="M311" s="101" t="s">
        <v>117</v>
      </c>
      <c r="N311" s="101"/>
      <c r="O311" s="100" t="n">
        <v>55</v>
      </c>
      <c r="P311" s="102" t="str">
        <f aca="false"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11" s="102"/>
      <c r="R311" s="102"/>
      <c r="S311" s="102"/>
      <c r="T311" s="102"/>
      <c r="U311" s="103"/>
      <c r="V311" s="103"/>
      <c r="W311" s="104" t="s">
        <v>68</v>
      </c>
      <c r="X311" s="105" t="n">
        <v>0</v>
      </c>
      <c r="Y311" s="106" t="n">
        <f aca="false">IFERROR(IF(X311="",0,CEILING((X311/$H311),1)*$H311),"")</f>
        <v>0</v>
      </c>
      <c r="Z311" s="107" t="str">
        <f aca="false">IFERROR(IF(Y311=0,"",ROUNDUP(Y311/H311,0)*0.01196),"")</f>
        <v/>
      </c>
      <c r="AA311" s="108"/>
      <c r="AB311" s="109"/>
      <c r="AC311" s="110" t="s">
        <v>436</v>
      </c>
      <c r="AG311" s="111"/>
      <c r="AJ311" s="112"/>
      <c r="AK311" s="112"/>
      <c r="BB311" s="113" t="s">
        <v>1</v>
      </c>
      <c r="BM311" s="111" t="n">
        <f aca="false">IFERROR(X311*I311/H311,"0")</f>
        <v>0</v>
      </c>
      <c r="BN311" s="111" t="n">
        <f aca="false">IFERROR(Y311*I311/H311,"0")</f>
        <v>0</v>
      </c>
      <c r="BO311" s="111" t="n">
        <f aca="false">IFERROR(1/J311*(X311/H311),"0")</f>
        <v>0</v>
      </c>
      <c r="BP311" s="111" t="n">
        <f aca="false">IFERROR(1/J311*(Y311/H311),"0")</f>
        <v>0</v>
      </c>
    </row>
    <row r="312" customFormat="false" ht="12.75" hidden="false" customHeight="false" outlineLevel="0" collapsed="false">
      <c r="A312" s="114"/>
      <c r="B312" s="114"/>
      <c r="C312" s="114"/>
      <c r="D312" s="114"/>
      <c r="E312" s="114"/>
      <c r="F312" s="114"/>
      <c r="G312" s="114"/>
      <c r="H312" s="114"/>
      <c r="I312" s="114"/>
      <c r="J312" s="114"/>
      <c r="K312" s="114"/>
      <c r="L312" s="114"/>
      <c r="M312" s="114"/>
      <c r="N312" s="114"/>
      <c r="O312" s="114"/>
      <c r="P312" s="115" t="s">
        <v>70</v>
      </c>
      <c r="Q312" s="115"/>
      <c r="R312" s="115"/>
      <c r="S312" s="115"/>
      <c r="T312" s="115"/>
      <c r="U312" s="115"/>
      <c r="V312" s="115"/>
      <c r="W312" s="116" t="s">
        <v>71</v>
      </c>
      <c r="X312" s="117" t="n">
        <f aca="false">IFERROR(X311/H311,"0")</f>
        <v>0</v>
      </c>
      <c r="Y312" s="117" t="n">
        <f aca="false">IFERROR(Y311/H311,"0")</f>
        <v>0</v>
      </c>
      <c r="Z312" s="117" t="n">
        <f aca="false">IFERROR(IF(Z311="",0,Z311),"0")</f>
        <v>0</v>
      </c>
      <c r="AA312" s="118"/>
      <c r="AB312" s="118"/>
      <c r="AC312" s="118"/>
    </row>
    <row r="313" customFormat="false" ht="12.75" hidden="false" customHeight="false" outlineLevel="0" collapsed="false">
      <c r="A313" s="114"/>
      <c r="B313" s="114"/>
      <c r="C313" s="114"/>
      <c r="D313" s="114"/>
      <c r="E313" s="114"/>
      <c r="F313" s="114"/>
      <c r="G313" s="114"/>
      <c r="H313" s="114"/>
      <c r="I313" s="114"/>
      <c r="J313" s="114"/>
      <c r="K313" s="114"/>
      <c r="L313" s="114"/>
      <c r="M313" s="114"/>
      <c r="N313" s="114"/>
      <c r="O313" s="114"/>
      <c r="P313" s="115" t="s">
        <v>70</v>
      </c>
      <c r="Q313" s="115"/>
      <c r="R313" s="115"/>
      <c r="S313" s="115"/>
      <c r="T313" s="115"/>
      <c r="U313" s="115"/>
      <c r="V313" s="115"/>
      <c r="W313" s="116" t="s">
        <v>68</v>
      </c>
      <c r="X313" s="117" t="n">
        <f aca="false">IFERROR(SUM(X311:X311),"0")</f>
        <v>0</v>
      </c>
      <c r="Y313" s="117" t="n">
        <f aca="false">IFERROR(SUM(Y311:Y311),"0")</f>
        <v>0</v>
      </c>
      <c r="Z313" s="116"/>
      <c r="AA313" s="118"/>
      <c r="AB313" s="118"/>
      <c r="AC313" s="118"/>
    </row>
    <row r="314" customFormat="false" ht="14.25" hidden="false" customHeight="true" outlineLevel="0" collapsed="false">
      <c r="A314" s="94" t="s">
        <v>63</v>
      </c>
      <c r="B314" s="94"/>
      <c r="C314" s="94"/>
      <c r="D314" s="94"/>
      <c r="E314" s="94"/>
      <c r="F314" s="94"/>
      <c r="G314" s="94"/>
      <c r="H314" s="94"/>
      <c r="I314" s="94"/>
      <c r="J314" s="94"/>
      <c r="K314" s="94"/>
      <c r="L314" s="94"/>
      <c r="M314" s="94"/>
      <c r="N314" s="94"/>
      <c r="O314" s="94"/>
      <c r="P314" s="94"/>
      <c r="Q314" s="94"/>
      <c r="R314" s="94"/>
      <c r="S314" s="94"/>
      <c r="T314" s="94"/>
      <c r="U314" s="94"/>
      <c r="V314" s="94"/>
      <c r="W314" s="94"/>
      <c r="X314" s="94"/>
      <c r="Y314" s="94"/>
      <c r="Z314" s="94"/>
      <c r="AA314" s="95"/>
      <c r="AB314" s="95"/>
      <c r="AC314" s="95"/>
    </row>
    <row r="315" customFormat="false" ht="27" hidden="false" customHeight="true" outlineLevel="0" collapsed="false">
      <c r="A315" s="96" t="s">
        <v>513</v>
      </c>
      <c r="B315" s="96" t="s">
        <v>514</v>
      </c>
      <c r="C315" s="97" t="n">
        <v>4301031305</v>
      </c>
      <c r="D315" s="98" t="n">
        <v>4607091389845</v>
      </c>
      <c r="E315" s="98"/>
      <c r="F315" s="99" t="n">
        <v>0.35</v>
      </c>
      <c r="G315" s="100" t="n">
        <v>6</v>
      </c>
      <c r="H315" s="99" t="n">
        <v>2.1</v>
      </c>
      <c r="I315" s="99" t="n">
        <v>2.2</v>
      </c>
      <c r="J315" s="100" t="n">
        <v>234</v>
      </c>
      <c r="K315" s="100" t="s">
        <v>66</v>
      </c>
      <c r="L315" s="100"/>
      <c r="M315" s="101" t="s">
        <v>67</v>
      </c>
      <c r="N315" s="101"/>
      <c r="O315" s="100" t="n">
        <v>40</v>
      </c>
      <c r="P315" s="102" t="str">
        <f aca="false"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15" s="102"/>
      <c r="R315" s="102"/>
      <c r="S315" s="102"/>
      <c r="T315" s="102"/>
      <c r="U315" s="103"/>
      <c r="V315" s="103"/>
      <c r="W315" s="104" t="s">
        <v>68</v>
      </c>
      <c r="X315" s="105" t="n">
        <v>0</v>
      </c>
      <c r="Y315" s="106" t="n">
        <f aca="false">IFERROR(IF(X315="",0,CEILING((X315/$H315),1)*$H315),"")</f>
        <v>0</v>
      </c>
      <c r="Z315" s="107" t="str">
        <f aca="false">IFERROR(IF(Y315=0,"",ROUNDUP(Y315/H315,0)*0.00502),"")</f>
        <v/>
      </c>
      <c r="AA315" s="108"/>
      <c r="AB315" s="109"/>
      <c r="AC315" s="110" t="s">
        <v>515</v>
      </c>
      <c r="AG315" s="111"/>
      <c r="AJ315" s="112"/>
      <c r="AK315" s="112"/>
      <c r="BB315" s="113" t="s">
        <v>1</v>
      </c>
      <c r="BM315" s="111" t="n">
        <f aca="false">IFERROR(X315*I315/H315,"0")</f>
        <v>0</v>
      </c>
      <c r="BN315" s="111" t="n">
        <f aca="false">IFERROR(Y315*I315/H315,"0")</f>
        <v>0</v>
      </c>
      <c r="BO315" s="111" t="n">
        <f aca="false">IFERROR(1/J315*(X315/H315),"0")</f>
        <v>0</v>
      </c>
      <c r="BP315" s="111" t="n">
        <f aca="false">IFERROR(1/J315*(Y315/H315),"0")</f>
        <v>0</v>
      </c>
    </row>
    <row r="316" customFormat="false" ht="27" hidden="false" customHeight="true" outlineLevel="0" collapsed="false">
      <c r="A316" s="96" t="s">
        <v>516</v>
      </c>
      <c r="B316" s="96" t="s">
        <v>517</v>
      </c>
      <c r="C316" s="97" t="n">
        <v>4301031306</v>
      </c>
      <c r="D316" s="98" t="n">
        <v>4680115882881</v>
      </c>
      <c r="E316" s="98"/>
      <c r="F316" s="99" t="n">
        <v>0.28</v>
      </c>
      <c r="G316" s="100" t="n">
        <v>6</v>
      </c>
      <c r="H316" s="99" t="n">
        <v>1.68</v>
      </c>
      <c r="I316" s="99" t="n">
        <v>1.81</v>
      </c>
      <c r="J316" s="100" t="n">
        <v>234</v>
      </c>
      <c r="K316" s="100" t="s">
        <v>66</v>
      </c>
      <c r="L316" s="100"/>
      <c r="M316" s="101" t="s">
        <v>67</v>
      </c>
      <c r="N316" s="101"/>
      <c r="O316" s="100" t="n">
        <v>40</v>
      </c>
      <c r="P316" s="102" t="str">
        <f aca="false"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6" s="102"/>
      <c r="R316" s="102"/>
      <c r="S316" s="102"/>
      <c r="T316" s="102"/>
      <c r="U316" s="103"/>
      <c r="V316" s="103"/>
      <c r="W316" s="104" t="s">
        <v>68</v>
      </c>
      <c r="X316" s="105" t="n">
        <v>0</v>
      </c>
      <c r="Y316" s="106" t="n">
        <f aca="false">IFERROR(IF(X316="",0,CEILING((X316/$H316),1)*$H316),"")</f>
        <v>0</v>
      </c>
      <c r="Z316" s="107" t="str">
        <f aca="false">IFERROR(IF(Y316=0,"",ROUNDUP(Y316/H316,0)*0.00502),"")</f>
        <v/>
      </c>
      <c r="AA316" s="108"/>
      <c r="AB316" s="109"/>
      <c r="AC316" s="110" t="s">
        <v>515</v>
      </c>
      <c r="AG316" s="111"/>
      <c r="AJ316" s="112"/>
      <c r="AK316" s="112"/>
      <c r="BB316" s="113" t="s">
        <v>1</v>
      </c>
      <c r="BM316" s="111" t="n">
        <f aca="false">IFERROR(X316*I316/H316,"0")</f>
        <v>0</v>
      </c>
      <c r="BN316" s="111" t="n">
        <f aca="false">IFERROR(Y316*I316/H316,"0")</f>
        <v>0</v>
      </c>
      <c r="BO316" s="111" t="n">
        <f aca="false">IFERROR(1/J316*(X316/H316),"0")</f>
        <v>0</v>
      </c>
      <c r="BP316" s="111" t="n">
        <f aca="false">IFERROR(1/J316*(Y316/H316),"0")</f>
        <v>0</v>
      </c>
    </row>
    <row r="317" customFormat="false" ht="12.75" hidden="false" customHeight="false" outlineLevel="0" collapsed="false">
      <c r="A317" s="114"/>
      <c r="B317" s="114"/>
      <c r="C317" s="114"/>
      <c r="D317" s="114"/>
      <c r="E317" s="114"/>
      <c r="F317" s="114"/>
      <c r="G317" s="114"/>
      <c r="H317" s="114"/>
      <c r="I317" s="114"/>
      <c r="J317" s="114"/>
      <c r="K317" s="114"/>
      <c r="L317" s="114"/>
      <c r="M317" s="114"/>
      <c r="N317" s="114"/>
      <c r="O317" s="114"/>
      <c r="P317" s="115" t="s">
        <v>70</v>
      </c>
      <c r="Q317" s="115"/>
      <c r="R317" s="115"/>
      <c r="S317" s="115"/>
      <c r="T317" s="115"/>
      <c r="U317" s="115"/>
      <c r="V317" s="115"/>
      <c r="W317" s="116" t="s">
        <v>71</v>
      </c>
      <c r="X317" s="117" t="n">
        <f aca="false">IFERROR(X315/H315,"0")+IFERROR(X316/H316,"0")</f>
        <v>0</v>
      </c>
      <c r="Y317" s="117" t="n">
        <f aca="false">IFERROR(Y315/H315,"0")+IFERROR(Y316/H316,"0")</f>
        <v>0</v>
      </c>
      <c r="Z317" s="117" t="n">
        <f aca="false">IFERROR(IF(Z315="",0,Z315),"0")+IFERROR(IF(Z316="",0,Z316),"0")</f>
        <v>0</v>
      </c>
      <c r="AA317" s="118"/>
      <c r="AB317" s="118"/>
      <c r="AC317" s="118"/>
    </row>
    <row r="318" customFormat="false" ht="12.75" hidden="false" customHeight="false" outlineLevel="0" collapsed="false">
      <c r="A318" s="114"/>
      <c r="B318" s="114"/>
      <c r="C318" s="114"/>
      <c r="D318" s="114"/>
      <c r="E318" s="114"/>
      <c r="F318" s="114"/>
      <c r="G318" s="114"/>
      <c r="H318" s="114"/>
      <c r="I318" s="114"/>
      <c r="J318" s="114"/>
      <c r="K318" s="114"/>
      <c r="L318" s="114"/>
      <c r="M318" s="114"/>
      <c r="N318" s="114"/>
      <c r="O318" s="114"/>
      <c r="P318" s="115" t="s">
        <v>70</v>
      </c>
      <c r="Q318" s="115"/>
      <c r="R318" s="115"/>
      <c r="S318" s="115"/>
      <c r="T318" s="115"/>
      <c r="U318" s="115"/>
      <c r="V318" s="115"/>
      <c r="W318" s="116" t="s">
        <v>68</v>
      </c>
      <c r="X318" s="117" t="n">
        <f aca="false">IFERROR(SUM(X315:X316),"0")</f>
        <v>0</v>
      </c>
      <c r="Y318" s="117" t="n">
        <f aca="false">IFERROR(SUM(Y315:Y316),"0")</f>
        <v>0</v>
      </c>
      <c r="Z318" s="116"/>
      <c r="AA318" s="118"/>
      <c r="AB318" s="118"/>
      <c r="AC318" s="118"/>
    </row>
    <row r="319" customFormat="false" ht="16.5" hidden="false" customHeight="true" outlineLevel="0" collapsed="false">
      <c r="A319" s="92" t="s">
        <v>518</v>
      </c>
      <c r="B319" s="92"/>
      <c r="C319" s="92"/>
      <c r="D319" s="92"/>
      <c r="E319" s="92"/>
      <c r="F319" s="92"/>
      <c r="G319" s="92"/>
      <c r="H319" s="92"/>
      <c r="I319" s="92"/>
      <c r="J319" s="92"/>
      <c r="K319" s="92"/>
      <c r="L319" s="92"/>
      <c r="M319" s="92"/>
      <c r="N319" s="92"/>
      <c r="O319" s="92"/>
      <c r="P319" s="92"/>
      <c r="Q319" s="92"/>
      <c r="R319" s="92"/>
      <c r="S319" s="92"/>
      <c r="T319" s="92"/>
      <c r="U319" s="92"/>
      <c r="V319" s="92"/>
      <c r="W319" s="92"/>
      <c r="X319" s="92"/>
      <c r="Y319" s="92"/>
      <c r="Z319" s="92"/>
      <c r="AA319" s="93"/>
      <c r="AB319" s="93"/>
      <c r="AC319" s="93"/>
    </row>
    <row r="320" customFormat="false" ht="14.25" hidden="false" customHeight="true" outlineLevel="0" collapsed="false">
      <c r="A320" s="94" t="s">
        <v>113</v>
      </c>
      <c r="B320" s="94"/>
      <c r="C320" s="94"/>
      <c r="D320" s="94"/>
      <c r="E320" s="94"/>
      <c r="F320" s="94"/>
      <c r="G320" s="94"/>
      <c r="H320" s="94"/>
      <c r="I320" s="94"/>
      <c r="J320" s="94"/>
      <c r="K320" s="94"/>
      <c r="L320" s="94"/>
      <c r="M320" s="94"/>
      <c r="N320" s="94"/>
      <c r="O320" s="94"/>
      <c r="P320" s="94"/>
      <c r="Q320" s="94"/>
      <c r="R320" s="94"/>
      <c r="S320" s="94"/>
      <c r="T320" s="94"/>
      <c r="U320" s="94"/>
      <c r="V320" s="94"/>
      <c r="W320" s="94"/>
      <c r="X320" s="94"/>
      <c r="Y320" s="94"/>
      <c r="Z320" s="94"/>
      <c r="AA320" s="95"/>
      <c r="AB320" s="95"/>
      <c r="AC320" s="95"/>
    </row>
    <row r="321" customFormat="false" ht="27" hidden="false" customHeight="true" outlineLevel="0" collapsed="false">
      <c r="A321" s="96" t="s">
        <v>519</v>
      </c>
      <c r="B321" s="96" t="s">
        <v>520</v>
      </c>
      <c r="C321" s="97" t="n">
        <v>4301012024</v>
      </c>
      <c r="D321" s="98" t="n">
        <v>4680115885615</v>
      </c>
      <c r="E321" s="98"/>
      <c r="F321" s="99" t="n">
        <v>1.35</v>
      </c>
      <c r="G321" s="100" t="n">
        <v>8</v>
      </c>
      <c r="H321" s="99" t="n">
        <v>10.8</v>
      </c>
      <c r="I321" s="99" t="n">
        <v>11.28</v>
      </c>
      <c r="J321" s="100" t="n">
        <v>56</v>
      </c>
      <c r="K321" s="100" t="s">
        <v>116</v>
      </c>
      <c r="L321" s="100"/>
      <c r="M321" s="101" t="s">
        <v>120</v>
      </c>
      <c r="N321" s="101"/>
      <c r="O321" s="100" t="n">
        <v>55</v>
      </c>
      <c r="P321" s="102" t="str">
        <f aca="false"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21" s="102"/>
      <c r="R321" s="102"/>
      <c r="S321" s="102"/>
      <c r="T321" s="102"/>
      <c r="U321" s="103"/>
      <c r="V321" s="103"/>
      <c r="W321" s="104" t="s">
        <v>68</v>
      </c>
      <c r="X321" s="105" t="n">
        <v>12</v>
      </c>
      <c r="Y321" s="106" t="n">
        <f aca="false">IFERROR(IF(X321="",0,CEILING((X321/$H321),1)*$H321),"")</f>
        <v>21.6</v>
      </c>
      <c r="Z321" s="107" t="n">
        <f aca="false">IFERROR(IF(Y321=0,"",ROUNDUP(Y321/H321,0)*0.02175),"")</f>
        <v>0.0435</v>
      </c>
      <c r="AA321" s="108"/>
      <c r="AB321" s="109"/>
      <c r="AC321" s="110" t="s">
        <v>521</v>
      </c>
      <c r="AG321" s="111"/>
      <c r="AJ321" s="112"/>
      <c r="AK321" s="112"/>
      <c r="BB321" s="113" t="s">
        <v>1</v>
      </c>
      <c r="BM321" s="111" t="n">
        <f aca="false">IFERROR(X321*I321/H321,"0")</f>
        <v>12.5333333333333</v>
      </c>
      <c r="BN321" s="111" t="n">
        <f aca="false">IFERROR(Y321*I321/H321,"0")</f>
        <v>22.56</v>
      </c>
      <c r="BO321" s="111" t="n">
        <f aca="false">IFERROR(1/J321*(X321/H321),"0")</f>
        <v>0.0198412698412698</v>
      </c>
      <c r="BP321" s="111" t="n">
        <f aca="false">IFERROR(1/J321*(Y321/H321),"0")</f>
        <v>0.0357142857142857</v>
      </c>
    </row>
    <row r="322" customFormat="false" ht="27" hidden="false" customHeight="true" outlineLevel="0" collapsed="false">
      <c r="A322" s="96" t="s">
        <v>522</v>
      </c>
      <c r="B322" s="96" t="s">
        <v>523</v>
      </c>
      <c r="C322" s="97" t="n">
        <v>4301011911</v>
      </c>
      <c r="D322" s="98" t="n">
        <v>4680115885554</v>
      </c>
      <c r="E322" s="98"/>
      <c r="F322" s="99" t="n">
        <v>1.35</v>
      </c>
      <c r="G322" s="100" t="n">
        <v>8</v>
      </c>
      <c r="H322" s="99" t="n">
        <v>10.8</v>
      </c>
      <c r="I322" s="99" t="n">
        <v>11.28</v>
      </c>
      <c r="J322" s="100" t="n">
        <v>48</v>
      </c>
      <c r="K322" s="100" t="s">
        <v>116</v>
      </c>
      <c r="L322" s="100"/>
      <c r="M322" s="101" t="s">
        <v>143</v>
      </c>
      <c r="N322" s="101"/>
      <c r="O322" s="100" t="n">
        <v>55</v>
      </c>
      <c r="P322" s="119" t="s">
        <v>524</v>
      </c>
      <c r="Q322" s="119"/>
      <c r="R322" s="119"/>
      <c r="S322" s="119"/>
      <c r="T322" s="119"/>
      <c r="U322" s="103"/>
      <c r="V322" s="103"/>
      <c r="W322" s="104" t="s">
        <v>68</v>
      </c>
      <c r="X322" s="105" t="n">
        <v>0</v>
      </c>
      <c r="Y322" s="106" t="n">
        <f aca="false">IFERROR(IF(X322="",0,CEILING((X322/$H322),1)*$H322),"")</f>
        <v>0</v>
      </c>
      <c r="Z322" s="107" t="str">
        <f aca="false">IFERROR(IF(Y322=0,"",ROUNDUP(Y322/H322,0)*0.02039),"")</f>
        <v/>
      </c>
      <c r="AA322" s="108"/>
      <c r="AB322" s="109"/>
      <c r="AC322" s="110" t="s">
        <v>525</v>
      </c>
      <c r="AG322" s="111"/>
      <c r="AJ322" s="112"/>
      <c r="AK322" s="112"/>
      <c r="BB322" s="113" t="s">
        <v>1</v>
      </c>
      <c r="BM322" s="111" t="n">
        <f aca="false">IFERROR(X322*I322/H322,"0")</f>
        <v>0</v>
      </c>
      <c r="BN322" s="111" t="n">
        <f aca="false">IFERROR(Y322*I322/H322,"0")</f>
        <v>0</v>
      </c>
      <c r="BO322" s="111" t="n">
        <f aca="false">IFERROR(1/J322*(X322/H322),"0")</f>
        <v>0</v>
      </c>
      <c r="BP322" s="111" t="n">
        <f aca="false">IFERROR(1/J322*(Y322/H322),"0")</f>
        <v>0</v>
      </c>
    </row>
    <row r="323" customFormat="false" ht="27" hidden="false" customHeight="true" outlineLevel="0" collapsed="false">
      <c r="A323" s="96" t="s">
        <v>522</v>
      </c>
      <c r="B323" s="96" t="s">
        <v>526</v>
      </c>
      <c r="C323" s="97" t="n">
        <v>4301012016</v>
      </c>
      <c r="D323" s="98" t="n">
        <v>4680115885554</v>
      </c>
      <c r="E323" s="98"/>
      <c r="F323" s="99" t="n">
        <v>1.35</v>
      </c>
      <c r="G323" s="100" t="n">
        <v>8</v>
      </c>
      <c r="H323" s="99" t="n">
        <v>10.8</v>
      </c>
      <c r="I323" s="99" t="n">
        <v>11.28</v>
      </c>
      <c r="J323" s="100" t="n">
        <v>56</v>
      </c>
      <c r="K323" s="100" t="s">
        <v>116</v>
      </c>
      <c r="L323" s="100"/>
      <c r="M323" s="101" t="s">
        <v>120</v>
      </c>
      <c r="N323" s="101"/>
      <c r="O323" s="100" t="n">
        <v>55</v>
      </c>
      <c r="P323" s="102" t="str">
        <f aca="false"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3" s="102"/>
      <c r="R323" s="102"/>
      <c r="S323" s="102"/>
      <c r="T323" s="102"/>
      <c r="U323" s="103"/>
      <c r="V323" s="103"/>
      <c r="W323" s="104" t="s">
        <v>68</v>
      </c>
      <c r="X323" s="105" t="n">
        <v>34</v>
      </c>
      <c r="Y323" s="106" t="n">
        <f aca="false">IFERROR(IF(X323="",0,CEILING((X323/$H323),1)*$H323),"")</f>
        <v>43.2</v>
      </c>
      <c r="Z323" s="107" t="n">
        <f aca="false">IFERROR(IF(Y323=0,"",ROUNDUP(Y323/H323,0)*0.02175),"")</f>
        <v>0.087</v>
      </c>
      <c r="AA323" s="108"/>
      <c r="AB323" s="109"/>
      <c r="AC323" s="110" t="s">
        <v>527</v>
      </c>
      <c r="AG323" s="111"/>
      <c r="AJ323" s="112"/>
      <c r="AK323" s="112"/>
      <c r="BB323" s="113" t="s">
        <v>1</v>
      </c>
      <c r="BM323" s="111" t="n">
        <f aca="false">IFERROR(X323*I323/H323,"0")</f>
        <v>35.5111111111111</v>
      </c>
      <c r="BN323" s="111" t="n">
        <f aca="false">IFERROR(Y323*I323/H323,"0")</f>
        <v>45.12</v>
      </c>
      <c r="BO323" s="111" t="n">
        <f aca="false">IFERROR(1/J323*(X323/H323),"0")</f>
        <v>0.0562169312169312</v>
      </c>
      <c r="BP323" s="111" t="n">
        <f aca="false">IFERROR(1/J323*(Y323/H323),"0")</f>
        <v>0.0714285714285714</v>
      </c>
    </row>
    <row r="324" customFormat="false" ht="37.5" hidden="false" customHeight="true" outlineLevel="0" collapsed="false">
      <c r="A324" s="96" t="s">
        <v>528</v>
      </c>
      <c r="B324" s="96" t="s">
        <v>529</v>
      </c>
      <c r="C324" s="97" t="n">
        <v>4301011858</v>
      </c>
      <c r="D324" s="98" t="n">
        <v>4680115885646</v>
      </c>
      <c r="E324" s="98"/>
      <c r="F324" s="99" t="n">
        <v>1.35</v>
      </c>
      <c r="G324" s="100" t="n">
        <v>8</v>
      </c>
      <c r="H324" s="99" t="n">
        <v>10.8</v>
      </c>
      <c r="I324" s="99" t="n">
        <v>11.28</v>
      </c>
      <c r="J324" s="100" t="n">
        <v>56</v>
      </c>
      <c r="K324" s="100" t="s">
        <v>116</v>
      </c>
      <c r="L324" s="100"/>
      <c r="M324" s="101" t="s">
        <v>117</v>
      </c>
      <c r="N324" s="101"/>
      <c r="O324" s="100" t="n">
        <v>55</v>
      </c>
      <c r="P324" s="102" t="str">
        <f aca="false"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24" s="102"/>
      <c r="R324" s="102"/>
      <c r="S324" s="102"/>
      <c r="T324" s="102"/>
      <c r="U324" s="103"/>
      <c r="V324" s="103"/>
      <c r="W324" s="104" t="s">
        <v>68</v>
      </c>
      <c r="X324" s="105" t="n">
        <v>0</v>
      </c>
      <c r="Y324" s="106" t="n">
        <f aca="false">IFERROR(IF(X324="",0,CEILING((X324/$H324),1)*$H324),"")</f>
        <v>0</v>
      </c>
      <c r="Z324" s="107" t="str">
        <f aca="false">IFERROR(IF(Y324=0,"",ROUNDUP(Y324/H324,0)*0.02175),"")</f>
        <v/>
      </c>
      <c r="AA324" s="108"/>
      <c r="AB324" s="109"/>
      <c r="AC324" s="110" t="s">
        <v>530</v>
      </c>
      <c r="AG324" s="111"/>
      <c r="AJ324" s="112"/>
      <c r="AK324" s="112"/>
      <c r="BB324" s="113" t="s">
        <v>1</v>
      </c>
      <c r="BM324" s="111" t="n">
        <f aca="false">IFERROR(X324*I324/H324,"0")</f>
        <v>0</v>
      </c>
      <c r="BN324" s="111" t="n">
        <f aca="false">IFERROR(Y324*I324/H324,"0")</f>
        <v>0</v>
      </c>
      <c r="BO324" s="111" t="n">
        <f aca="false">IFERROR(1/J324*(X324/H324),"0")</f>
        <v>0</v>
      </c>
      <c r="BP324" s="111" t="n">
        <f aca="false">IFERROR(1/J324*(Y324/H324),"0")</f>
        <v>0</v>
      </c>
    </row>
    <row r="325" customFormat="false" ht="27" hidden="false" customHeight="true" outlineLevel="0" collapsed="false">
      <c r="A325" s="96" t="s">
        <v>531</v>
      </c>
      <c r="B325" s="96" t="s">
        <v>532</v>
      </c>
      <c r="C325" s="97" t="n">
        <v>4301011857</v>
      </c>
      <c r="D325" s="98" t="n">
        <v>4680115885622</v>
      </c>
      <c r="E325" s="98"/>
      <c r="F325" s="99" t="n">
        <v>0.4</v>
      </c>
      <c r="G325" s="100" t="n">
        <v>10</v>
      </c>
      <c r="H325" s="99" t="n">
        <v>4</v>
      </c>
      <c r="I325" s="99" t="n">
        <v>4.21</v>
      </c>
      <c r="J325" s="100" t="n">
        <v>132</v>
      </c>
      <c r="K325" s="100" t="s">
        <v>75</v>
      </c>
      <c r="L325" s="100"/>
      <c r="M325" s="101" t="s">
        <v>117</v>
      </c>
      <c r="N325" s="101"/>
      <c r="O325" s="100" t="n">
        <v>55</v>
      </c>
      <c r="P325" s="102" t="str">
        <f aca="false"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5" s="102"/>
      <c r="R325" s="102"/>
      <c r="S325" s="102"/>
      <c r="T325" s="102"/>
      <c r="U325" s="103"/>
      <c r="V325" s="103"/>
      <c r="W325" s="104" t="s">
        <v>68</v>
      </c>
      <c r="X325" s="105" t="n">
        <v>0</v>
      </c>
      <c r="Y325" s="106" t="n">
        <f aca="false">IFERROR(IF(X325="",0,CEILING((X325/$H325),1)*$H325),"")</f>
        <v>0</v>
      </c>
      <c r="Z325" s="107" t="str">
        <f aca="false">IFERROR(IF(Y325=0,"",ROUNDUP(Y325/H325,0)*0.00902),"")</f>
        <v/>
      </c>
      <c r="AA325" s="108"/>
      <c r="AB325" s="109"/>
      <c r="AC325" s="110" t="s">
        <v>521</v>
      </c>
      <c r="AG325" s="111"/>
      <c r="AJ325" s="112"/>
      <c r="AK325" s="112"/>
      <c r="BB325" s="113" t="s">
        <v>1</v>
      </c>
      <c r="BM325" s="111" t="n">
        <f aca="false">IFERROR(X325*I325/H325,"0")</f>
        <v>0</v>
      </c>
      <c r="BN325" s="111" t="n">
        <f aca="false">IFERROR(Y325*I325/H325,"0")</f>
        <v>0</v>
      </c>
      <c r="BO325" s="111" t="n">
        <f aca="false">IFERROR(1/J325*(X325/H325),"0")</f>
        <v>0</v>
      </c>
      <c r="BP325" s="111" t="n">
        <f aca="false">IFERROR(1/J325*(Y325/H325),"0")</f>
        <v>0</v>
      </c>
    </row>
    <row r="326" customFormat="false" ht="27" hidden="false" customHeight="true" outlineLevel="0" collapsed="false">
      <c r="A326" s="96" t="s">
        <v>533</v>
      </c>
      <c r="B326" s="96" t="s">
        <v>534</v>
      </c>
      <c r="C326" s="97" t="n">
        <v>4301011573</v>
      </c>
      <c r="D326" s="98" t="n">
        <v>4680115881938</v>
      </c>
      <c r="E326" s="98"/>
      <c r="F326" s="99" t="n">
        <v>0.4</v>
      </c>
      <c r="G326" s="100" t="n">
        <v>10</v>
      </c>
      <c r="H326" s="99" t="n">
        <v>4</v>
      </c>
      <c r="I326" s="99" t="n">
        <v>4.21</v>
      </c>
      <c r="J326" s="100" t="n">
        <v>132</v>
      </c>
      <c r="K326" s="100" t="s">
        <v>75</v>
      </c>
      <c r="L326" s="100"/>
      <c r="M326" s="101" t="s">
        <v>117</v>
      </c>
      <c r="N326" s="101"/>
      <c r="O326" s="100" t="n">
        <v>90</v>
      </c>
      <c r="P326" s="102" t="str">
        <f aca="false"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26" s="102"/>
      <c r="R326" s="102"/>
      <c r="S326" s="102"/>
      <c r="T326" s="102"/>
      <c r="U326" s="103"/>
      <c r="V326" s="103"/>
      <c r="W326" s="104" t="s">
        <v>68</v>
      </c>
      <c r="X326" s="105" t="n">
        <v>0</v>
      </c>
      <c r="Y326" s="106" t="n">
        <f aca="false">IFERROR(IF(X326="",0,CEILING((X326/$H326),1)*$H326),"")</f>
        <v>0</v>
      </c>
      <c r="Z326" s="107" t="str">
        <f aca="false">IFERROR(IF(Y326=0,"",ROUNDUP(Y326/H326,0)*0.00902),"")</f>
        <v/>
      </c>
      <c r="AA326" s="108"/>
      <c r="AB326" s="109"/>
      <c r="AC326" s="110" t="s">
        <v>535</v>
      </c>
      <c r="AG326" s="111"/>
      <c r="AJ326" s="112"/>
      <c r="AK326" s="112"/>
      <c r="BB326" s="113" t="s">
        <v>1</v>
      </c>
      <c r="BM326" s="111" t="n">
        <f aca="false">IFERROR(X326*I326/H326,"0")</f>
        <v>0</v>
      </c>
      <c r="BN326" s="111" t="n">
        <f aca="false">IFERROR(Y326*I326/H326,"0")</f>
        <v>0</v>
      </c>
      <c r="BO326" s="111" t="n">
        <f aca="false">IFERROR(1/J326*(X326/H326),"0")</f>
        <v>0</v>
      </c>
      <c r="BP326" s="111" t="n">
        <f aca="false">IFERROR(1/J326*(Y326/H326),"0")</f>
        <v>0</v>
      </c>
    </row>
    <row r="327" customFormat="false" ht="27" hidden="false" customHeight="true" outlineLevel="0" collapsed="false">
      <c r="A327" s="96" t="s">
        <v>536</v>
      </c>
      <c r="B327" s="96" t="s">
        <v>537</v>
      </c>
      <c r="C327" s="97" t="n">
        <v>4301010944</v>
      </c>
      <c r="D327" s="98" t="n">
        <v>4607091387346</v>
      </c>
      <c r="E327" s="98"/>
      <c r="F327" s="99" t="n">
        <v>0.4</v>
      </c>
      <c r="G327" s="100" t="n">
        <v>10</v>
      </c>
      <c r="H327" s="99" t="n">
        <v>4</v>
      </c>
      <c r="I327" s="99" t="n">
        <v>4.21</v>
      </c>
      <c r="J327" s="100" t="n">
        <v>132</v>
      </c>
      <c r="K327" s="100" t="s">
        <v>75</v>
      </c>
      <c r="L327" s="100"/>
      <c r="M327" s="101" t="s">
        <v>117</v>
      </c>
      <c r="N327" s="101"/>
      <c r="O327" s="100" t="n">
        <v>55</v>
      </c>
      <c r="P327" s="102" t="str">
        <f aca="false"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7" s="102"/>
      <c r="R327" s="102"/>
      <c r="S327" s="102"/>
      <c r="T327" s="102"/>
      <c r="U327" s="103"/>
      <c r="V327" s="103"/>
      <c r="W327" s="104" t="s">
        <v>68</v>
      </c>
      <c r="X327" s="105" t="n">
        <v>0</v>
      </c>
      <c r="Y327" s="106" t="n">
        <f aca="false">IFERROR(IF(X327="",0,CEILING((X327/$H327),1)*$H327),"")</f>
        <v>0</v>
      </c>
      <c r="Z327" s="107" t="str">
        <f aca="false">IFERROR(IF(Y327=0,"",ROUNDUP(Y327/H327,0)*0.00902),"")</f>
        <v/>
      </c>
      <c r="AA327" s="108"/>
      <c r="AB327" s="109"/>
      <c r="AC327" s="110" t="s">
        <v>538</v>
      </c>
      <c r="AG327" s="111"/>
      <c r="AJ327" s="112"/>
      <c r="AK327" s="112"/>
      <c r="BB327" s="113" t="s">
        <v>1</v>
      </c>
      <c r="BM327" s="111" t="n">
        <f aca="false">IFERROR(X327*I327/H327,"0")</f>
        <v>0</v>
      </c>
      <c r="BN327" s="111" t="n">
        <f aca="false">IFERROR(Y327*I327/H327,"0")</f>
        <v>0</v>
      </c>
      <c r="BO327" s="111" t="n">
        <f aca="false">IFERROR(1/J327*(X327/H327),"0")</f>
        <v>0</v>
      </c>
      <c r="BP327" s="111" t="n">
        <f aca="false">IFERROR(1/J327*(Y327/H327),"0")</f>
        <v>0</v>
      </c>
    </row>
    <row r="328" customFormat="false" ht="27" hidden="false" customHeight="true" outlineLevel="0" collapsed="false">
      <c r="A328" s="96" t="s">
        <v>539</v>
      </c>
      <c r="B328" s="96" t="s">
        <v>540</v>
      </c>
      <c r="C328" s="97" t="n">
        <v>4301011859</v>
      </c>
      <c r="D328" s="98" t="n">
        <v>4680115885608</v>
      </c>
      <c r="E328" s="98"/>
      <c r="F328" s="99" t="n">
        <v>0.4</v>
      </c>
      <c r="G328" s="100" t="n">
        <v>10</v>
      </c>
      <c r="H328" s="99" t="n">
        <v>4</v>
      </c>
      <c r="I328" s="99" t="n">
        <v>4.21</v>
      </c>
      <c r="J328" s="100" t="n">
        <v>132</v>
      </c>
      <c r="K328" s="100" t="s">
        <v>75</v>
      </c>
      <c r="L328" s="100"/>
      <c r="M328" s="101" t="s">
        <v>117</v>
      </c>
      <c r="N328" s="101"/>
      <c r="O328" s="100" t="n">
        <v>55</v>
      </c>
      <c r="P328" s="102" t="str">
        <f aca="false"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8" s="102"/>
      <c r="R328" s="102"/>
      <c r="S328" s="102"/>
      <c r="T328" s="102"/>
      <c r="U328" s="103"/>
      <c r="V328" s="103"/>
      <c r="W328" s="104" t="s">
        <v>68</v>
      </c>
      <c r="X328" s="105" t="n">
        <v>0</v>
      </c>
      <c r="Y328" s="106" t="n">
        <f aca="false">IFERROR(IF(X328="",0,CEILING((X328/$H328),1)*$H328),"")</f>
        <v>0</v>
      </c>
      <c r="Z328" s="107" t="str">
        <f aca="false">IFERROR(IF(Y328=0,"",ROUNDUP(Y328/H328,0)*0.00902),"")</f>
        <v/>
      </c>
      <c r="AA328" s="108"/>
      <c r="AB328" s="109"/>
      <c r="AC328" s="110" t="s">
        <v>527</v>
      </c>
      <c r="AG328" s="111"/>
      <c r="AJ328" s="112"/>
      <c r="AK328" s="112"/>
      <c r="BB328" s="113" t="s">
        <v>1</v>
      </c>
      <c r="BM328" s="111" t="n">
        <f aca="false">IFERROR(X328*I328/H328,"0")</f>
        <v>0</v>
      </c>
      <c r="BN328" s="111" t="n">
        <f aca="false">IFERROR(Y328*I328/H328,"0")</f>
        <v>0</v>
      </c>
      <c r="BO328" s="111" t="n">
        <f aca="false">IFERROR(1/J328*(X328/H328),"0")</f>
        <v>0</v>
      </c>
      <c r="BP328" s="111" t="n">
        <f aca="false">IFERROR(1/J328*(Y328/H328),"0")</f>
        <v>0</v>
      </c>
    </row>
    <row r="329" customFormat="false" ht="12.75" hidden="false" customHeight="false" outlineLevel="0" collapsed="false">
      <c r="A329" s="114"/>
      <c r="B329" s="114"/>
      <c r="C329" s="114"/>
      <c r="D329" s="114"/>
      <c r="E329" s="114"/>
      <c r="F329" s="114"/>
      <c r="G329" s="114"/>
      <c r="H329" s="114"/>
      <c r="I329" s="114"/>
      <c r="J329" s="114"/>
      <c r="K329" s="114"/>
      <c r="L329" s="114"/>
      <c r="M329" s="114"/>
      <c r="N329" s="114"/>
      <c r="O329" s="114"/>
      <c r="P329" s="115" t="s">
        <v>70</v>
      </c>
      <c r="Q329" s="115"/>
      <c r="R329" s="115"/>
      <c r="S329" s="115"/>
      <c r="T329" s="115"/>
      <c r="U329" s="115"/>
      <c r="V329" s="115"/>
      <c r="W329" s="116" t="s">
        <v>71</v>
      </c>
      <c r="X329" s="117" t="n">
        <f aca="false">IFERROR(X321/H321,"0")+IFERROR(X322/H322,"0")+IFERROR(X323/H323,"0")+IFERROR(X324/H324,"0")+IFERROR(X325/H325,"0")+IFERROR(X326/H326,"0")+IFERROR(X327/H327,"0")+IFERROR(X328/H328,"0")</f>
        <v>4.25925925925926</v>
      </c>
      <c r="Y329" s="117" t="n">
        <f aca="false">IFERROR(Y321/H321,"0")+IFERROR(Y322/H322,"0")+IFERROR(Y323/H323,"0")+IFERROR(Y324/H324,"0")+IFERROR(Y325/H325,"0")+IFERROR(Y326/H326,"0")+IFERROR(Y327/H327,"0")+IFERROR(Y328/H328,"0")</f>
        <v>6</v>
      </c>
      <c r="Z329" s="117" t="n">
        <f aca="false">IFERROR(IF(Z321="",0,Z321),"0")+IFERROR(IF(Z322="",0,Z322),"0")+IFERROR(IF(Z323="",0,Z323),"0")+IFERROR(IF(Z324="",0,Z324),"0")+IFERROR(IF(Z325="",0,Z325),"0")+IFERROR(IF(Z326="",0,Z326),"0")+IFERROR(IF(Z327="",0,Z327),"0")+IFERROR(IF(Z328="",0,Z328),"0")</f>
        <v>0.1305</v>
      </c>
      <c r="AA329" s="118"/>
      <c r="AB329" s="118"/>
      <c r="AC329" s="118"/>
    </row>
    <row r="330" customFormat="false" ht="12.75" hidden="false" customHeight="false" outlineLevel="0" collapsed="false">
      <c r="A330" s="114"/>
      <c r="B330" s="114"/>
      <c r="C330" s="114"/>
      <c r="D330" s="114"/>
      <c r="E330" s="114"/>
      <c r="F330" s="114"/>
      <c r="G330" s="114"/>
      <c r="H330" s="114"/>
      <c r="I330" s="114"/>
      <c r="J330" s="114"/>
      <c r="K330" s="114"/>
      <c r="L330" s="114"/>
      <c r="M330" s="114"/>
      <c r="N330" s="114"/>
      <c r="O330" s="114"/>
      <c r="P330" s="115" t="s">
        <v>70</v>
      </c>
      <c r="Q330" s="115"/>
      <c r="R330" s="115"/>
      <c r="S330" s="115"/>
      <c r="T330" s="115"/>
      <c r="U330" s="115"/>
      <c r="V330" s="115"/>
      <c r="W330" s="116" t="s">
        <v>68</v>
      </c>
      <c r="X330" s="117" t="n">
        <f aca="false">IFERROR(SUM(X321:X328),"0")</f>
        <v>46</v>
      </c>
      <c r="Y330" s="117" t="n">
        <f aca="false">IFERROR(SUM(Y321:Y328),"0")</f>
        <v>64.8</v>
      </c>
      <c r="Z330" s="116"/>
      <c r="AA330" s="118"/>
      <c r="AB330" s="118"/>
      <c r="AC330" s="118"/>
    </row>
    <row r="331" customFormat="false" ht="14.25" hidden="false" customHeight="true" outlineLevel="0" collapsed="false">
      <c r="A331" s="94" t="s">
        <v>63</v>
      </c>
      <c r="B331" s="94"/>
      <c r="C331" s="94"/>
      <c r="D331" s="94"/>
      <c r="E331" s="94"/>
      <c r="F331" s="94"/>
      <c r="G331" s="94"/>
      <c r="H331" s="94"/>
      <c r="I331" s="94"/>
      <c r="J331" s="94"/>
      <c r="K331" s="94"/>
      <c r="L331" s="94"/>
      <c r="M331" s="94"/>
      <c r="N331" s="94"/>
      <c r="O331" s="94"/>
      <c r="P331" s="94"/>
      <c r="Q331" s="94"/>
      <c r="R331" s="94"/>
      <c r="S331" s="94"/>
      <c r="T331" s="94"/>
      <c r="U331" s="94"/>
      <c r="V331" s="94"/>
      <c r="W331" s="94"/>
      <c r="X331" s="94"/>
      <c r="Y331" s="94"/>
      <c r="Z331" s="94"/>
      <c r="AA331" s="95"/>
      <c r="AB331" s="95"/>
      <c r="AC331" s="95"/>
    </row>
    <row r="332" customFormat="false" ht="27" hidden="false" customHeight="true" outlineLevel="0" collapsed="false">
      <c r="A332" s="96" t="s">
        <v>541</v>
      </c>
      <c r="B332" s="96" t="s">
        <v>542</v>
      </c>
      <c r="C332" s="97" t="n">
        <v>4301030878</v>
      </c>
      <c r="D332" s="98" t="n">
        <v>4607091387193</v>
      </c>
      <c r="E332" s="98"/>
      <c r="F332" s="99" t="n">
        <v>0.7</v>
      </c>
      <c r="G332" s="100" t="n">
        <v>6</v>
      </c>
      <c r="H332" s="99" t="n">
        <v>4.2</v>
      </c>
      <c r="I332" s="99" t="n">
        <v>4.46</v>
      </c>
      <c r="J332" s="100" t="n">
        <v>156</v>
      </c>
      <c r="K332" s="100" t="s">
        <v>75</v>
      </c>
      <c r="L332" s="100"/>
      <c r="M332" s="101" t="s">
        <v>67</v>
      </c>
      <c r="N332" s="101"/>
      <c r="O332" s="100" t="n">
        <v>35</v>
      </c>
      <c r="P332" s="102" t="str">
        <f aca="false"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32" s="102"/>
      <c r="R332" s="102"/>
      <c r="S332" s="102"/>
      <c r="T332" s="102"/>
      <c r="U332" s="103"/>
      <c r="V332" s="103"/>
      <c r="W332" s="104" t="s">
        <v>68</v>
      </c>
      <c r="X332" s="105" t="n">
        <v>0</v>
      </c>
      <c r="Y332" s="106" t="n">
        <f aca="false">IFERROR(IF(X332="",0,CEILING((X332/$H332),1)*$H332),"")</f>
        <v>0</v>
      </c>
      <c r="Z332" s="107" t="str">
        <f aca="false">IFERROR(IF(Y332=0,"",ROUNDUP(Y332/H332,0)*0.00753),"")</f>
        <v/>
      </c>
      <c r="AA332" s="108"/>
      <c r="AB332" s="109"/>
      <c r="AC332" s="110" t="s">
        <v>543</v>
      </c>
      <c r="AG332" s="111"/>
      <c r="AJ332" s="112"/>
      <c r="AK332" s="112"/>
      <c r="BB332" s="113" t="s">
        <v>1</v>
      </c>
      <c r="BM332" s="111" t="n">
        <f aca="false">IFERROR(X332*I332/H332,"0")</f>
        <v>0</v>
      </c>
      <c r="BN332" s="111" t="n">
        <f aca="false">IFERROR(Y332*I332/H332,"0")</f>
        <v>0</v>
      </c>
      <c r="BO332" s="111" t="n">
        <f aca="false">IFERROR(1/J332*(X332/H332),"0")</f>
        <v>0</v>
      </c>
      <c r="BP332" s="111" t="n">
        <f aca="false">IFERROR(1/J332*(Y332/H332),"0")</f>
        <v>0</v>
      </c>
    </row>
    <row r="333" customFormat="false" ht="27" hidden="false" customHeight="true" outlineLevel="0" collapsed="false">
      <c r="A333" s="96" t="s">
        <v>544</v>
      </c>
      <c r="B333" s="96" t="s">
        <v>545</v>
      </c>
      <c r="C333" s="97" t="n">
        <v>4301031153</v>
      </c>
      <c r="D333" s="98" t="n">
        <v>4607091387230</v>
      </c>
      <c r="E333" s="98"/>
      <c r="F333" s="99" t="n">
        <v>0.7</v>
      </c>
      <c r="G333" s="100" t="n">
        <v>6</v>
      </c>
      <c r="H333" s="99" t="n">
        <v>4.2</v>
      </c>
      <c r="I333" s="99" t="n">
        <v>4.46</v>
      </c>
      <c r="J333" s="100" t="n">
        <v>156</v>
      </c>
      <c r="K333" s="100" t="s">
        <v>75</v>
      </c>
      <c r="L333" s="100"/>
      <c r="M333" s="101" t="s">
        <v>67</v>
      </c>
      <c r="N333" s="101"/>
      <c r="O333" s="100" t="n">
        <v>40</v>
      </c>
      <c r="P333" s="102" t="str">
        <f aca="false"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33" s="102"/>
      <c r="R333" s="102"/>
      <c r="S333" s="102"/>
      <c r="T333" s="102"/>
      <c r="U333" s="103"/>
      <c r="V333" s="103"/>
      <c r="W333" s="104" t="s">
        <v>68</v>
      </c>
      <c r="X333" s="105" t="n">
        <v>0</v>
      </c>
      <c r="Y333" s="106" t="n">
        <f aca="false">IFERROR(IF(X333="",0,CEILING((X333/$H333),1)*$H333),"")</f>
        <v>0</v>
      </c>
      <c r="Z333" s="107" t="str">
        <f aca="false">IFERROR(IF(Y333=0,"",ROUNDUP(Y333/H333,0)*0.00753),"")</f>
        <v/>
      </c>
      <c r="AA333" s="108"/>
      <c r="AB333" s="109"/>
      <c r="AC333" s="110" t="s">
        <v>546</v>
      </c>
      <c r="AG333" s="111"/>
      <c r="AJ333" s="112"/>
      <c r="AK333" s="112"/>
      <c r="BB333" s="113" t="s">
        <v>1</v>
      </c>
      <c r="BM333" s="111" t="n">
        <f aca="false">IFERROR(X333*I333/H333,"0")</f>
        <v>0</v>
      </c>
      <c r="BN333" s="111" t="n">
        <f aca="false">IFERROR(Y333*I333/H333,"0")</f>
        <v>0</v>
      </c>
      <c r="BO333" s="111" t="n">
        <f aca="false">IFERROR(1/J333*(X333/H333),"0")</f>
        <v>0</v>
      </c>
      <c r="BP333" s="111" t="n">
        <f aca="false">IFERROR(1/J333*(Y333/H333),"0")</f>
        <v>0</v>
      </c>
    </row>
    <row r="334" customFormat="false" ht="27" hidden="false" customHeight="true" outlineLevel="0" collapsed="false">
      <c r="A334" s="96" t="s">
        <v>547</v>
      </c>
      <c r="B334" s="96" t="s">
        <v>548</v>
      </c>
      <c r="C334" s="97" t="n">
        <v>4301031154</v>
      </c>
      <c r="D334" s="98" t="n">
        <v>4607091387292</v>
      </c>
      <c r="E334" s="98"/>
      <c r="F334" s="99" t="n">
        <v>0.73</v>
      </c>
      <c r="G334" s="100" t="n">
        <v>6</v>
      </c>
      <c r="H334" s="99" t="n">
        <v>4.38</v>
      </c>
      <c r="I334" s="99" t="n">
        <v>4.64</v>
      </c>
      <c r="J334" s="100" t="n">
        <v>156</v>
      </c>
      <c r="K334" s="100" t="s">
        <v>75</v>
      </c>
      <c r="L334" s="100"/>
      <c r="M334" s="101" t="s">
        <v>67</v>
      </c>
      <c r="N334" s="101"/>
      <c r="O334" s="100" t="n">
        <v>45</v>
      </c>
      <c r="P334" s="102" t="str">
        <f aca="false"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4" s="102"/>
      <c r="R334" s="102"/>
      <c r="S334" s="102"/>
      <c r="T334" s="102"/>
      <c r="U334" s="103"/>
      <c r="V334" s="103"/>
      <c r="W334" s="104" t="s">
        <v>68</v>
      </c>
      <c r="X334" s="105" t="n">
        <v>0</v>
      </c>
      <c r="Y334" s="106" t="n">
        <f aca="false">IFERROR(IF(X334="",0,CEILING((X334/$H334),1)*$H334),"")</f>
        <v>0</v>
      </c>
      <c r="Z334" s="107" t="str">
        <f aca="false">IFERROR(IF(Y334=0,"",ROUNDUP(Y334/H334,0)*0.00753),"")</f>
        <v/>
      </c>
      <c r="AA334" s="108"/>
      <c r="AB334" s="109"/>
      <c r="AC334" s="110" t="s">
        <v>549</v>
      </c>
      <c r="AG334" s="111"/>
      <c r="AJ334" s="112"/>
      <c r="AK334" s="112"/>
      <c r="BB334" s="113" t="s">
        <v>1</v>
      </c>
      <c r="BM334" s="111" t="n">
        <f aca="false">IFERROR(X334*I334/H334,"0")</f>
        <v>0</v>
      </c>
      <c r="BN334" s="111" t="n">
        <f aca="false">IFERROR(Y334*I334/H334,"0")</f>
        <v>0</v>
      </c>
      <c r="BO334" s="111" t="n">
        <f aca="false">IFERROR(1/J334*(X334/H334),"0")</f>
        <v>0</v>
      </c>
      <c r="BP334" s="111" t="n">
        <f aca="false">IFERROR(1/J334*(Y334/H334),"0")</f>
        <v>0</v>
      </c>
    </row>
    <row r="335" customFormat="false" ht="27" hidden="false" customHeight="true" outlineLevel="0" collapsed="false">
      <c r="A335" s="96" t="s">
        <v>550</v>
      </c>
      <c r="B335" s="96" t="s">
        <v>551</v>
      </c>
      <c r="C335" s="97" t="n">
        <v>4301031152</v>
      </c>
      <c r="D335" s="98" t="n">
        <v>4607091387285</v>
      </c>
      <c r="E335" s="98"/>
      <c r="F335" s="99" t="n">
        <v>0.35</v>
      </c>
      <c r="G335" s="100" t="n">
        <v>6</v>
      </c>
      <c r="H335" s="99" t="n">
        <v>2.1</v>
      </c>
      <c r="I335" s="99" t="n">
        <v>2.23</v>
      </c>
      <c r="J335" s="100" t="n">
        <v>234</v>
      </c>
      <c r="K335" s="100" t="s">
        <v>66</v>
      </c>
      <c r="L335" s="100"/>
      <c r="M335" s="101" t="s">
        <v>67</v>
      </c>
      <c r="N335" s="101"/>
      <c r="O335" s="100" t="n">
        <v>40</v>
      </c>
      <c r="P335" s="102" t="str">
        <f aca="false"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5" s="102"/>
      <c r="R335" s="102"/>
      <c r="S335" s="102"/>
      <c r="T335" s="102"/>
      <c r="U335" s="103"/>
      <c r="V335" s="103"/>
      <c r="W335" s="104" t="s">
        <v>68</v>
      </c>
      <c r="X335" s="105" t="n">
        <v>0</v>
      </c>
      <c r="Y335" s="106" t="n">
        <f aca="false">IFERROR(IF(X335="",0,CEILING((X335/$H335),1)*$H335),"")</f>
        <v>0</v>
      </c>
      <c r="Z335" s="107" t="str">
        <f aca="false">IFERROR(IF(Y335=0,"",ROUNDUP(Y335/H335,0)*0.00502),"")</f>
        <v/>
      </c>
      <c r="AA335" s="108"/>
      <c r="AB335" s="109"/>
      <c r="AC335" s="110" t="s">
        <v>546</v>
      </c>
      <c r="AG335" s="111"/>
      <c r="AJ335" s="112"/>
      <c r="AK335" s="112"/>
      <c r="BB335" s="113" t="s">
        <v>1</v>
      </c>
      <c r="BM335" s="111" t="n">
        <f aca="false">IFERROR(X335*I335/H335,"0")</f>
        <v>0</v>
      </c>
      <c r="BN335" s="111" t="n">
        <f aca="false">IFERROR(Y335*I335/H335,"0")</f>
        <v>0</v>
      </c>
      <c r="BO335" s="111" t="n">
        <f aca="false">IFERROR(1/J335*(X335/H335),"0")</f>
        <v>0</v>
      </c>
      <c r="BP335" s="111" t="n">
        <f aca="false">IFERROR(1/J335*(Y335/H335),"0")</f>
        <v>0</v>
      </c>
    </row>
    <row r="336" customFormat="false" ht="12.75" hidden="false" customHeight="false" outlineLevel="0" collapsed="false">
      <c r="A336" s="114"/>
      <c r="B336" s="114"/>
      <c r="C336" s="114"/>
      <c r="D336" s="114"/>
      <c r="E336" s="114"/>
      <c r="F336" s="114"/>
      <c r="G336" s="114"/>
      <c r="H336" s="114"/>
      <c r="I336" s="114"/>
      <c r="J336" s="114"/>
      <c r="K336" s="114"/>
      <c r="L336" s="114"/>
      <c r="M336" s="114"/>
      <c r="N336" s="114"/>
      <c r="O336" s="114"/>
      <c r="P336" s="115" t="s">
        <v>70</v>
      </c>
      <c r="Q336" s="115"/>
      <c r="R336" s="115"/>
      <c r="S336" s="115"/>
      <c r="T336" s="115"/>
      <c r="U336" s="115"/>
      <c r="V336" s="115"/>
      <c r="W336" s="116" t="s">
        <v>71</v>
      </c>
      <c r="X336" s="117" t="n">
        <f aca="false">IFERROR(X332/H332,"0")+IFERROR(X333/H333,"0")+IFERROR(X334/H334,"0")+IFERROR(X335/H335,"0")</f>
        <v>0</v>
      </c>
      <c r="Y336" s="117" t="n">
        <f aca="false">IFERROR(Y332/H332,"0")+IFERROR(Y333/H333,"0")+IFERROR(Y334/H334,"0")+IFERROR(Y335/H335,"0")</f>
        <v>0</v>
      </c>
      <c r="Z336" s="117" t="n">
        <f aca="false">IFERROR(IF(Z332="",0,Z332),"0")+IFERROR(IF(Z333="",0,Z333),"0")+IFERROR(IF(Z334="",0,Z334),"0")+IFERROR(IF(Z335="",0,Z335),"0")</f>
        <v>0</v>
      </c>
      <c r="AA336" s="118"/>
      <c r="AB336" s="118"/>
      <c r="AC336" s="118"/>
    </row>
    <row r="337" customFormat="false" ht="12.75" hidden="false" customHeight="false" outlineLevel="0" collapsed="false">
      <c r="A337" s="114"/>
      <c r="B337" s="114"/>
      <c r="C337" s="114"/>
      <c r="D337" s="114"/>
      <c r="E337" s="114"/>
      <c r="F337" s="114"/>
      <c r="G337" s="114"/>
      <c r="H337" s="114"/>
      <c r="I337" s="114"/>
      <c r="J337" s="114"/>
      <c r="K337" s="114"/>
      <c r="L337" s="114"/>
      <c r="M337" s="114"/>
      <c r="N337" s="114"/>
      <c r="O337" s="114"/>
      <c r="P337" s="115" t="s">
        <v>70</v>
      </c>
      <c r="Q337" s="115"/>
      <c r="R337" s="115"/>
      <c r="S337" s="115"/>
      <c r="T337" s="115"/>
      <c r="U337" s="115"/>
      <c r="V337" s="115"/>
      <c r="W337" s="116" t="s">
        <v>68</v>
      </c>
      <c r="X337" s="117" t="n">
        <f aca="false">IFERROR(SUM(X332:X335),"0")</f>
        <v>0</v>
      </c>
      <c r="Y337" s="117" t="n">
        <f aca="false">IFERROR(SUM(Y332:Y335),"0")</f>
        <v>0</v>
      </c>
      <c r="Z337" s="116"/>
      <c r="AA337" s="118"/>
      <c r="AB337" s="118"/>
      <c r="AC337" s="118"/>
    </row>
    <row r="338" customFormat="false" ht="14.25" hidden="false" customHeight="true" outlineLevel="0" collapsed="false">
      <c r="A338" s="94" t="s">
        <v>72</v>
      </c>
      <c r="B338" s="94"/>
      <c r="C338" s="94"/>
      <c r="D338" s="94"/>
      <c r="E338" s="94"/>
      <c r="F338" s="94"/>
      <c r="G338" s="94"/>
      <c r="H338" s="94"/>
      <c r="I338" s="94"/>
      <c r="J338" s="94"/>
      <c r="K338" s="94"/>
      <c r="L338" s="94"/>
      <c r="M338" s="94"/>
      <c r="N338" s="94"/>
      <c r="O338" s="94"/>
      <c r="P338" s="94"/>
      <c r="Q338" s="94"/>
      <c r="R338" s="94"/>
      <c r="S338" s="94"/>
      <c r="T338" s="94"/>
      <c r="U338" s="94"/>
      <c r="V338" s="94"/>
      <c r="W338" s="94"/>
      <c r="X338" s="94"/>
      <c r="Y338" s="94"/>
      <c r="Z338" s="94"/>
      <c r="AA338" s="95"/>
      <c r="AB338" s="95"/>
      <c r="AC338" s="95"/>
    </row>
    <row r="339" customFormat="false" ht="37.5" hidden="false" customHeight="true" outlineLevel="0" collapsed="false">
      <c r="A339" s="96" t="s">
        <v>552</v>
      </c>
      <c r="B339" s="96" t="s">
        <v>553</v>
      </c>
      <c r="C339" s="97" t="n">
        <v>4301051100</v>
      </c>
      <c r="D339" s="98" t="n">
        <v>4607091387766</v>
      </c>
      <c r="E339" s="98"/>
      <c r="F339" s="99" t="n">
        <v>1.3</v>
      </c>
      <c r="G339" s="100" t="n">
        <v>6</v>
      </c>
      <c r="H339" s="99" t="n">
        <v>7.8</v>
      </c>
      <c r="I339" s="99" t="n">
        <v>8.358</v>
      </c>
      <c r="J339" s="100" t="n">
        <v>56</v>
      </c>
      <c r="K339" s="100" t="s">
        <v>116</v>
      </c>
      <c r="L339" s="100"/>
      <c r="M339" s="101" t="s">
        <v>120</v>
      </c>
      <c r="N339" s="101"/>
      <c r="O339" s="100" t="n">
        <v>40</v>
      </c>
      <c r="P339" s="102" t="str">
        <f aca="false"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9" s="102"/>
      <c r="R339" s="102"/>
      <c r="S339" s="102"/>
      <c r="T339" s="102"/>
      <c r="U339" s="103"/>
      <c r="V339" s="103"/>
      <c r="W339" s="104" t="s">
        <v>68</v>
      </c>
      <c r="X339" s="105" t="n">
        <v>0</v>
      </c>
      <c r="Y339" s="106" t="n">
        <f aca="false">IFERROR(IF(X339="",0,CEILING((X339/$H339),1)*$H339),"")</f>
        <v>0</v>
      </c>
      <c r="Z339" s="107" t="str">
        <f aca="false">IFERROR(IF(Y339=0,"",ROUNDUP(Y339/H339,0)*0.02175),"")</f>
        <v/>
      </c>
      <c r="AA339" s="108"/>
      <c r="AB339" s="109"/>
      <c r="AC339" s="110" t="s">
        <v>554</v>
      </c>
      <c r="AG339" s="111"/>
      <c r="AJ339" s="112"/>
      <c r="AK339" s="112"/>
      <c r="BB339" s="113" t="s">
        <v>1</v>
      </c>
      <c r="BM339" s="111" t="n">
        <f aca="false">IFERROR(X339*I339/H339,"0")</f>
        <v>0</v>
      </c>
      <c r="BN339" s="111" t="n">
        <f aca="false">IFERROR(Y339*I339/H339,"0")</f>
        <v>0</v>
      </c>
      <c r="BO339" s="111" t="n">
        <f aca="false">IFERROR(1/J339*(X339/H339),"0")</f>
        <v>0</v>
      </c>
      <c r="BP339" s="111" t="n">
        <f aca="false">IFERROR(1/J339*(Y339/H339),"0")</f>
        <v>0</v>
      </c>
    </row>
    <row r="340" customFormat="false" ht="27" hidden="false" customHeight="true" outlineLevel="0" collapsed="false">
      <c r="A340" s="96" t="s">
        <v>555</v>
      </c>
      <c r="B340" s="96" t="s">
        <v>556</v>
      </c>
      <c r="C340" s="97" t="n">
        <v>4301051116</v>
      </c>
      <c r="D340" s="98" t="n">
        <v>4607091387957</v>
      </c>
      <c r="E340" s="98"/>
      <c r="F340" s="99" t="n">
        <v>1.3</v>
      </c>
      <c r="G340" s="100" t="n">
        <v>6</v>
      </c>
      <c r="H340" s="99" t="n">
        <v>7.8</v>
      </c>
      <c r="I340" s="99" t="n">
        <v>8.364</v>
      </c>
      <c r="J340" s="100" t="n">
        <v>56</v>
      </c>
      <c r="K340" s="100" t="s">
        <v>116</v>
      </c>
      <c r="L340" s="100"/>
      <c r="M340" s="101" t="s">
        <v>67</v>
      </c>
      <c r="N340" s="101"/>
      <c r="O340" s="100" t="n">
        <v>40</v>
      </c>
      <c r="P340" s="102" t="str">
        <f aca="false"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40" s="102"/>
      <c r="R340" s="102"/>
      <c r="S340" s="102"/>
      <c r="T340" s="102"/>
      <c r="U340" s="103"/>
      <c r="V340" s="103"/>
      <c r="W340" s="104" t="s">
        <v>68</v>
      </c>
      <c r="X340" s="105" t="n">
        <v>0</v>
      </c>
      <c r="Y340" s="106" t="n">
        <f aca="false">IFERROR(IF(X340="",0,CEILING((X340/$H340),1)*$H340),"")</f>
        <v>0</v>
      </c>
      <c r="Z340" s="107" t="str">
        <f aca="false">IFERROR(IF(Y340=0,"",ROUNDUP(Y340/H340,0)*0.02175),"")</f>
        <v/>
      </c>
      <c r="AA340" s="108"/>
      <c r="AB340" s="109"/>
      <c r="AC340" s="110" t="s">
        <v>557</v>
      </c>
      <c r="AG340" s="111"/>
      <c r="AJ340" s="112"/>
      <c r="AK340" s="112"/>
      <c r="BB340" s="113" t="s">
        <v>1</v>
      </c>
      <c r="BM340" s="111" t="n">
        <f aca="false">IFERROR(X340*I340/H340,"0")</f>
        <v>0</v>
      </c>
      <c r="BN340" s="111" t="n">
        <f aca="false">IFERROR(Y340*I340/H340,"0")</f>
        <v>0</v>
      </c>
      <c r="BO340" s="111" t="n">
        <f aca="false">IFERROR(1/J340*(X340/H340),"0")</f>
        <v>0</v>
      </c>
      <c r="BP340" s="111" t="n">
        <f aca="false">IFERROR(1/J340*(Y340/H340),"0")</f>
        <v>0</v>
      </c>
    </row>
    <row r="341" customFormat="false" ht="27" hidden="false" customHeight="true" outlineLevel="0" collapsed="false">
      <c r="A341" s="96" t="s">
        <v>558</v>
      </c>
      <c r="B341" s="96" t="s">
        <v>559</v>
      </c>
      <c r="C341" s="97" t="n">
        <v>4301051115</v>
      </c>
      <c r="D341" s="98" t="n">
        <v>4607091387964</v>
      </c>
      <c r="E341" s="98"/>
      <c r="F341" s="99" t="n">
        <v>1.35</v>
      </c>
      <c r="G341" s="100" t="n">
        <v>6</v>
      </c>
      <c r="H341" s="99" t="n">
        <v>8.1</v>
      </c>
      <c r="I341" s="99" t="n">
        <v>8.646</v>
      </c>
      <c r="J341" s="100" t="n">
        <v>56</v>
      </c>
      <c r="K341" s="100" t="s">
        <v>116</v>
      </c>
      <c r="L341" s="100"/>
      <c r="M341" s="101" t="s">
        <v>67</v>
      </c>
      <c r="N341" s="101"/>
      <c r="O341" s="100" t="n">
        <v>40</v>
      </c>
      <c r="P341" s="102" t="str">
        <f aca="false"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41" s="102"/>
      <c r="R341" s="102"/>
      <c r="S341" s="102"/>
      <c r="T341" s="102"/>
      <c r="U341" s="103"/>
      <c r="V341" s="103"/>
      <c r="W341" s="104" t="s">
        <v>68</v>
      </c>
      <c r="X341" s="105" t="n">
        <v>0</v>
      </c>
      <c r="Y341" s="106" t="n">
        <f aca="false">IFERROR(IF(X341="",0,CEILING((X341/$H341),1)*$H341),"")</f>
        <v>0</v>
      </c>
      <c r="Z341" s="107" t="str">
        <f aca="false">IFERROR(IF(Y341=0,"",ROUNDUP(Y341/H341,0)*0.02175),"")</f>
        <v/>
      </c>
      <c r="AA341" s="108"/>
      <c r="AB341" s="109"/>
      <c r="AC341" s="110" t="s">
        <v>560</v>
      </c>
      <c r="AG341" s="111"/>
      <c r="AJ341" s="112"/>
      <c r="AK341" s="112"/>
      <c r="BB341" s="113" t="s">
        <v>1</v>
      </c>
      <c r="BM341" s="111" t="n">
        <f aca="false">IFERROR(X341*I341/H341,"0")</f>
        <v>0</v>
      </c>
      <c r="BN341" s="111" t="n">
        <f aca="false">IFERROR(Y341*I341/H341,"0")</f>
        <v>0</v>
      </c>
      <c r="BO341" s="111" t="n">
        <f aca="false">IFERROR(1/J341*(X341/H341),"0")</f>
        <v>0</v>
      </c>
      <c r="BP341" s="111" t="n">
        <f aca="false">IFERROR(1/J341*(Y341/H341),"0")</f>
        <v>0</v>
      </c>
    </row>
    <row r="342" customFormat="false" ht="27" hidden="false" customHeight="true" outlineLevel="0" collapsed="false">
      <c r="A342" s="96" t="s">
        <v>561</v>
      </c>
      <c r="B342" s="96" t="s">
        <v>562</v>
      </c>
      <c r="C342" s="97" t="n">
        <v>4301051705</v>
      </c>
      <c r="D342" s="98" t="n">
        <v>4680115884588</v>
      </c>
      <c r="E342" s="98"/>
      <c r="F342" s="99" t="n">
        <v>0.5</v>
      </c>
      <c r="G342" s="100" t="n">
        <v>6</v>
      </c>
      <c r="H342" s="99" t="n">
        <v>3</v>
      </c>
      <c r="I342" s="99" t="n">
        <v>3.266</v>
      </c>
      <c r="J342" s="100" t="n">
        <v>156</v>
      </c>
      <c r="K342" s="100" t="s">
        <v>75</v>
      </c>
      <c r="L342" s="100"/>
      <c r="M342" s="101" t="s">
        <v>67</v>
      </c>
      <c r="N342" s="101"/>
      <c r="O342" s="100" t="n">
        <v>40</v>
      </c>
      <c r="P342" s="102" t="str">
        <f aca="false"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42" s="102"/>
      <c r="R342" s="102"/>
      <c r="S342" s="102"/>
      <c r="T342" s="102"/>
      <c r="U342" s="103"/>
      <c r="V342" s="103"/>
      <c r="W342" s="104" t="s">
        <v>68</v>
      </c>
      <c r="X342" s="105" t="n">
        <v>0</v>
      </c>
      <c r="Y342" s="106" t="n">
        <f aca="false">IFERROR(IF(X342="",0,CEILING((X342/$H342),1)*$H342),"")</f>
        <v>0</v>
      </c>
      <c r="Z342" s="107" t="str">
        <f aca="false">IFERROR(IF(Y342=0,"",ROUNDUP(Y342/H342,0)*0.00753),"")</f>
        <v/>
      </c>
      <c r="AA342" s="108"/>
      <c r="AB342" s="109"/>
      <c r="AC342" s="110" t="s">
        <v>563</v>
      </c>
      <c r="AG342" s="111"/>
      <c r="AJ342" s="112"/>
      <c r="AK342" s="112"/>
      <c r="BB342" s="113" t="s">
        <v>1</v>
      </c>
      <c r="BM342" s="111" t="n">
        <f aca="false">IFERROR(X342*I342/H342,"0")</f>
        <v>0</v>
      </c>
      <c r="BN342" s="111" t="n">
        <f aca="false">IFERROR(Y342*I342/H342,"0")</f>
        <v>0</v>
      </c>
      <c r="BO342" s="111" t="n">
        <f aca="false">IFERROR(1/J342*(X342/H342),"0")</f>
        <v>0</v>
      </c>
      <c r="BP342" s="111" t="n">
        <f aca="false">IFERROR(1/J342*(Y342/H342),"0")</f>
        <v>0</v>
      </c>
    </row>
    <row r="343" customFormat="false" ht="37.5" hidden="false" customHeight="true" outlineLevel="0" collapsed="false">
      <c r="A343" s="96" t="s">
        <v>564</v>
      </c>
      <c r="B343" s="96" t="s">
        <v>565</v>
      </c>
      <c r="C343" s="97" t="n">
        <v>4301051130</v>
      </c>
      <c r="D343" s="98" t="n">
        <v>4607091387537</v>
      </c>
      <c r="E343" s="98"/>
      <c r="F343" s="99" t="n">
        <v>0.45</v>
      </c>
      <c r="G343" s="100" t="n">
        <v>6</v>
      </c>
      <c r="H343" s="99" t="n">
        <v>2.7</v>
      </c>
      <c r="I343" s="99" t="n">
        <v>2.99</v>
      </c>
      <c r="J343" s="100" t="n">
        <v>156</v>
      </c>
      <c r="K343" s="100" t="s">
        <v>75</v>
      </c>
      <c r="L343" s="100"/>
      <c r="M343" s="101" t="s">
        <v>67</v>
      </c>
      <c r="N343" s="101"/>
      <c r="O343" s="100" t="n">
        <v>40</v>
      </c>
      <c r="P343" s="102" t="str">
        <f aca="false"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43" s="102"/>
      <c r="R343" s="102"/>
      <c r="S343" s="102"/>
      <c r="T343" s="102"/>
      <c r="U343" s="103"/>
      <c r="V343" s="103"/>
      <c r="W343" s="104" t="s">
        <v>68</v>
      </c>
      <c r="X343" s="105" t="n">
        <v>0</v>
      </c>
      <c r="Y343" s="106" t="n">
        <f aca="false">IFERROR(IF(X343="",0,CEILING((X343/$H343),1)*$H343),"")</f>
        <v>0</v>
      </c>
      <c r="Z343" s="107" t="str">
        <f aca="false">IFERROR(IF(Y343=0,"",ROUNDUP(Y343/H343,0)*0.00753),"")</f>
        <v/>
      </c>
      <c r="AA343" s="108"/>
      <c r="AB343" s="109"/>
      <c r="AC343" s="110" t="s">
        <v>566</v>
      </c>
      <c r="AG343" s="111"/>
      <c r="AJ343" s="112"/>
      <c r="AK343" s="112"/>
      <c r="BB343" s="113" t="s">
        <v>1</v>
      </c>
      <c r="BM343" s="111" t="n">
        <f aca="false">IFERROR(X343*I343/H343,"0")</f>
        <v>0</v>
      </c>
      <c r="BN343" s="111" t="n">
        <f aca="false">IFERROR(Y343*I343/H343,"0")</f>
        <v>0</v>
      </c>
      <c r="BO343" s="111" t="n">
        <f aca="false">IFERROR(1/J343*(X343/H343),"0")</f>
        <v>0</v>
      </c>
      <c r="BP343" s="111" t="n">
        <f aca="false">IFERROR(1/J343*(Y343/H343),"0")</f>
        <v>0</v>
      </c>
    </row>
    <row r="344" customFormat="false" ht="37.5" hidden="false" customHeight="true" outlineLevel="0" collapsed="false">
      <c r="A344" s="96" t="s">
        <v>567</v>
      </c>
      <c r="B344" s="96" t="s">
        <v>568</v>
      </c>
      <c r="C344" s="97" t="n">
        <v>4301051132</v>
      </c>
      <c r="D344" s="98" t="n">
        <v>4607091387513</v>
      </c>
      <c r="E344" s="98"/>
      <c r="F344" s="99" t="n">
        <v>0.45</v>
      </c>
      <c r="G344" s="100" t="n">
        <v>6</v>
      </c>
      <c r="H344" s="99" t="n">
        <v>2.7</v>
      </c>
      <c r="I344" s="99" t="n">
        <v>2.978</v>
      </c>
      <c r="J344" s="100" t="n">
        <v>156</v>
      </c>
      <c r="K344" s="100" t="s">
        <v>75</v>
      </c>
      <c r="L344" s="100"/>
      <c r="M344" s="101" t="s">
        <v>67</v>
      </c>
      <c r="N344" s="101"/>
      <c r="O344" s="100" t="n">
        <v>40</v>
      </c>
      <c r="P344" s="102" t="str">
        <f aca="false"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44" s="102"/>
      <c r="R344" s="102"/>
      <c r="S344" s="102"/>
      <c r="T344" s="102"/>
      <c r="U344" s="103"/>
      <c r="V344" s="103"/>
      <c r="W344" s="104" t="s">
        <v>68</v>
      </c>
      <c r="X344" s="105" t="n">
        <v>0</v>
      </c>
      <c r="Y344" s="106" t="n">
        <f aca="false">IFERROR(IF(X344="",0,CEILING((X344/$H344),1)*$H344),"")</f>
        <v>0</v>
      </c>
      <c r="Z344" s="107" t="str">
        <f aca="false">IFERROR(IF(Y344=0,"",ROUNDUP(Y344/H344,0)*0.00753),"")</f>
        <v/>
      </c>
      <c r="AA344" s="108"/>
      <c r="AB344" s="109"/>
      <c r="AC344" s="110" t="s">
        <v>569</v>
      </c>
      <c r="AG344" s="111"/>
      <c r="AJ344" s="112"/>
      <c r="AK344" s="112"/>
      <c r="BB344" s="113" t="s">
        <v>1</v>
      </c>
      <c r="BM344" s="111" t="n">
        <f aca="false">IFERROR(X344*I344/H344,"0")</f>
        <v>0</v>
      </c>
      <c r="BN344" s="111" t="n">
        <f aca="false">IFERROR(Y344*I344/H344,"0")</f>
        <v>0</v>
      </c>
      <c r="BO344" s="111" t="n">
        <f aca="false">IFERROR(1/J344*(X344/H344),"0")</f>
        <v>0</v>
      </c>
      <c r="BP344" s="111" t="n">
        <f aca="false">IFERROR(1/J344*(Y344/H344),"0")</f>
        <v>0</v>
      </c>
    </row>
    <row r="345" customFormat="false" ht="12.75" hidden="false" customHeight="false" outlineLevel="0" collapsed="false">
      <c r="A345" s="114"/>
      <c r="B345" s="114"/>
      <c r="C345" s="114"/>
      <c r="D345" s="114"/>
      <c r="E345" s="114"/>
      <c r="F345" s="114"/>
      <c r="G345" s="114"/>
      <c r="H345" s="114"/>
      <c r="I345" s="114"/>
      <c r="J345" s="114"/>
      <c r="K345" s="114"/>
      <c r="L345" s="114"/>
      <c r="M345" s="114"/>
      <c r="N345" s="114"/>
      <c r="O345" s="114"/>
      <c r="P345" s="115" t="s">
        <v>70</v>
      </c>
      <c r="Q345" s="115"/>
      <c r="R345" s="115"/>
      <c r="S345" s="115"/>
      <c r="T345" s="115"/>
      <c r="U345" s="115"/>
      <c r="V345" s="115"/>
      <c r="W345" s="116" t="s">
        <v>71</v>
      </c>
      <c r="X345" s="117" t="n">
        <f aca="false">IFERROR(X339/H339,"0")+IFERROR(X340/H340,"0")+IFERROR(X341/H341,"0")+IFERROR(X342/H342,"0")+IFERROR(X343/H343,"0")+IFERROR(X344/H344,"0")</f>
        <v>0</v>
      </c>
      <c r="Y345" s="117" t="n">
        <f aca="false">IFERROR(Y339/H339,"0")+IFERROR(Y340/H340,"0")+IFERROR(Y341/H341,"0")+IFERROR(Y342/H342,"0")+IFERROR(Y343/H343,"0")+IFERROR(Y344/H344,"0")</f>
        <v>0</v>
      </c>
      <c r="Z345" s="117" t="n">
        <f aca="false">IFERROR(IF(Z339="",0,Z339),"0")+IFERROR(IF(Z340="",0,Z340),"0")+IFERROR(IF(Z341="",0,Z341),"0")+IFERROR(IF(Z342="",0,Z342),"0")+IFERROR(IF(Z343="",0,Z343),"0")+IFERROR(IF(Z344="",0,Z344),"0")</f>
        <v>0</v>
      </c>
      <c r="AA345" s="118"/>
      <c r="AB345" s="118"/>
      <c r="AC345" s="118"/>
    </row>
    <row r="346" customFormat="false" ht="12.75" hidden="false" customHeight="false" outlineLevel="0" collapsed="false">
      <c r="A346" s="114"/>
      <c r="B346" s="114"/>
      <c r="C346" s="114"/>
      <c r="D346" s="114"/>
      <c r="E346" s="114"/>
      <c r="F346" s="114"/>
      <c r="G346" s="114"/>
      <c r="H346" s="114"/>
      <c r="I346" s="114"/>
      <c r="J346" s="114"/>
      <c r="K346" s="114"/>
      <c r="L346" s="114"/>
      <c r="M346" s="114"/>
      <c r="N346" s="114"/>
      <c r="O346" s="114"/>
      <c r="P346" s="115" t="s">
        <v>70</v>
      </c>
      <c r="Q346" s="115"/>
      <c r="R346" s="115"/>
      <c r="S346" s="115"/>
      <c r="T346" s="115"/>
      <c r="U346" s="115"/>
      <c r="V346" s="115"/>
      <c r="W346" s="116" t="s">
        <v>68</v>
      </c>
      <c r="X346" s="117" t="n">
        <f aca="false">IFERROR(SUM(X339:X344),"0")</f>
        <v>0</v>
      </c>
      <c r="Y346" s="117" t="n">
        <f aca="false">IFERROR(SUM(Y339:Y344),"0")</f>
        <v>0</v>
      </c>
      <c r="Z346" s="116"/>
      <c r="AA346" s="118"/>
      <c r="AB346" s="118"/>
      <c r="AC346" s="118"/>
    </row>
    <row r="347" customFormat="false" ht="14.25" hidden="false" customHeight="true" outlineLevel="0" collapsed="false">
      <c r="A347" s="94" t="s">
        <v>204</v>
      </c>
      <c r="B347" s="94"/>
      <c r="C347" s="94"/>
      <c r="D347" s="94"/>
      <c r="E347" s="94"/>
      <c r="F347" s="94"/>
      <c r="G347" s="94"/>
      <c r="H347" s="94"/>
      <c r="I347" s="94"/>
      <c r="J347" s="94"/>
      <c r="K347" s="94"/>
      <c r="L347" s="94"/>
      <c r="M347" s="94"/>
      <c r="N347" s="94"/>
      <c r="O347" s="94"/>
      <c r="P347" s="94"/>
      <c r="Q347" s="94"/>
      <c r="R347" s="94"/>
      <c r="S347" s="94"/>
      <c r="T347" s="94"/>
      <c r="U347" s="94"/>
      <c r="V347" s="94"/>
      <c r="W347" s="94"/>
      <c r="X347" s="94"/>
      <c r="Y347" s="94"/>
      <c r="Z347" s="94"/>
      <c r="AA347" s="95"/>
      <c r="AB347" s="95"/>
      <c r="AC347" s="95"/>
    </row>
    <row r="348" customFormat="false" ht="27" hidden="false" customHeight="true" outlineLevel="0" collapsed="false">
      <c r="A348" s="96" t="s">
        <v>570</v>
      </c>
      <c r="B348" s="96" t="s">
        <v>571</v>
      </c>
      <c r="C348" s="97" t="n">
        <v>4301060379</v>
      </c>
      <c r="D348" s="98" t="n">
        <v>4607091380880</v>
      </c>
      <c r="E348" s="98"/>
      <c r="F348" s="99" t="n">
        <v>1.4</v>
      </c>
      <c r="G348" s="100" t="n">
        <v>6</v>
      </c>
      <c r="H348" s="99" t="n">
        <v>8.4</v>
      </c>
      <c r="I348" s="99" t="n">
        <v>8.964</v>
      </c>
      <c r="J348" s="100" t="n">
        <v>56</v>
      </c>
      <c r="K348" s="100" t="s">
        <v>116</v>
      </c>
      <c r="L348" s="100"/>
      <c r="M348" s="101" t="s">
        <v>67</v>
      </c>
      <c r="N348" s="101"/>
      <c r="O348" s="100" t="n">
        <v>30</v>
      </c>
      <c r="P348" s="102" t="str">
        <f aca="false"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48" s="102"/>
      <c r="R348" s="102"/>
      <c r="S348" s="102"/>
      <c r="T348" s="102"/>
      <c r="U348" s="103"/>
      <c r="V348" s="103"/>
      <c r="W348" s="104" t="s">
        <v>68</v>
      </c>
      <c r="X348" s="105" t="n">
        <v>0</v>
      </c>
      <c r="Y348" s="106" t="n">
        <f aca="false">IFERROR(IF(X348="",0,CEILING((X348/$H348),1)*$H348),"")</f>
        <v>0</v>
      </c>
      <c r="Z348" s="107" t="str">
        <f aca="false">IFERROR(IF(Y348=0,"",ROUNDUP(Y348/H348,0)*0.02175),"")</f>
        <v/>
      </c>
      <c r="AA348" s="108"/>
      <c r="AB348" s="109"/>
      <c r="AC348" s="110" t="s">
        <v>572</v>
      </c>
      <c r="AG348" s="111"/>
      <c r="AJ348" s="112"/>
      <c r="AK348" s="112"/>
      <c r="BB348" s="113" t="s">
        <v>1</v>
      </c>
      <c r="BM348" s="111" t="n">
        <f aca="false">IFERROR(X348*I348/H348,"0")</f>
        <v>0</v>
      </c>
      <c r="BN348" s="111" t="n">
        <f aca="false">IFERROR(Y348*I348/H348,"0")</f>
        <v>0</v>
      </c>
      <c r="BO348" s="111" t="n">
        <f aca="false">IFERROR(1/J348*(X348/H348),"0")</f>
        <v>0</v>
      </c>
      <c r="BP348" s="111" t="n">
        <f aca="false">IFERROR(1/J348*(Y348/H348),"0")</f>
        <v>0</v>
      </c>
    </row>
    <row r="349" customFormat="false" ht="27" hidden="false" customHeight="true" outlineLevel="0" collapsed="false">
      <c r="A349" s="96" t="s">
        <v>573</v>
      </c>
      <c r="B349" s="96" t="s">
        <v>574</v>
      </c>
      <c r="C349" s="97" t="n">
        <v>4301060308</v>
      </c>
      <c r="D349" s="98" t="n">
        <v>4607091384482</v>
      </c>
      <c r="E349" s="98"/>
      <c r="F349" s="99" t="n">
        <v>1.3</v>
      </c>
      <c r="G349" s="100" t="n">
        <v>6</v>
      </c>
      <c r="H349" s="99" t="n">
        <v>7.8</v>
      </c>
      <c r="I349" s="99" t="n">
        <v>8.364</v>
      </c>
      <c r="J349" s="100" t="n">
        <v>56</v>
      </c>
      <c r="K349" s="100" t="s">
        <v>116</v>
      </c>
      <c r="L349" s="100"/>
      <c r="M349" s="101" t="s">
        <v>67</v>
      </c>
      <c r="N349" s="101"/>
      <c r="O349" s="100" t="n">
        <v>30</v>
      </c>
      <c r="P349" s="102" t="str">
        <f aca="false"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49" s="102"/>
      <c r="R349" s="102"/>
      <c r="S349" s="102"/>
      <c r="T349" s="102"/>
      <c r="U349" s="103"/>
      <c r="V349" s="103"/>
      <c r="W349" s="104" t="s">
        <v>68</v>
      </c>
      <c r="X349" s="105" t="n">
        <v>0</v>
      </c>
      <c r="Y349" s="106" t="n">
        <f aca="false">IFERROR(IF(X349="",0,CEILING((X349/$H349),1)*$H349),"")</f>
        <v>0</v>
      </c>
      <c r="Z349" s="107" t="str">
        <f aca="false">IFERROR(IF(Y349=0,"",ROUNDUP(Y349/H349,0)*0.02175),"")</f>
        <v/>
      </c>
      <c r="AA349" s="108"/>
      <c r="AB349" s="109"/>
      <c r="AC349" s="110" t="s">
        <v>575</v>
      </c>
      <c r="AG349" s="111"/>
      <c r="AJ349" s="112"/>
      <c r="AK349" s="112"/>
      <c r="BB349" s="113" t="s">
        <v>1</v>
      </c>
      <c r="BM349" s="111" t="n">
        <f aca="false">IFERROR(X349*I349/H349,"0")</f>
        <v>0</v>
      </c>
      <c r="BN349" s="111" t="n">
        <f aca="false">IFERROR(Y349*I349/H349,"0")</f>
        <v>0</v>
      </c>
      <c r="BO349" s="111" t="n">
        <f aca="false">IFERROR(1/J349*(X349/H349),"0")</f>
        <v>0</v>
      </c>
      <c r="BP349" s="111" t="n">
        <f aca="false">IFERROR(1/J349*(Y349/H349),"0")</f>
        <v>0</v>
      </c>
    </row>
    <row r="350" customFormat="false" ht="16.5" hidden="false" customHeight="true" outlineLevel="0" collapsed="false">
      <c r="A350" s="96" t="s">
        <v>576</v>
      </c>
      <c r="B350" s="96" t="s">
        <v>577</v>
      </c>
      <c r="C350" s="97" t="n">
        <v>4301060325</v>
      </c>
      <c r="D350" s="98" t="n">
        <v>4607091380897</v>
      </c>
      <c r="E350" s="98"/>
      <c r="F350" s="99" t="n">
        <v>1.4</v>
      </c>
      <c r="G350" s="100" t="n">
        <v>6</v>
      </c>
      <c r="H350" s="99" t="n">
        <v>8.4</v>
      </c>
      <c r="I350" s="99" t="n">
        <v>8.964</v>
      </c>
      <c r="J350" s="100" t="n">
        <v>56</v>
      </c>
      <c r="K350" s="100" t="s">
        <v>116</v>
      </c>
      <c r="L350" s="100"/>
      <c r="M350" s="101" t="s">
        <v>67</v>
      </c>
      <c r="N350" s="101"/>
      <c r="O350" s="100" t="n">
        <v>30</v>
      </c>
      <c r="P350" s="102" t="str">
        <f aca="false"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50" s="102"/>
      <c r="R350" s="102"/>
      <c r="S350" s="102"/>
      <c r="T350" s="102"/>
      <c r="U350" s="103"/>
      <c r="V350" s="103"/>
      <c r="W350" s="104" t="s">
        <v>68</v>
      </c>
      <c r="X350" s="105" t="n">
        <v>0</v>
      </c>
      <c r="Y350" s="106" t="n">
        <f aca="false">IFERROR(IF(X350="",0,CEILING((X350/$H350),1)*$H350),"")</f>
        <v>0</v>
      </c>
      <c r="Z350" s="107" t="str">
        <f aca="false">IFERROR(IF(Y350=0,"",ROUNDUP(Y350/H350,0)*0.02175),"")</f>
        <v/>
      </c>
      <c r="AA350" s="108"/>
      <c r="AB350" s="109"/>
      <c r="AC350" s="110" t="s">
        <v>578</v>
      </c>
      <c r="AG350" s="111"/>
      <c r="AJ350" s="112"/>
      <c r="AK350" s="112"/>
      <c r="BB350" s="113" t="s">
        <v>1</v>
      </c>
      <c r="BM350" s="111" t="n">
        <f aca="false">IFERROR(X350*I350/H350,"0")</f>
        <v>0</v>
      </c>
      <c r="BN350" s="111" t="n">
        <f aca="false">IFERROR(Y350*I350/H350,"0")</f>
        <v>0</v>
      </c>
      <c r="BO350" s="111" t="n">
        <f aca="false">IFERROR(1/J350*(X350/H350),"0")</f>
        <v>0</v>
      </c>
      <c r="BP350" s="111" t="n">
        <f aca="false">IFERROR(1/J350*(Y350/H350),"0")</f>
        <v>0</v>
      </c>
    </row>
    <row r="351" customFormat="false" ht="12.75" hidden="false" customHeight="false" outlineLevel="0" collapsed="false">
      <c r="A351" s="114"/>
      <c r="B351" s="114"/>
      <c r="C351" s="114"/>
      <c r="D351" s="114"/>
      <c r="E351" s="114"/>
      <c r="F351" s="114"/>
      <c r="G351" s="114"/>
      <c r="H351" s="114"/>
      <c r="I351" s="114"/>
      <c r="J351" s="114"/>
      <c r="K351" s="114"/>
      <c r="L351" s="114"/>
      <c r="M351" s="114"/>
      <c r="N351" s="114"/>
      <c r="O351" s="114"/>
      <c r="P351" s="115" t="s">
        <v>70</v>
      </c>
      <c r="Q351" s="115"/>
      <c r="R351" s="115"/>
      <c r="S351" s="115"/>
      <c r="T351" s="115"/>
      <c r="U351" s="115"/>
      <c r="V351" s="115"/>
      <c r="W351" s="116" t="s">
        <v>71</v>
      </c>
      <c r="X351" s="117" t="n">
        <f aca="false">IFERROR(X348/H348,"0")+IFERROR(X349/H349,"0")+IFERROR(X350/H350,"0")</f>
        <v>0</v>
      </c>
      <c r="Y351" s="117" t="n">
        <f aca="false">IFERROR(Y348/H348,"0")+IFERROR(Y349/H349,"0")+IFERROR(Y350/H350,"0")</f>
        <v>0</v>
      </c>
      <c r="Z351" s="117" t="n">
        <f aca="false">IFERROR(IF(Z348="",0,Z348),"0")+IFERROR(IF(Z349="",0,Z349),"0")+IFERROR(IF(Z350="",0,Z350),"0")</f>
        <v>0</v>
      </c>
      <c r="AA351" s="118"/>
      <c r="AB351" s="118"/>
      <c r="AC351" s="118"/>
    </row>
    <row r="352" customFormat="false" ht="12.75" hidden="false" customHeight="false" outlineLevel="0" collapsed="false">
      <c r="A352" s="114"/>
      <c r="B352" s="114"/>
      <c r="C352" s="114"/>
      <c r="D352" s="114"/>
      <c r="E352" s="114"/>
      <c r="F352" s="114"/>
      <c r="G352" s="114"/>
      <c r="H352" s="114"/>
      <c r="I352" s="114"/>
      <c r="J352" s="114"/>
      <c r="K352" s="114"/>
      <c r="L352" s="114"/>
      <c r="M352" s="114"/>
      <c r="N352" s="114"/>
      <c r="O352" s="114"/>
      <c r="P352" s="115" t="s">
        <v>70</v>
      </c>
      <c r="Q352" s="115"/>
      <c r="R352" s="115"/>
      <c r="S352" s="115"/>
      <c r="T352" s="115"/>
      <c r="U352" s="115"/>
      <c r="V352" s="115"/>
      <c r="W352" s="116" t="s">
        <v>68</v>
      </c>
      <c r="X352" s="117" t="n">
        <f aca="false">IFERROR(SUM(X348:X350),"0")</f>
        <v>0</v>
      </c>
      <c r="Y352" s="117" t="n">
        <f aca="false">IFERROR(SUM(Y348:Y350),"0")</f>
        <v>0</v>
      </c>
      <c r="Z352" s="116"/>
      <c r="AA352" s="118"/>
      <c r="AB352" s="118"/>
      <c r="AC352" s="118"/>
    </row>
    <row r="353" customFormat="false" ht="14.25" hidden="false" customHeight="true" outlineLevel="0" collapsed="false">
      <c r="A353" s="94" t="s">
        <v>102</v>
      </c>
      <c r="B353" s="94"/>
      <c r="C353" s="94"/>
      <c r="D353" s="94"/>
      <c r="E353" s="94"/>
      <c r="F353" s="94"/>
      <c r="G353" s="94"/>
      <c r="H353" s="94"/>
      <c r="I353" s="94"/>
      <c r="J353" s="94"/>
      <c r="K353" s="94"/>
      <c r="L353" s="94"/>
      <c r="M353" s="94"/>
      <c r="N353" s="94"/>
      <c r="O353" s="94"/>
      <c r="P353" s="94"/>
      <c r="Q353" s="94"/>
      <c r="R353" s="94"/>
      <c r="S353" s="94"/>
      <c r="T353" s="94"/>
      <c r="U353" s="94"/>
      <c r="V353" s="94"/>
      <c r="W353" s="94"/>
      <c r="X353" s="94"/>
      <c r="Y353" s="94"/>
      <c r="Z353" s="94"/>
      <c r="AA353" s="95"/>
      <c r="AB353" s="95"/>
      <c r="AC353" s="95"/>
    </row>
    <row r="354" customFormat="false" ht="16.5" hidden="false" customHeight="true" outlineLevel="0" collapsed="false">
      <c r="A354" s="96" t="s">
        <v>579</v>
      </c>
      <c r="B354" s="96" t="s">
        <v>580</v>
      </c>
      <c r="C354" s="97" t="n">
        <v>4301030232</v>
      </c>
      <c r="D354" s="98" t="n">
        <v>4607091388374</v>
      </c>
      <c r="E354" s="98"/>
      <c r="F354" s="99" t="n">
        <v>0.38</v>
      </c>
      <c r="G354" s="100" t="n">
        <v>8</v>
      </c>
      <c r="H354" s="99" t="n">
        <v>3.04</v>
      </c>
      <c r="I354" s="99" t="n">
        <v>3.28</v>
      </c>
      <c r="J354" s="100" t="n">
        <v>156</v>
      </c>
      <c r="K354" s="100" t="s">
        <v>75</v>
      </c>
      <c r="L354" s="100"/>
      <c r="M354" s="101" t="s">
        <v>105</v>
      </c>
      <c r="N354" s="101"/>
      <c r="O354" s="100" t="n">
        <v>180</v>
      </c>
      <c r="P354" s="119" t="s">
        <v>581</v>
      </c>
      <c r="Q354" s="119"/>
      <c r="R354" s="119"/>
      <c r="S354" s="119"/>
      <c r="T354" s="119"/>
      <c r="U354" s="103"/>
      <c r="V354" s="103"/>
      <c r="W354" s="104" t="s">
        <v>68</v>
      </c>
      <c r="X354" s="105" t="n">
        <v>0</v>
      </c>
      <c r="Y354" s="106" t="n">
        <f aca="false">IFERROR(IF(X354="",0,CEILING((X354/$H354),1)*$H354),"")</f>
        <v>0</v>
      </c>
      <c r="Z354" s="107" t="str">
        <f aca="false">IFERROR(IF(Y354=0,"",ROUNDUP(Y354/H354,0)*0.00753),"")</f>
        <v/>
      </c>
      <c r="AA354" s="108"/>
      <c r="AB354" s="109"/>
      <c r="AC354" s="110" t="s">
        <v>582</v>
      </c>
      <c r="AG354" s="111"/>
      <c r="AJ354" s="112"/>
      <c r="AK354" s="112"/>
      <c r="BB354" s="113" t="s">
        <v>1</v>
      </c>
      <c r="BM354" s="111" t="n">
        <f aca="false">IFERROR(X354*I354/H354,"0")</f>
        <v>0</v>
      </c>
      <c r="BN354" s="111" t="n">
        <f aca="false">IFERROR(Y354*I354/H354,"0")</f>
        <v>0</v>
      </c>
      <c r="BO354" s="111" t="n">
        <f aca="false">IFERROR(1/J354*(X354/H354),"0")</f>
        <v>0</v>
      </c>
      <c r="BP354" s="111" t="n">
        <f aca="false">IFERROR(1/J354*(Y354/H354),"0")</f>
        <v>0</v>
      </c>
    </row>
    <row r="355" customFormat="false" ht="27" hidden="false" customHeight="true" outlineLevel="0" collapsed="false">
      <c r="A355" s="96" t="s">
        <v>583</v>
      </c>
      <c r="B355" s="96" t="s">
        <v>584</v>
      </c>
      <c r="C355" s="97" t="n">
        <v>4301030235</v>
      </c>
      <c r="D355" s="98" t="n">
        <v>4607091388381</v>
      </c>
      <c r="E355" s="98"/>
      <c r="F355" s="99" t="n">
        <v>0.38</v>
      </c>
      <c r="G355" s="100" t="n">
        <v>8</v>
      </c>
      <c r="H355" s="99" t="n">
        <v>3.04</v>
      </c>
      <c r="I355" s="99" t="n">
        <v>3.32</v>
      </c>
      <c r="J355" s="100" t="n">
        <v>156</v>
      </c>
      <c r="K355" s="100" t="s">
        <v>75</v>
      </c>
      <c r="L355" s="100"/>
      <c r="M355" s="101" t="s">
        <v>105</v>
      </c>
      <c r="N355" s="101"/>
      <c r="O355" s="100" t="n">
        <v>180</v>
      </c>
      <c r="P355" s="119" t="s">
        <v>585</v>
      </c>
      <c r="Q355" s="119"/>
      <c r="R355" s="119"/>
      <c r="S355" s="119"/>
      <c r="T355" s="119"/>
      <c r="U355" s="103"/>
      <c r="V355" s="103"/>
      <c r="W355" s="104" t="s">
        <v>68</v>
      </c>
      <c r="X355" s="105" t="n">
        <v>0</v>
      </c>
      <c r="Y355" s="106" t="n">
        <f aca="false">IFERROR(IF(X355="",0,CEILING((X355/$H355),1)*$H355),"")</f>
        <v>0</v>
      </c>
      <c r="Z355" s="107" t="str">
        <f aca="false">IFERROR(IF(Y355=0,"",ROUNDUP(Y355/H355,0)*0.00753),"")</f>
        <v/>
      </c>
      <c r="AA355" s="108"/>
      <c r="AB355" s="109"/>
      <c r="AC355" s="110" t="s">
        <v>582</v>
      </c>
      <c r="AG355" s="111"/>
      <c r="AJ355" s="112"/>
      <c r="AK355" s="112"/>
      <c r="BB355" s="113" t="s">
        <v>1</v>
      </c>
      <c r="BM355" s="111" t="n">
        <f aca="false">IFERROR(X355*I355/H355,"0")</f>
        <v>0</v>
      </c>
      <c r="BN355" s="111" t="n">
        <f aca="false">IFERROR(Y355*I355/H355,"0")</f>
        <v>0</v>
      </c>
      <c r="BO355" s="111" t="n">
        <f aca="false">IFERROR(1/J355*(X355/H355),"0")</f>
        <v>0</v>
      </c>
      <c r="BP355" s="111" t="n">
        <f aca="false">IFERROR(1/J355*(Y355/H355),"0")</f>
        <v>0</v>
      </c>
    </row>
    <row r="356" customFormat="false" ht="27" hidden="false" customHeight="true" outlineLevel="0" collapsed="false">
      <c r="A356" s="96" t="s">
        <v>586</v>
      </c>
      <c r="B356" s="96" t="s">
        <v>587</v>
      </c>
      <c r="C356" s="97" t="n">
        <v>4301032015</v>
      </c>
      <c r="D356" s="98" t="n">
        <v>4607091383102</v>
      </c>
      <c r="E356" s="98"/>
      <c r="F356" s="99" t="n">
        <v>0.17</v>
      </c>
      <c r="G356" s="100" t="n">
        <v>15</v>
      </c>
      <c r="H356" s="99" t="n">
        <v>2.55</v>
      </c>
      <c r="I356" s="99" t="n">
        <v>2.975</v>
      </c>
      <c r="J356" s="100" t="n">
        <v>156</v>
      </c>
      <c r="K356" s="100" t="s">
        <v>75</v>
      </c>
      <c r="L356" s="100"/>
      <c r="M356" s="101" t="s">
        <v>105</v>
      </c>
      <c r="N356" s="101"/>
      <c r="O356" s="100" t="n">
        <v>180</v>
      </c>
      <c r="P356" s="102" t="str">
        <f aca="false"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6" s="102"/>
      <c r="R356" s="102"/>
      <c r="S356" s="102"/>
      <c r="T356" s="102"/>
      <c r="U356" s="103"/>
      <c r="V356" s="103"/>
      <c r="W356" s="104" t="s">
        <v>68</v>
      </c>
      <c r="X356" s="105" t="n">
        <v>0</v>
      </c>
      <c r="Y356" s="106" t="n">
        <f aca="false">IFERROR(IF(X356="",0,CEILING((X356/$H356),1)*$H356),"")</f>
        <v>0</v>
      </c>
      <c r="Z356" s="107" t="str">
        <f aca="false">IFERROR(IF(Y356=0,"",ROUNDUP(Y356/H356,0)*0.00753),"")</f>
        <v/>
      </c>
      <c r="AA356" s="108"/>
      <c r="AB356" s="109"/>
      <c r="AC356" s="110" t="s">
        <v>588</v>
      </c>
      <c r="AG356" s="111"/>
      <c r="AJ356" s="112"/>
      <c r="AK356" s="112"/>
      <c r="BB356" s="113" t="s">
        <v>1</v>
      </c>
      <c r="BM356" s="111" t="n">
        <f aca="false">IFERROR(X356*I356/H356,"0")</f>
        <v>0</v>
      </c>
      <c r="BN356" s="111" t="n">
        <f aca="false">IFERROR(Y356*I356/H356,"0")</f>
        <v>0</v>
      </c>
      <c r="BO356" s="111" t="n">
        <f aca="false">IFERROR(1/J356*(X356/H356),"0")</f>
        <v>0</v>
      </c>
      <c r="BP356" s="111" t="n">
        <f aca="false">IFERROR(1/J356*(Y356/H356),"0")</f>
        <v>0</v>
      </c>
    </row>
    <row r="357" customFormat="false" ht="27" hidden="false" customHeight="true" outlineLevel="0" collapsed="false">
      <c r="A357" s="96" t="s">
        <v>589</v>
      </c>
      <c r="B357" s="96" t="s">
        <v>590</v>
      </c>
      <c r="C357" s="97" t="n">
        <v>4301030233</v>
      </c>
      <c r="D357" s="98" t="n">
        <v>4607091388404</v>
      </c>
      <c r="E357" s="98"/>
      <c r="F357" s="99" t="n">
        <v>0.17</v>
      </c>
      <c r="G357" s="100" t="n">
        <v>15</v>
      </c>
      <c r="H357" s="99" t="n">
        <v>2.55</v>
      </c>
      <c r="I357" s="99" t="n">
        <v>2.9</v>
      </c>
      <c r="J357" s="100" t="n">
        <v>156</v>
      </c>
      <c r="K357" s="100" t="s">
        <v>75</v>
      </c>
      <c r="L357" s="100"/>
      <c r="M357" s="101" t="s">
        <v>105</v>
      </c>
      <c r="N357" s="101"/>
      <c r="O357" s="100" t="n">
        <v>180</v>
      </c>
      <c r="P357" s="102" t="str">
        <f aca="false"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7" s="102"/>
      <c r="R357" s="102"/>
      <c r="S357" s="102"/>
      <c r="T357" s="102"/>
      <c r="U357" s="103"/>
      <c r="V357" s="103"/>
      <c r="W357" s="104" t="s">
        <v>68</v>
      </c>
      <c r="X357" s="105" t="n">
        <v>0</v>
      </c>
      <c r="Y357" s="106" t="n">
        <f aca="false">IFERROR(IF(X357="",0,CEILING((X357/$H357),1)*$H357),"")</f>
        <v>0</v>
      </c>
      <c r="Z357" s="107" t="str">
        <f aca="false">IFERROR(IF(Y357=0,"",ROUNDUP(Y357/H357,0)*0.00753),"")</f>
        <v/>
      </c>
      <c r="AA357" s="108"/>
      <c r="AB357" s="109"/>
      <c r="AC357" s="110" t="s">
        <v>582</v>
      </c>
      <c r="AG357" s="111"/>
      <c r="AJ357" s="112"/>
      <c r="AK357" s="112"/>
      <c r="BB357" s="113" t="s">
        <v>1</v>
      </c>
      <c r="BM357" s="111" t="n">
        <f aca="false">IFERROR(X357*I357/H357,"0")</f>
        <v>0</v>
      </c>
      <c r="BN357" s="111" t="n">
        <f aca="false">IFERROR(Y357*I357/H357,"0")</f>
        <v>0</v>
      </c>
      <c r="BO357" s="111" t="n">
        <f aca="false">IFERROR(1/J357*(X357/H357),"0")</f>
        <v>0</v>
      </c>
      <c r="BP357" s="111" t="n">
        <f aca="false">IFERROR(1/J357*(Y357/H357),"0")</f>
        <v>0</v>
      </c>
    </row>
    <row r="358" customFormat="false" ht="12.75" hidden="false" customHeight="false" outlineLevel="0" collapsed="false">
      <c r="A358" s="114"/>
      <c r="B358" s="114"/>
      <c r="C358" s="114"/>
      <c r="D358" s="114"/>
      <c r="E358" s="114"/>
      <c r="F358" s="114"/>
      <c r="G358" s="114"/>
      <c r="H358" s="114"/>
      <c r="I358" s="114"/>
      <c r="J358" s="114"/>
      <c r="K358" s="114"/>
      <c r="L358" s="114"/>
      <c r="M358" s="114"/>
      <c r="N358" s="114"/>
      <c r="O358" s="114"/>
      <c r="P358" s="115" t="s">
        <v>70</v>
      </c>
      <c r="Q358" s="115"/>
      <c r="R358" s="115"/>
      <c r="S358" s="115"/>
      <c r="T358" s="115"/>
      <c r="U358" s="115"/>
      <c r="V358" s="115"/>
      <c r="W358" s="116" t="s">
        <v>71</v>
      </c>
      <c r="X358" s="117" t="n">
        <f aca="false">IFERROR(X354/H354,"0")+IFERROR(X355/H355,"0")+IFERROR(X356/H356,"0")+IFERROR(X357/H357,"0")</f>
        <v>0</v>
      </c>
      <c r="Y358" s="117" t="n">
        <f aca="false">IFERROR(Y354/H354,"0")+IFERROR(Y355/H355,"0")+IFERROR(Y356/H356,"0")+IFERROR(Y357/H357,"0")</f>
        <v>0</v>
      </c>
      <c r="Z358" s="117" t="n">
        <f aca="false">IFERROR(IF(Z354="",0,Z354),"0")+IFERROR(IF(Z355="",0,Z355),"0")+IFERROR(IF(Z356="",0,Z356),"0")+IFERROR(IF(Z357="",0,Z357),"0")</f>
        <v>0</v>
      </c>
      <c r="AA358" s="118"/>
      <c r="AB358" s="118"/>
      <c r="AC358" s="118"/>
    </row>
    <row r="359" customFormat="false" ht="12.75" hidden="false" customHeight="false" outlineLevel="0" collapsed="false">
      <c r="A359" s="114"/>
      <c r="B359" s="114"/>
      <c r="C359" s="114"/>
      <c r="D359" s="114"/>
      <c r="E359" s="114"/>
      <c r="F359" s="114"/>
      <c r="G359" s="114"/>
      <c r="H359" s="114"/>
      <c r="I359" s="114"/>
      <c r="J359" s="114"/>
      <c r="K359" s="114"/>
      <c r="L359" s="114"/>
      <c r="M359" s="114"/>
      <c r="N359" s="114"/>
      <c r="O359" s="114"/>
      <c r="P359" s="115" t="s">
        <v>70</v>
      </c>
      <c r="Q359" s="115"/>
      <c r="R359" s="115"/>
      <c r="S359" s="115"/>
      <c r="T359" s="115"/>
      <c r="U359" s="115"/>
      <c r="V359" s="115"/>
      <c r="W359" s="116" t="s">
        <v>68</v>
      </c>
      <c r="X359" s="117" t="n">
        <f aca="false">IFERROR(SUM(X354:X357),"0")</f>
        <v>0</v>
      </c>
      <c r="Y359" s="117" t="n">
        <f aca="false">IFERROR(SUM(Y354:Y357),"0")</f>
        <v>0</v>
      </c>
      <c r="Z359" s="116"/>
      <c r="AA359" s="118"/>
      <c r="AB359" s="118"/>
      <c r="AC359" s="118"/>
    </row>
    <row r="360" customFormat="false" ht="14.25" hidden="false" customHeight="true" outlineLevel="0" collapsed="false">
      <c r="A360" s="94" t="s">
        <v>591</v>
      </c>
      <c r="B360" s="94"/>
      <c r="C360" s="94"/>
      <c r="D360" s="94"/>
      <c r="E360" s="94"/>
      <c r="F360" s="94"/>
      <c r="G360" s="94"/>
      <c r="H360" s="94"/>
      <c r="I360" s="94"/>
      <c r="J360" s="94"/>
      <c r="K360" s="94"/>
      <c r="L360" s="94"/>
      <c r="M360" s="94"/>
      <c r="N360" s="94"/>
      <c r="O360" s="94"/>
      <c r="P360" s="94"/>
      <c r="Q360" s="94"/>
      <c r="R360" s="94"/>
      <c r="S360" s="94"/>
      <c r="T360" s="94"/>
      <c r="U360" s="94"/>
      <c r="V360" s="94"/>
      <c r="W360" s="94"/>
      <c r="X360" s="94"/>
      <c r="Y360" s="94"/>
      <c r="Z360" s="94"/>
      <c r="AA360" s="95"/>
      <c r="AB360" s="95"/>
      <c r="AC360" s="95"/>
    </row>
    <row r="361" customFormat="false" ht="16.5" hidden="false" customHeight="true" outlineLevel="0" collapsed="false">
      <c r="A361" s="96" t="s">
        <v>592</v>
      </c>
      <c r="B361" s="96" t="s">
        <v>593</v>
      </c>
      <c r="C361" s="97" t="n">
        <v>4301180007</v>
      </c>
      <c r="D361" s="98" t="n">
        <v>4680115881808</v>
      </c>
      <c r="E361" s="98"/>
      <c r="F361" s="99" t="n">
        <v>0.1</v>
      </c>
      <c r="G361" s="100" t="n">
        <v>20</v>
      </c>
      <c r="H361" s="99" t="n">
        <v>2</v>
      </c>
      <c r="I361" s="99" t="n">
        <v>2.24</v>
      </c>
      <c r="J361" s="100" t="n">
        <v>238</v>
      </c>
      <c r="K361" s="100" t="s">
        <v>594</v>
      </c>
      <c r="L361" s="100"/>
      <c r="M361" s="101" t="s">
        <v>595</v>
      </c>
      <c r="N361" s="101"/>
      <c r="O361" s="100" t="n">
        <v>730</v>
      </c>
      <c r="P361" s="102" t="str">
        <f aca="false"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61" s="102"/>
      <c r="R361" s="102"/>
      <c r="S361" s="102"/>
      <c r="T361" s="102"/>
      <c r="U361" s="103"/>
      <c r="V361" s="103"/>
      <c r="W361" s="104" t="s">
        <v>68</v>
      </c>
      <c r="X361" s="105" t="n">
        <v>0</v>
      </c>
      <c r="Y361" s="106" t="n">
        <f aca="false">IFERROR(IF(X361="",0,CEILING((X361/$H361),1)*$H361),"")</f>
        <v>0</v>
      </c>
      <c r="Z361" s="107" t="str">
        <f aca="false">IFERROR(IF(Y361=0,"",ROUNDUP(Y361/H361,0)*0.00474),"")</f>
        <v/>
      </c>
      <c r="AA361" s="108"/>
      <c r="AB361" s="109"/>
      <c r="AC361" s="110" t="s">
        <v>596</v>
      </c>
      <c r="AG361" s="111"/>
      <c r="AJ361" s="112"/>
      <c r="AK361" s="112"/>
      <c r="BB361" s="113" t="s">
        <v>1</v>
      </c>
      <c r="BM361" s="111" t="n">
        <f aca="false">IFERROR(X361*I361/H361,"0")</f>
        <v>0</v>
      </c>
      <c r="BN361" s="111" t="n">
        <f aca="false">IFERROR(Y361*I361/H361,"0")</f>
        <v>0</v>
      </c>
      <c r="BO361" s="111" t="n">
        <f aca="false">IFERROR(1/J361*(X361/H361),"0")</f>
        <v>0</v>
      </c>
      <c r="BP361" s="111" t="n">
        <f aca="false">IFERROR(1/J361*(Y361/H361),"0")</f>
        <v>0</v>
      </c>
    </row>
    <row r="362" customFormat="false" ht="27" hidden="false" customHeight="true" outlineLevel="0" collapsed="false">
      <c r="A362" s="96" t="s">
        <v>597</v>
      </c>
      <c r="B362" s="96" t="s">
        <v>598</v>
      </c>
      <c r="C362" s="97" t="n">
        <v>4301180006</v>
      </c>
      <c r="D362" s="98" t="n">
        <v>4680115881822</v>
      </c>
      <c r="E362" s="98"/>
      <c r="F362" s="99" t="n">
        <v>0.1</v>
      </c>
      <c r="G362" s="100" t="n">
        <v>20</v>
      </c>
      <c r="H362" s="99" t="n">
        <v>2</v>
      </c>
      <c r="I362" s="99" t="n">
        <v>2.24</v>
      </c>
      <c r="J362" s="100" t="n">
        <v>238</v>
      </c>
      <c r="K362" s="100" t="s">
        <v>594</v>
      </c>
      <c r="L362" s="100"/>
      <c r="M362" s="101" t="s">
        <v>595</v>
      </c>
      <c r="N362" s="101"/>
      <c r="O362" s="100" t="n">
        <v>730</v>
      </c>
      <c r="P362" s="102" t="str">
        <f aca="false"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62" s="102"/>
      <c r="R362" s="102"/>
      <c r="S362" s="102"/>
      <c r="T362" s="102"/>
      <c r="U362" s="103"/>
      <c r="V362" s="103"/>
      <c r="W362" s="104" t="s">
        <v>68</v>
      </c>
      <c r="X362" s="105" t="n">
        <v>0</v>
      </c>
      <c r="Y362" s="106" t="n">
        <f aca="false">IFERROR(IF(X362="",0,CEILING((X362/$H362),1)*$H362),"")</f>
        <v>0</v>
      </c>
      <c r="Z362" s="107" t="str">
        <f aca="false">IFERROR(IF(Y362=0,"",ROUNDUP(Y362/H362,0)*0.00474),"")</f>
        <v/>
      </c>
      <c r="AA362" s="108"/>
      <c r="AB362" s="109"/>
      <c r="AC362" s="110" t="s">
        <v>596</v>
      </c>
      <c r="AG362" s="111"/>
      <c r="AJ362" s="112"/>
      <c r="AK362" s="112"/>
      <c r="BB362" s="113" t="s">
        <v>1</v>
      </c>
      <c r="BM362" s="111" t="n">
        <f aca="false">IFERROR(X362*I362/H362,"0")</f>
        <v>0</v>
      </c>
      <c r="BN362" s="111" t="n">
        <f aca="false">IFERROR(Y362*I362/H362,"0")</f>
        <v>0</v>
      </c>
      <c r="BO362" s="111" t="n">
        <f aca="false">IFERROR(1/J362*(X362/H362),"0")</f>
        <v>0</v>
      </c>
      <c r="BP362" s="111" t="n">
        <f aca="false">IFERROR(1/J362*(Y362/H362),"0")</f>
        <v>0</v>
      </c>
    </row>
    <row r="363" customFormat="false" ht="27" hidden="false" customHeight="true" outlineLevel="0" collapsed="false">
      <c r="A363" s="96" t="s">
        <v>599</v>
      </c>
      <c r="B363" s="96" t="s">
        <v>600</v>
      </c>
      <c r="C363" s="97" t="n">
        <v>4301180001</v>
      </c>
      <c r="D363" s="98" t="n">
        <v>4680115880016</v>
      </c>
      <c r="E363" s="98"/>
      <c r="F363" s="99" t="n">
        <v>0.1</v>
      </c>
      <c r="G363" s="100" t="n">
        <v>20</v>
      </c>
      <c r="H363" s="99" t="n">
        <v>2</v>
      </c>
      <c r="I363" s="99" t="n">
        <v>2.24</v>
      </c>
      <c r="J363" s="100" t="n">
        <v>238</v>
      </c>
      <c r="K363" s="100" t="s">
        <v>594</v>
      </c>
      <c r="L363" s="100"/>
      <c r="M363" s="101" t="s">
        <v>595</v>
      </c>
      <c r="N363" s="101"/>
      <c r="O363" s="100" t="n">
        <v>730</v>
      </c>
      <c r="P363" s="102" t="str">
        <f aca="false"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63" s="102"/>
      <c r="R363" s="102"/>
      <c r="S363" s="102"/>
      <c r="T363" s="102"/>
      <c r="U363" s="103"/>
      <c r="V363" s="103"/>
      <c r="W363" s="104" t="s">
        <v>68</v>
      </c>
      <c r="X363" s="105" t="n">
        <v>0</v>
      </c>
      <c r="Y363" s="106" t="n">
        <f aca="false">IFERROR(IF(X363="",0,CEILING((X363/$H363),1)*$H363),"")</f>
        <v>0</v>
      </c>
      <c r="Z363" s="107" t="str">
        <f aca="false">IFERROR(IF(Y363=0,"",ROUNDUP(Y363/H363,0)*0.00474),"")</f>
        <v/>
      </c>
      <c r="AA363" s="108"/>
      <c r="AB363" s="109"/>
      <c r="AC363" s="110" t="s">
        <v>596</v>
      </c>
      <c r="AG363" s="111"/>
      <c r="AJ363" s="112"/>
      <c r="AK363" s="112"/>
      <c r="BB363" s="113" t="s">
        <v>1</v>
      </c>
      <c r="BM363" s="111" t="n">
        <f aca="false">IFERROR(X363*I363/H363,"0")</f>
        <v>0</v>
      </c>
      <c r="BN363" s="111" t="n">
        <f aca="false">IFERROR(Y363*I363/H363,"0")</f>
        <v>0</v>
      </c>
      <c r="BO363" s="111" t="n">
        <f aca="false">IFERROR(1/J363*(X363/H363),"0")</f>
        <v>0</v>
      </c>
      <c r="BP363" s="111" t="n">
        <f aca="false">IFERROR(1/J363*(Y363/H363),"0")</f>
        <v>0</v>
      </c>
    </row>
    <row r="364" customFormat="false" ht="12.75" hidden="false" customHeight="false" outlineLevel="0" collapsed="false">
      <c r="A364" s="114"/>
      <c r="B364" s="114"/>
      <c r="C364" s="114"/>
      <c r="D364" s="114"/>
      <c r="E364" s="114"/>
      <c r="F364" s="114"/>
      <c r="G364" s="114"/>
      <c r="H364" s="114"/>
      <c r="I364" s="114"/>
      <c r="J364" s="114"/>
      <c r="K364" s="114"/>
      <c r="L364" s="114"/>
      <c r="M364" s="114"/>
      <c r="N364" s="114"/>
      <c r="O364" s="114"/>
      <c r="P364" s="115" t="s">
        <v>70</v>
      </c>
      <c r="Q364" s="115"/>
      <c r="R364" s="115"/>
      <c r="S364" s="115"/>
      <c r="T364" s="115"/>
      <c r="U364" s="115"/>
      <c r="V364" s="115"/>
      <c r="W364" s="116" t="s">
        <v>71</v>
      </c>
      <c r="X364" s="117" t="n">
        <f aca="false">IFERROR(X361/H361,"0")+IFERROR(X362/H362,"0")+IFERROR(X363/H363,"0")</f>
        <v>0</v>
      </c>
      <c r="Y364" s="117" t="n">
        <f aca="false">IFERROR(Y361/H361,"0")+IFERROR(Y362/H362,"0")+IFERROR(Y363/H363,"0")</f>
        <v>0</v>
      </c>
      <c r="Z364" s="117" t="n">
        <f aca="false">IFERROR(IF(Z361="",0,Z361),"0")+IFERROR(IF(Z362="",0,Z362),"0")+IFERROR(IF(Z363="",0,Z363),"0")</f>
        <v>0</v>
      </c>
      <c r="AA364" s="118"/>
      <c r="AB364" s="118"/>
      <c r="AC364" s="118"/>
    </row>
    <row r="365" customFormat="false" ht="12.75" hidden="false" customHeight="false" outlineLevel="0" collapsed="false">
      <c r="A365" s="114"/>
      <c r="B365" s="114"/>
      <c r="C365" s="114"/>
      <c r="D365" s="114"/>
      <c r="E365" s="114"/>
      <c r="F365" s="114"/>
      <c r="G365" s="114"/>
      <c r="H365" s="114"/>
      <c r="I365" s="114"/>
      <c r="J365" s="114"/>
      <c r="K365" s="114"/>
      <c r="L365" s="114"/>
      <c r="M365" s="114"/>
      <c r="N365" s="114"/>
      <c r="O365" s="114"/>
      <c r="P365" s="115" t="s">
        <v>70</v>
      </c>
      <c r="Q365" s="115"/>
      <c r="R365" s="115"/>
      <c r="S365" s="115"/>
      <c r="T365" s="115"/>
      <c r="U365" s="115"/>
      <c r="V365" s="115"/>
      <c r="W365" s="116" t="s">
        <v>68</v>
      </c>
      <c r="X365" s="117" t="n">
        <f aca="false">IFERROR(SUM(X361:X363),"0")</f>
        <v>0</v>
      </c>
      <c r="Y365" s="117" t="n">
        <f aca="false">IFERROR(SUM(Y361:Y363),"0")</f>
        <v>0</v>
      </c>
      <c r="Z365" s="116"/>
      <c r="AA365" s="118"/>
      <c r="AB365" s="118"/>
      <c r="AC365" s="118"/>
    </row>
    <row r="366" customFormat="false" ht="16.5" hidden="false" customHeight="true" outlineLevel="0" collapsed="false">
      <c r="A366" s="92" t="s">
        <v>601</v>
      </c>
      <c r="B366" s="92"/>
      <c r="C366" s="92"/>
      <c r="D366" s="92"/>
      <c r="E366" s="92"/>
      <c r="F366" s="92"/>
      <c r="G366" s="92"/>
      <c r="H366" s="92"/>
      <c r="I366" s="92"/>
      <c r="J366" s="92"/>
      <c r="K366" s="92"/>
      <c r="L366" s="92"/>
      <c r="M366" s="92"/>
      <c r="N366" s="92"/>
      <c r="O366" s="92"/>
      <c r="P366" s="92"/>
      <c r="Q366" s="92"/>
      <c r="R366" s="92"/>
      <c r="S366" s="92"/>
      <c r="T366" s="92"/>
      <c r="U366" s="92"/>
      <c r="V366" s="92"/>
      <c r="W366" s="92"/>
      <c r="X366" s="92"/>
      <c r="Y366" s="92"/>
      <c r="Z366" s="92"/>
      <c r="AA366" s="93"/>
      <c r="AB366" s="93"/>
      <c r="AC366" s="93"/>
    </row>
    <row r="367" customFormat="false" ht="14.25" hidden="false" customHeight="true" outlineLevel="0" collapsed="false">
      <c r="A367" s="94" t="s">
        <v>63</v>
      </c>
      <c r="B367" s="94"/>
      <c r="C367" s="94"/>
      <c r="D367" s="94"/>
      <c r="E367" s="94"/>
      <c r="F367" s="94"/>
      <c r="G367" s="94"/>
      <c r="H367" s="94"/>
      <c r="I367" s="94"/>
      <c r="J367" s="94"/>
      <c r="K367" s="94"/>
      <c r="L367" s="94"/>
      <c r="M367" s="94"/>
      <c r="N367" s="94"/>
      <c r="O367" s="94"/>
      <c r="P367" s="94"/>
      <c r="Q367" s="94"/>
      <c r="R367" s="94"/>
      <c r="S367" s="94"/>
      <c r="T367" s="94"/>
      <c r="U367" s="94"/>
      <c r="V367" s="94"/>
      <c r="W367" s="94"/>
      <c r="X367" s="94"/>
      <c r="Y367" s="94"/>
      <c r="Z367" s="94"/>
      <c r="AA367" s="95"/>
      <c r="AB367" s="95"/>
      <c r="AC367" s="95"/>
    </row>
    <row r="368" customFormat="false" ht="27" hidden="false" customHeight="true" outlineLevel="0" collapsed="false">
      <c r="A368" s="96" t="s">
        <v>602</v>
      </c>
      <c r="B368" s="96" t="s">
        <v>603</v>
      </c>
      <c r="C368" s="97" t="n">
        <v>4301031066</v>
      </c>
      <c r="D368" s="98" t="n">
        <v>4607091383836</v>
      </c>
      <c r="E368" s="98"/>
      <c r="F368" s="99" t="n">
        <v>0.3</v>
      </c>
      <c r="G368" s="100" t="n">
        <v>6</v>
      </c>
      <c r="H368" s="99" t="n">
        <v>1.8</v>
      </c>
      <c r="I368" s="99" t="n">
        <v>2.048</v>
      </c>
      <c r="J368" s="100" t="n">
        <v>156</v>
      </c>
      <c r="K368" s="100" t="s">
        <v>75</v>
      </c>
      <c r="L368" s="100"/>
      <c r="M368" s="101" t="s">
        <v>67</v>
      </c>
      <c r="N368" s="101"/>
      <c r="O368" s="100" t="n">
        <v>40</v>
      </c>
      <c r="P368" s="102" t="str">
        <f aca="false"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8" s="102"/>
      <c r="R368" s="102"/>
      <c r="S368" s="102"/>
      <c r="T368" s="102"/>
      <c r="U368" s="103"/>
      <c r="V368" s="103"/>
      <c r="W368" s="104" t="s">
        <v>68</v>
      </c>
      <c r="X368" s="105" t="n">
        <v>22</v>
      </c>
      <c r="Y368" s="106" t="n">
        <f aca="false">IFERROR(IF(X368="",0,CEILING((X368/$H368),1)*$H368),"")</f>
        <v>23.4</v>
      </c>
      <c r="Z368" s="107" t="n">
        <f aca="false">IFERROR(IF(Y368=0,"",ROUNDUP(Y368/H368,0)*0.00753),"")</f>
        <v>0.09789</v>
      </c>
      <c r="AA368" s="108"/>
      <c r="AB368" s="109"/>
      <c r="AC368" s="110" t="s">
        <v>604</v>
      </c>
      <c r="AG368" s="111"/>
      <c r="AJ368" s="112"/>
      <c r="AK368" s="112"/>
      <c r="BB368" s="113" t="s">
        <v>1</v>
      </c>
      <c r="BM368" s="111" t="n">
        <f aca="false">IFERROR(X368*I368/H368,"0")</f>
        <v>25.0311111111111</v>
      </c>
      <c r="BN368" s="111" t="n">
        <f aca="false">IFERROR(Y368*I368/H368,"0")</f>
        <v>26.624</v>
      </c>
      <c r="BO368" s="111" t="n">
        <f aca="false">IFERROR(1/J368*(X368/H368),"0")</f>
        <v>0.0783475783475783</v>
      </c>
      <c r="BP368" s="111" t="n">
        <f aca="false">IFERROR(1/J368*(Y368/H368),"0")</f>
        <v>0.0833333333333333</v>
      </c>
    </row>
    <row r="369" customFormat="false" ht="12.75" hidden="false" customHeight="false" outlineLevel="0" collapsed="false">
      <c r="A369" s="114"/>
      <c r="B369" s="114"/>
      <c r="C369" s="114"/>
      <c r="D369" s="114"/>
      <c r="E369" s="114"/>
      <c r="F369" s="114"/>
      <c r="G369" s="114"/>
      <c r="H369" s="114"/>
      <c r="I369" s="114"/>
      <c r="J369" s="114"/>
      <c r="K369" s="114"/>
      <c r="L369" s="114"/>
      <c r="M369" s="114"/>
      <c r="N369" s="114"/>
      <c r="O369" s="114"/>
      <c r="P369" s="115" t="s">
        <v>70</v>
      </c>
      <c r="Q369" s="115"/>
      <c r="R369" s="115"/>
      <c r="S369" s="115"/>
      <c r="T369" s="115"/>
      <c r="U369" s="115"/>
      <c r="V369" s="115"/>
      <c r="W369" s="116" t="s">
        <v>71</v>
      </c>
      <c r="X369" s="117" t="n">
        <f aca="false">IFERROR(X368/H368,"0")</f>
        <v>12.2222222222222</v>
      </c>
      <c r="Y369" s="117" t="n">
        <f aca="false">IFERROR(Y368/H368,"0")</f>
        <v>13</v>
      </c>
      <c r="Z369" s="117" t="n">
        <f aca="false">IFERROR(IF(Z368="",0,Z368),"0")</f>
        <v>0.09789</v>
      </c>
      <c r="AA369" s="118"/>
      <c r="AB369" s="118"/>
      <c r="AC369" s="118"/>
    </row>
    <row r="370" customFormat="false" ht="12.75" hidden="false" customHeight="false" outlineLevel="0" collapsed="false">
      <c r="A370" s="114"/>
      <c r="B370" s="114"/>
      <c r="C370" s="114"/>
      <c r="D370" s="114"/>
      <c r="E370" s="114"/>
      <c r="F370" s="114"/>
      <c r="G370" s="114"/>
      <c r="H370" s="114"/>
      <c r="I370" s="114"/>
      <c r="J370" s="114"/>
      <c r="K370" s="114"/>
      <c r="L370" s="114"/>
      <c r="M370" s="114"/>
      <c r="N370" s="114"/>
      <c r="O370" s="114"/>
      <c r="P370" s="115" t="s">
        <v>70</v>
      </c>
      <c r="Q370" s="115"/>
      <c r="R370" s="115"/>
      <c r="S370" s="115"/>
      <c r="T370" s="115"/>
      <c r="U370" s="115"/>
      <c r="V370" s="115"/>
      <c r="W370" s="116" t="s">
        <v>68</v>
      </c>
      <c r="X370" s="117" t="n">
        <f aca="false">IFERROR(SUM(X368:X368),"0")</f>
        <v>22</v>
      </c>
      <c r="Y370" s="117" t="n">
        <f aca="false">IFERROR(SUM(Y368:Y368),"0")</f>
        <v>23.4</v>
      </c>
      <c r="Z370" s="116"/>
      <c r="AA370" s="118"/>
      <c r="AB370" s="118"/>
      <c r="AC370" s="118"/>
    </row>
    <row r="371" customFormat="false" ht="14.25" hidden="false" customHeight="true" outlineLevel="0" collapsed="false">
      <c r="A371" s="94" t="s">
        <v>72</v>
      </c>
      <c r="B371" s="94"/>
      <c r="C371" s="94"/>
      <c r="D371" s="94"/>
      <c r="E371" s="94"/>
      <c r="F371" s="94"/>
      <c r="G371" s="94"/>
      <c r="H371" s="94"/>
      <c r="I371" s="94"/>
      <c r="J371" s="94"/>
      <c r="K371" s="94"/>
      <c r="L371" s="94"/>
      <c r="M371" s="94"/>
      <c r="N371" s="94"/>
      <c r="O371" s="94"/>
      <c r="P371" s="94"/>
      <c r="Q371" s="94"/>
      <c r="R371" s="94"/>
      <c r="S371" s="94"/>
      <c r="T371" s="94"/>
      <c r="U371" s="94"/>
      <c r="V371" s="94"/>
      <c r="W371" s="94"/>
      <c r="X371" s="94"/>
      <c r="Y371" s="94"/>
      <c r="Z371" s="94"/>
      <c r="AA371" s="95"/>
      <c r="AB371" s="95"/>
      <c r="AC371" s="95"/>
    </row>
    <row r="372" customFormat="false" ht="27" hidden="false" customHeight="true" outlineLevel="0" collapsed="false">
      <c r="A372" s="96" t="s">
        <v>605</v>
      </c>
      <c r="B372" s="96" t="s">
        <v>606</v>
      </c>
      <c r="C372" s="97" t="n">
        <v>4301051142</v>
      </c>
      <c r="D372" s="98" t="n">
        <v>4607091387919</v>
      </c>
      <c r="E372" s="98"/>
      <c r="F372" s="99" t="n">
        <v>1.35</v>
      </c>
      <c r="G372" s="100" t="n">
        <v>6</v>
      </c>
      <c r="H372" s="99" t="n">
        <v>8.1</v>
      </c>
      <c r="I372" s="99" t="n">
        <v>8.664</v>
      </c>
      <c r="J372" s="100" t="n">
        <v>56</v>
      </c>
      <c r="K372" s="100" t="s">
        <v>116</v>
      </c>
      <c r="L372" s="100"/>
      <c r="M372" s="101" t="s">
        <v>67</v>
      </c>
      <c r="N372" s="101"/>
      <c r="O372" s="100" t="n">
        <v>45</v>
      </c>
      <c r="P372" s="102" t="str">
        <f aca="false"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72" s="102"/>
      <c r="R372" s="102"/>
      <c r="S372" s="102"/>
      <c r="T372" s="102"/>
      <c r="U372" s="103"/>
      <c r="V372" s="103"/>
      <c r="W372" s="104" t="s">
        <v>68</v>
      </c>
      <c r="X372" s="105" t="n">
        <v>0</v>
      </c>
      <c r="Y372" s="106" t="n">
        <f aca="false">IFERROR(IF(X372="",0,CEILING((X372/$H372),1)*$H372),"")</f>
        <v>0</v>
      </c>
      <c r="Z372" s="107" t="str">
        <f aca="false">IFERROR(IF(Y372=0,"",ROUNDUP(Y372/H372,0)*0.02175),"")</f>
        <v/>
      </c>
      <c r="AA372" s="108"/>
      <c r="AB372" s="109"/>
      <c r="AC372" s="110" t="s">
        <v>607</v>
      </c>
      <c r="AG372" s="111"/>
      <c r="AJ372" s="112"/>
      <c r="AK372" s="112"/>
      <c r="BB372" s="113" t="s">
        <v>1</v>
      </c>
      <c r="BM372" s="111" t="n">
        <f aca="false">IFERROR(X372*I372/H372,"0")</f>
        <v>0</v>
      </c>
      <c r="BN372" s="111" t="n">
        <f aca="false">IFERROR(Y372*I372/H372,"0")</f>
        <v>0</v>
      </c>
      <c r="BO372" s="111" t="n">
        <f aca="false">IFERROR(1/J372*(X372/H372),"0")</f>
        <v>0</v>
      </c>
      <c r="BP372" s="111" t="n">
        <f aca="false">IFERROR(1/J372*(Y372/H372),"0")</f>
        <v>0</v>
      </c>
    </row>
    <row r="373" customFormat="false" ht="27" hidden="false" customHeight="true" outlineLevel="0" collapsed="false">
      <c r="A373" s="96" t="s">
        <v>608</v>
      </c>
      <c r="B373" s="96" t="s">
        <v>609</v>
      </c>
      <c r="C373" s="97" t="n">
        <v>4301051461</v>
      </c>
      <c r="D373" s="98" t="n">
        <v>4680115883604</v>
      </c>
      <c r="E373" s="98"/>
      <c r="F373" s="99" t="n">
        <v>0.35</v>
      </c>
      <c r="G373" s="100" t="n">
        <v>6</v>
      </c>
      <c r="H373" s="99" t="n">
        <v>2.1</v>
      </c>
      <c r="I373" s="99" t="n">
        <v>2.372</v>
      </c>
      <c r="J373" s="100" t="n">
        <v>156</v>
      </c>
      <c r="K373" s="100" t="s">
        <v>75</v>
      </c>
      <c r="L373" s="100"/>
      <c r="M373" s="101" t="s">
        <v>120</v>
      </c>
      <c r="N373" s="101"/>
      <c r="O373" s="100" t="n">
        <v>45</v>
      </c>
      <c r="P373" s="102" t="str">
        <f aca="false"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73" s="102"/>
      <c r="R373" s="102"/>
      <c r="S373" s="102"/>
      <c r="T373" s="102"/>
      <c r="U373" s="103"/>
      <c r="V373" s="103"/>
      <c r="W373" s="104" t="s">
        <v>68</v>
      </c>
      <c r="X373" s="105" t="n">
        <v>0</v>
      </c>
      <c r="Y373" s="106" t="n">
        <f aca="false">IFERROR(IF(X373="",0,CEILING((X373/$H373),1)*$H373),"")</f>
        <v>0</v>
      </c>
      <c r="Z373" s="107" t="str">
        <f aca="false">IFERROR(IF(Y373=0,"",ROUNDUP(Y373/H373,0)*0.00753),"")</f>
        <v/>
      </c>
      <c r="AA373" s="108"/>
      <c r="AB373" s="109"/>
      <c r="AC373" s="110" t="s">
        <v>610</v>
      </c>
      <c r="AG373" s="111"/>
      <c r="AJ373" s="112"/>
      <c r="AK373" s="112"/>
      <c r="BB373" s="113" t="s">
        <v>1</v>
      </c>
      <c r="BM373" s="111" t="n">
        <f aca="false">IFERROR(X373*I373/H373,"0")</f>
        <v>0</v>
      </c>
      <c r="BN373" s="111" t="n">
        <f aca="false">IFERROR(Y373*I373/H373,"0")</f>
        <v>0</v>
      </c>
      <c r="BO373" s="111" t="n">
        <f aca="false">IFERROR(1/J373*(X373/H373),"0")</f>
        <v>0</v>
      </c>
      <c r="BP373" s="111" t="n">
        <f aca="false">IFERROR(1/J373*(Y373/H373),"0")</f>
        <v>0</v>
      </c>
    </row>
    <row r="374" customFormat="false" ht="27" hidden="false" customHeight="true" outlineLevel="0" collapsed="false">
      <c r="A374" s="96" t="s">
        <v>611</v>
      </c>
      <c r="B374" s="96" t="s">
        <v>612</v>
      </c>
      <c r="C374" s="97" t="n">
        <v>4301051485</v>
      </c>
      <c r="D374" s="98" t="n">
        <v>4680115883567</v>
      </c>
      <c r="E374" s="98"/>
      <c r="F374" s="99" t="n">
        <v>0.35</v>
      </c>
      <c r="G374" s="100" t="n">
        <v>6</v>
      </c>
      <c r="H374" s="99" t="n">
        <v>2.1</v>
      </c>
      <c r="I374" s="99" t="n">
        <v>2.36</v>
      </c>
      <c r="J374" s="100" t="n">
        <v>156</v>
      </c>
      <c r="K374" s="100" t="s">
        <v>75</v>
      </c>
      <c r="L374" s="100"/>
      <c r="M374" s="101" t="s">
        <v>67</v>
      </c>
      <c r="N374" s="101"/>
      <c r="O374" s="100" t="n">
        <v>40</v>
      </c>
      <c r="P374" s="102" t="str">
        <f aca="false"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74" s="102"/>
      <c r="R374" s="102"/>
      <c r="S374" s="102"/>
      <c r="T374" s="102"/>
      <c r="U374" s="103"/>
      <c r="V374" s="103"/>
      <c r="W374" s="104" t="s">
        <v>68</v>
      </c>
      <c r="X374" s="105" t="n">
        <v>0</v>
      </c>
      <c r="Y374" s="106" t="n">
        <f aca="false">IFERROR(IF(X374="",0,CEILING((X374/$H374),1)*$H374),"")</f>
        <v>0</v>
      </c>
      <c r="Z374" s="107" t="str">
        <f aca="false">IFERROR(IF(Y374=0,"",ROUNDUP(Y374/H374,0)*0.00753),"")</f>
        <v/>
      </c>
      <c r="AA374" s="108"/>
      <c r="AB374" s="109"/>
      <c r="AC374" s="110" t="s">
        <v>613</v>
      </c>
      <c r="AG374" s="111"/>
      <c r="AJ374" s="112"/>
      <c r="AK374" s="112"/>
      <c r="BB374" s="113" t="s">
        <v>1</v>
      </c>
      <c r="BM374" s="111" t="n">
        <f aca="false">IFERROR(X374*I374/H374,"0")</f>
        <v>0</v>
      </c>
      <c r="BN374" s="111" t="n">
        <f aca="false">IFERROR(Y374*I374/H374,"0")</f>
        <v>0</v>
      </c>
      <c r="BO374" s="111" t="n">
        <f aca="false">IFERROR(1/J374*(X374/H374),"0")</f>
        <v>0</v>
      </c>
      <c r="BP374" s="111" t="n">
        <f aca="false">IFERROR(1/J374*(Y374/H374),"0")</f>
        <v>0</v>
      </c>
    </row>
    <row r="375" customFormat="false" ht="12.75" hidden="false" customHeight="false" outlineLevel="0" collapsed="false">
      <c r="A375" s="114"/>
      <c r="B375" s="114"/>
      <c r="C375" s="114"/>
      <c r="D375" s="114"/>
      <c r="E375" s="114"/>
      <c r="F375" s="114"/>
      <c r="G375" s="114"/>
      <c r="H375" s="114"/>
      <c r="I375" s="114"/>
      <c r="J375" s="114"/>
      <c r="K375" s="114"/>
      <c r="L375" s="114"/>
      <c r="M375" s="114"/>
      <c r="N375" s="114"/>
      <c r="O375" s="114"/>
      <c r="P375" s="115" t="s">
        <v>70</v>
      </c>
      <c r="Q375" s="115"/>
      <c r="R375" s="115"/>
      <c r="S375" s="115"/>
      <c r="T375" s="115"/>
      <c r="U375" s="115"/>
      <c r="V375" s="115"/>
      <c r="W375" s="116" t="s">
        <v>71</v>
      </c>
      <c r="X375" s="117" t="n">
        <f aca="false">IFERROR(X372/H372,"0")+IFERROR(X373/H373,"0")+IFERROR(X374/H374,"0")</f>
        <v>0</v>
      </c>
      <c r="Y375" s="117" t="n">
        <f aca="false">IFERROR(Y372/H372,"0")+IFERROR(Y373/H373,"0")+IFERROR(Y374/H374,"0")</f>
        <v>0</v>
      </c>
      <c r="Z375" s="117" t="n">
        <f aca="false">IFERROR(IF(Z372="",0,Z372),"0")+IFERROR(IF(Z373="",0,Z373),"0")+IFERROR(IF(Z374="",0,Z374),"0")</f>
        <v>0</v>
      </c>
      <c r="AA375" s="118"/>
      <c r="AB375" s="118"/>
      <c r="AC375" s="118"/>
    </row>
    <row r="376" customFormat="false" ht="12.75" hidden="false" customHeight="false" outlineLevel="0" collapsed="false">
      <c r="A376" s="114"/>
      <c r="B376" s="114"/>
      <c r="C376" s="114"/>
      <c r="D376" s="114"/>
      <c r="E376" s="114"/>
      <c r="F376" s="114"/>
      <c r="G376" s="114"/>
      <c r="H376" s="114"/>
      <c r="I376" s="114"/>
      <c r="J376" s="114"/>
      <c r="K376" s="114"/>
      <c r="L376" s="114"/>
      <c r="M376" s="114"/>
      <c r="N376" s="114"/>
      <c r="O376" s="114"/>
      <c r="P376" s="115" t="s">
        <v>70</v>
      </c>
      <c r="Q376" s="115"/>
      <c r="R376" s="115"/>
      <c r="S376" s="115"/>
      <c r="T376" s="115"/>
      <c r="U376" s="115"/>
      <c r="V376" s="115"/>
      <c r="W376" s="116" t="s">
        <v>68</v>
      </c>
      <c r="X376" s="117" t="n">
        <f aca="false">IFERROR(SUM(X372:X374),"0")</f>
        <v>0</v>
      </c>
      <c r="Y376" s="117" t="n">
        <f aca="false">IFERROR(SUM(Y372:Y374),"0")</f>
        <v>0</v>
      </c>
      <c r="Z376" s="116"/>
      <c r="AA376" s="118"/>
      <c r="AB376" s="118"/>
      <c r="AC376" s="118"/>
    </row>
    <row r="377" customFormat="false" ht="27.75" hidden="false" customHeight="true" outlineLevel="0" collapsed="false">
      <c r="A377" s="90" t="s">
        <v>614</v>
      </c>
      <c r="B377" s="90"/>
      <c r="C377" s="90"/>
      <c r="D377" s="90"/>
      <c r="E377" s="90"/>
      <c r="F377" s="90"/>
      <c r="G377" s="90"/>
      <c r="H377" s="90"/>
      <c r="I377" s="90"/>
      <c r="J377" s="90"/>
      <c r="K377" s="90"/>
      <c r="L377" s="90"/>
      <c r="M377" s="90"/>
      <c r="N377" s="90"/>
      <c r="O377" s="90"/>
      <c r="P377" s="90"/>
      <c r="Q377" s="90"/>
      <c r="R377" s="90"/>
      <c r="S377" s="90"/>
      <c r="T377" s="90"/>
      <c r="U377" s="90"/>
      <c r="V377" s="90"/>
      <c r="W377" s="90"/>
      <c r="X377" s="90"/>
      <c r="Y377" s="90"/>
      <c r="Z377" s="90"/>
      <c r="AA377" s="91"/>
      <c r="AB377" s="91"/>
      <c r="AC377" s="91"/>
    </row>
    <row r="378" customFormat="false" ht="16.5" hidden="false" customHeight="true" outlineLevel="0" collapsed="false">
      <c r="A378" s="92" t="s">
        <v>615</v>
      </c>
      <c r="B378" s="92"/>
      <c r="C378" s="92"/>
      <c r="D378" s="92"/>
      <c r="E378" s="92"/>
      <c r="F378" s="92"/>
      <c r="G378" s="92"/>
      <c r="H378" s="92"/>
      <c r="I378" s="92"/>
      <c r="J378" s="92"/>
      <c r="K378" s="92"/>
      <c r="L378" s="92"/>
      <c r="M378" s="92"/>
      <c r="N378" s="92"/>
      <c r="O378" s="92"/>
      <c r="P378" s="92"/>
      <c r="Q378" s="92"/>
      <c r="R378" s="92"/>
      <c r="S378" s="92"/>
      <c r="T378" s="92"/>
      <c r="U378" s="92"/>
      <c r="V378" s="92"/>
      <c r="W378" s="92"/>
      <c r="X378" s="92"/>
      <c r="Y378" s="92"/>
      <c r="Z378" s="92"/>
      <c r="AA378" s="93"/>
      <c r="AB378" s="93"/>
      <c r="AC378" s="93"/>
    </row>
    <row r="379" customFormat="false" ht="14.25" hidden="false" customHeight="true" outlineLevel="0" collapsed="false">
      <c r="A379" s="94" t="s">
        <v>113</v>
      </c>
      <c r="B379" s="94"/>
      <c r="C379" s="94"/>
      <c r="D379" s="94"/>
      <c r="E379" s="94"/>
      <c r="F379" s="94"/>
      <c r="G379" s="94"/>
      <c r="H379" s="94"/>
      <c r="I379" s="94"/>
      <c r="J379" s="94"/>
      <c r="K379" s="94"/>
      <c r="L379" s="94"/>
      <c r="M379" s="94"/>
      <c r="N379" s="94"/>
      <c r="O379" s="94"/>
      <c r="P379" s="94"/>
      <c r="Q379" s="94"/>
      <c r="R379" s="94"/>
      <c r="S379" s="94"/>
      <c r="T379" s="94"/>
      <c r="U379" s="94"/>
      <c r="V379" s="94"/>
      <c r="W379" s="94"/>
      <c r="X379" s="94"/>
      <c r="Y379" s="94"/>
      <c r="Z379" s="94"/>
      <c r="AA379" s="95"/>
      <c r="AB379" s="95"/>
      <c r="AC379" s="95"/>
    </row>
    <row r="380" customFormat="false" ht="27" hidden="false" customHeight="true" outlineLevel="0" collapsed="false">
      <c r="A380" s="96" t="s">
        <v>616</v>
      </c>
      <c r="B380" s="96" t="s">
        <v>617</v>
      </c>
      <c r="C380" s="97" t="n">
        <v>4301011869</v>
      </c>
      <c r="D380" s="98" t="n">
        <v>4680115884847</v>
      </c>
      <c r="E380" s="98"/>
      <c r="F380" s="99" t="n">
        <v>2.5</v>
      </c>
      <c r="G380" s="100" t="n">
        <v>6</v>
      </c>
      <c r="H380" s="99" t="n">
        <v>15</v>
      </c>
      <c r="I380" s="99" t="n">
        <v>15.48</v>
      </c>
      <c r="J380" s="100" t="n">
        <v>48</v>
      </c>
      <c r="K380" s="100" t="s">
        <v>116</v>
      </c>
      <c r="L380" s="100"/>
      <c r="M380" s="101" t="s">
        <v>67</v>
      </c>
      <c r="N380" s="101"/>
      <c r="O380" s="100" t="n">
        <v>60</v>
      </c>
      <c r="P380" s="102" t="str">
        <f aca="false"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80" s="102"/>
      <c r="R380" s="102"/>
      <c r="S380" s="102"/>
      <c r="T380" s="102"/>
      <c r="U380" s="103"/>
      <c r="V380" s="103"/>
      <c r="W380" s="104" t="s">
        <v>68</v>
      </c>
      <c r="X380" s="105" t="n">
        <v>671</v>
      </c>
      <c r="Y380" s="106" t="n">
        <f aca="false">IFERROR(IF(X380="",0,CEILING((X380/$H380),1)*$H380),"")</f>
        <v>675</v>
      </c>
      <c r="Z380" s="107" t="n">
        <f aca="false">IFERROR(IF(Y380=0,"",ROUNDUP(Y380/H380,0)*0.02175),"")</f>
        <v>0.97875</v>
      </c>
      <c r="AA380" s="108"/>
      <c r="AB380" s="109"/>
      <c r="AC380" s="110" t="s">
        <v>618</v>
      </c>
      <c r="AG380" s="111"/>
      <c r="AJ380" s="112"/>
      <c r="AK380" s="112"/>
      <c r="BB380" s="113" t="s">
        <v>1</v>
      </c>
      <c r="BM380" s="111" t="n">
        <f aca="false">IFERROR(X380*I380/H380,"0")</f>
        <v>692.472</v>
      </c>
      <c r="BN380" s="111" t="n">
        <f aca="false">IFERROR(Y380*I380/H380,"0")</f>
        <v>696.6</v>
      </c>
      <c r="BO380" s="111" t="n">
        <f aca="false">IFERROR(1/J380*(X380/H380),"0")</f>
        <v>0.931944444444445</v>
      </c>
      <c r="BP380" s="111" t="n">
        <f aca="false">IFERROR(1/J380*(Y380/H380),"0")</f>
        <v>0.9375</v>
      </c>
    </row>
    <row r="381" customFormat="false" ht="27" hidden="false" customHeight="true" outlineLevel="0" collapsed="false">
      <c r="A381" s="96" t="s">
        <v>616</v>
      </c>
      <c r="B381" s="96" t="s">
        <v>619</v>
      </c>
      <c r="C381" s="97" t="n">
        <v>4301011946</v>
      </c>
      <c r="D381" s="98" t="n">
        <v>4680115884847</v>
      </c>
      <c r="E381" s="98"/>
      <c r="F381" s="99" t="n">
        <v>2.5</v>
      </c>
      <c r="G381" s="100" t="n">
        <v>6</v>
      </c>
      <c r="H381" s="99" t="n">
        <v>15</v>
      </c>
      <c r="I381" s="99" t="n">
        <v>15.48</v>
      </c>
      <c r="J381" s="100" t="n">
        <v>48</v>
      </c>
      <c r="K381" s="100" t="s">
        <v>116</v>
      </c>
      <c r="L381" s="100"/>
      <c r="M381" s="101" t="s">
        <v>143</v>
      </c>
      <c r="N381" s="101"/>
      <c r="O381" s="100" t="n">
        <v>60</v>
      </c>
      <c r="P381" s="102" t="str">
        <f aca="false"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81" s="102"/>
      <c r="R381" s="102"/>
      <c r="S381" s="102"/>
      <c r="T381" s="102"/>
      <c r="U381" s="103"/>
      <c r="V381" s="103"/>
      <c r="W381" s="104" t="s">
        <v>68</v>
      </c>
      <c r="X381" s="105" t="n">
        <v>0</v>
      </c>
      <c r="Y381" s="106" t="n">
        <f aca="false">IFERROR(IF(X381="",0,CEILING((X381/$H381),1)*$H381),"")</f>
        <v>0</v>
      </c>
      <c r="Z381" s="107" t="str">
        <f aca="false">IFERROR(IF(Y381=0,"",ROUNDUP(Y381/H381,0)*0.02039),"")</f>
        <v/>
      </c>
      <c r="AA381" s="108"/>
      <c r="AB381" s="109"/>
      <c r="AC381" s="110" t="s">
        <v>620</v>
      </c>
      <c r="AG381" s="111"/>
      <c r="AJ381" s="112"/>
      <c r="AK381" s="112"/>
      <c r="BB381" s="113" t="s">
        <v>1</v>
      </c>
      <c r="BM381" s="111" t="n">
        <f aca="false">IFERROR(X381*I381/H381,"0")</f>
        <v>0</v>
      </c>
      <c r="BN381" s="111" t="n">
        <f aca="false">IFERROR(Y381*I381/H381,"0")</f>
        <v>0</v>
      </c>
      <c r="BO381" s="111" t="n">
        <f aca="false">IFERROR(1/J381*(X381/H381),"0")</f>
        <v>0</v>
      </c>
      <c r="BP381" s="111" t="n">
        <f aca="false">IFERROR(1/J381*(Y381/H381),"0")</f>
        <v>0</v>
      </c>
    </row>
    <row r="382" customFormat="false" ht="27" hidden="false" customHeight="true" outlineLevel="0" collapsed="false">
      <c r="A382" s="96" t="s">
        <v>621</v>
      </c>
      <c r="B382" s="96" t="s">
        <v>622</v>
      </c>
      <c r="C382" s="97" t="n">
        <v>4301011870</v>
      </c>
      <c r="D382" s="98" t="n">
        <v>4680115884854</v>
      </c>
      <c r="E382" s="98"/>
      <c r="F382" s="99" t="n">
        <v>2.5</v>
      </c>
      <c r="G382" s="100" t="n">
        <v>6</v>
      </c>
      <c r="H382" s="99" t="n">
        <v>15</v>
      </c>
      <c r="I382" s="99" t="n">
        <v>15.48</v>
      </c>
      <c r="J382" s="100" t="n">
        <v>48</v>
      </c>
      <c r="K382" s="100" t="s">
        <v>116</v>
      </c>
      <c r="L382" s="100"/>
      <c r="M382" s="101" t="s">
        <v>67</v>
      </c>
      <c r="N382" s="101"/>
      <c r="O382" s="100" t="n">
        <v>60</v>
      </c>
      <c r="P382" s="102" t="str">
        <f aca="false"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2" s="102"/>
      <c r="R382" s="102"/>
      <c r="S382" s="102"/>
      <c r="T382" s="102"/>
      <c r="U382" s="103"/>
      <c r="V382" s="103"/>
      <c r="W382" s="104" t="s">
        <v>68</v>
      </c>
      <c r="X382" s="105" t="n">
        <v>1108</v>
      </c>
      <c r="Y382" s="106" t="n">
        <f aca="false">IFERROR(IF(X382="",0,CEILING((X382/$H382),1)*$H382),"")</f>
        <v>1110</v>
      </c>
      <c r="Z382" s="107" t="n">
        <f aca="false">IFERROR(IF(Y382=0,"",ROUNDUP(Y382/H382,0)*0.02175),"")</f>
        <v>1.6095</v>
      </c>
      <c r="AA382" s="108"/>
      <c r="AB382" s="109"/>
      <c r="AC382" s="110" t="s">
        <v>623</v>
      </c>
      <c r="AG382" s="111"/>
      <c r="AJ382" s="112"/>
      <c r="AK382" s="112"/>
      <c r="BB382" s="113" t="s">
        <v>1</v>
      </c>
      <c r="BM382" s="111" t="n">
        <f aca="false">IFERROR(X382*I382/H382,"0")</f>
        <v>1143.456</v>
      </c>
      <c r="BN382" s="111" t="n">
        <f aca="false">IFERROR(Y382*I382/H382,"0")</f>
        <v>1145.52</v>
      </c>
      <c r="BO382" s="111" t="n">
        <f aca="false">IFERROR(1/J382*(X382/H382),"0")</f>
        <v>1.53888888888889</v>
      </c>
      <c r="BP382" s="111" t="n">
        <f aca="false">IFERROR(1/J382*(Y382/H382),"0")</f>
        <v>1.54166666666667</v>
      </c>
    </row>
    <row r="383" customFormat="false" ht="27" hidden="false" customHeight="true" outlineLevel="0" collapsed="false">
      <c r="A383" s="96" t="s">
        <v>621</v>
      </c>
      <c r="B383" s="96" t="s">
        <v>624</v>
      </c>
      <c r="C383" s="97" t="n">
        <v>4301011947</v>
      </c>
      <c r="D383" s="98" t="n">
        <v>4680115884854</v>
      </c>
      <c r="E383" s="98"/>
      <c r="F383" s="99" t="n">
        <v>2.5</v>
      </c>
      <c r="G383" s="100" t="n">
        <v>6</v>
      </c>
      <c r="H383" s="99" t="n">
        <v>15</v>
      </c>
      <c r="I383" s="99" t="n">
        <v>15.48</v>
      </c>
      <c r="J383" s="100" t="n">
        <v>48</v>
      </c>
      <c r="K383" s="100" t="s">
        <v>116</v>
      </c>
      <c r="L383" s="100"/>
      <c r="M383" s="101" t="s">
        <v>143</v>
      </c>
      <c r="N383" s="101"/>
      <c r="O383" s="100" t="n">
        <v>60</v>
      </c>
      <c r="P383" s="102" t="str">
        <f aca="false"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3" s="102"/>
      <c r="R383" s="102"/>
      <c r="S383" s="102"/>
      <c r="T383" s="102"/>
      <c r="U383" s="103"/>
      <c r="V383" s="103"/>
      <c r="W383" s="104" t="s">
        <v>68</v>
      </c>
      <c r="X383" s="105" t="n">
        <v>0</v>
      </c>
      <c r="Y383" s="106" t="n">
        <f aca="false">IFERROR(IF(X383="",0,CEILING((X383/$H383),1)*$H383),"")</f>
        <v>0</v>
      </c>
      <c r="Z383" s="107" t="str">
        <f aca="false">IFERROR(IF(Y383=0,"",ROUNDUP(Y383/H383,0)*0.02039),"")</f>
        <v/>
      </c>
      <c r="AA383" s="108"/>
      <c r="AB383" s="109"/>
      <c r="AC383" s="110" t="s">
        <v>620</v>
      </c>
      <c r="AG383" s="111"/>
      <c r="AJ383" s="112"/>
      <c r="AK383" s="112"/>
      <c r="BB383" s="113" t="s">
        <v>1</v>
      </c>
      <c r="BM383" s="111" t="n">
        <f aca="false">IFERROR(X383*I383/H383,"0")</f>
        <v>0</v>
      </c>
      <c r="BN383" s="111" t="n">
        <f aca="false">IFERROR(Y383*I383/H383,"0")</f>
        <v>0</v>
      </c>
      <c r="BO383" s="111" t="n">
        <f aca="false">IFERROR(1/J383*(X383/H383),"0")</f>
        <v>0</v>
      </c>
      <c r="BP383" s="111" t="n">
        <f aca="false">IFERROR(1/J383*(Y383/H383),"0")</f>
        <v>0</v>
      </c>
    </row>
    <row r="384" customFormat="false" ht="27" hidden="false" customHeight="true" outlineLevel="0" collapsed="false">
      <c r="A384" s="96" t="s">
        <v>625</v>
      </c>
      <c r="B384" s="96" t="s">
        <v>626</v>
      </c>
      <c r="C384" s="97" t="n">
        <v>4301011339</v>
      </c>
      <c r="D384" s="98" t="n">
        <v>4607091383997</v>
      </c>
      <c r="E384" s="98"/>
      <c r="F384" s="99" t="n">
        <v>2.5</v>
      </c>
      <c r="G384" s="100" t="n">
        <v>6</v>
      </c>
      <c r="H384" s="99" t="n">
        <v>15</v>
      </c>
      <c r="I384" s="99" t="n">
        <v>15.48</v>
      </c>
      <c r="J384" s="100" t="n">
        <v>48</v>
      </c>
      <c r="K384" s="100" t="s">
        <v>116</v>
      </c>
      <c r="L384" s="100"/>
      <c r="M384" s="101" t="s">
        <v>67</v>
      </c>
      <c r="N384" s="101"/>
      <c r="O384" s="100" t="n">
        <v>60</v>
      </c>
      <c r="P384" s="102" t="str">
        <f aca="false"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84" s="102"/>
      <c r="R384" s="102"/>
      <c r="S384" s="102"/>
      <c r="T384" s="102"/>
      <c r="U384" s="103"/>
      <c r="V384" s="103"/>
      <c r="W384" s="104" t="s">
        <v>68</v>
      </c>
      <c r="X384" s="105" t="n">
        <v>0</v>
      </c>
      <c r="Y384" s="106" t="n">
        <f aca="false">IFERROR(IF(X384="",0,CEILING((X384/$H384),1)*$H384),"")</f>
        <v>0</v>
      </c>
      <c r="Z384" s="107" t="str">
        <f aca="false">IFERROR(IF(Y384=0,"",ROUNDUP(Y384/H384,0)*0.02175),"")</f>
        <v/>
      </c>
      <c r="AA384" s="108"/>
      <c r="AB384" s="109"/>
      <c r="AC384" s="110" t="s">
        <v>627</v>
      </c>
      <c r="AG384" s="111"/>
      <c r="AJ384" s="112"/>
      <c r="AK384" s="112"/>
      <c r="BB384" s="113" t="s">
        <v>1</v>
      </c>
      <c r="BM384" s="111" t="n">
        <f aca="false">IFERROR(X384*I384/H384,"0")</f>
        <v>0</v>
      </c>
      <c r="BN384" s="111" t="n">
        <f aca="false">IFERROR(Y384*I384/H384,"0")</f>
        <v>0</v>
      </c>
      <c r="BO384" s="111" t="n">
        <f aca="false">IFERROR(1/J384*(X384/H384),"0")</f>
        <v>0</v>
      </c>
      <c r="BP384" s="111" t="n">
        <f aca="false">IFERROR(1/J384*(Y384/H384),"0")</f>
        <v>0</v>
      </c>
    </row>
    <row r="385" customFormat="false" ht="27" hidden="false" customHeight="true" outlineLevel="0" collapsed="false">
      <c r="A385" s="96" t="s">
        <v>628</v>
      </c>
      <c r="B385" s="96" t="s">
        <v>629</v>
      </c>
      <c r="C385" s="97" t="n">
        <v>4301011943</v>
      </c>
      <c r="D385" s="98" t="n">
        <v>4680115884830</v>
      </c>
      <c r="E385" s="98"/>
      <c r="F385" s="99" t="n">
        <v>2.5</v>
      </c>
      <c r="G385" s="100" t="n">
        <v>6</v>
      </c>
      <c r="H385" s="99" t="n">
        <v>15</v>
      </c>
      <c r="I385" s="99" t="n">
        <v>15.48</v>
      </c>
      <c r="J385" s="100" t="n">
        <v>48</v>
      </c>
      <c r="K385" s="100" t="s">
        <v>116</v>
      </c>
      <c r="L385" s="100"/>
      <c r="M385" s="101" t="s">
        <v>143</v>
      </c>
      <c r="N385" s="101"/>
      <c r="O385" s="100" t="n">
        <v>60</v>
      </c>
      <c r="P385" s="102" t="str">
        <f aca="false"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5" s="102"/>
      <c r="R385" s="102"/>
      <c r="S385" s="102"/>
      <c r="T385" s="102"/>
      <c r="U385" s="103"/>
      <c r="V385" s="103"/>
      <c r="W385" s="104" t="s">
        <v>68</v>
      </c>
      <c r="X385" s="105" t="n">
        <v>0</v>
      </c>
      <c r="Y385" s="106" t="n">
        <f aca="false">IFERROR(IF(X385="",0,CEILING((X385/$H385),1)*$H385),"")</f>
        <v>0</v>
      </c>
      <c r="Z385" s="107" t="str">
        <f aca="false">IFERROR(IF(Y385=0,"",ROUNDUP(Y385/H385,0)*0.02039),"")</f>
        <v/>
      </c>
      <c r="AA385" s="108"/>
      <c r="AB385" s="109"/>
      <c r="AC385" s="110" t="s">
        <v>620</v>
      </c>
      <c r="AG385" s="111"/>
      <c r="AJ385" s="112"/>
      <c r="AK385" s="112"/>
      <c r="BB385" s="113" t="s">
        <v>1</v>
      </c>
      <c r="BM385" s="111" t="n">
        <f aca="false">IFERROR(X385*I385/H385,"0")</f>
        <v>0</v>
      </c>
      <c r="BN385" s="111" t="n">
        <f aca="false">IFERROR(Y385*I385/H385,"0")</f>
        <v>0</v>
      </c>
      <c r="BO385" s="111" t="n">
        <f aca="false">IFERROR(1/J385*(X385/H385),"0")</f>
        <v>0</v>
      </c>
      <c r="BP385" s="111" t="n">
        <f aca="false">IFERROR(1/J385*(Y385/H385),"0")</f>
        <v>0</v>
      </c>
    </row>
    <row r="386" customFormat="false" ht="27" hidden="false" customHeight="true" outlineLevel="0" collapsed="false">
      <c r="A386" s="96" t="s">
        <v>628</v>
      </c>
      <c r="B386" s="96" t="s">
        <v>630</v>
      </c>
      <c r="C386" s="97" t="n">
        <v>4301011867</v>
      </c>
      <c r="D386" s="98" t="n">
        <v>4680115884830</v>
      </c>
      <c r="E386" s="98"/>
      <c r="F386" s="99" t="n">
        <v>2.5</v>
      </c>
      <c r="G386" s="100" t="n">
        <v>6</v>
      </c>
      <c r="H386" s="99" t="n">
        <v>15</v>
      </c>
      <c r="I386" s="99" t="n">
        <v>15.48</v>
      </c>
      <c r="J386" s="100" t="n">
        <v>48</v>
      </c>
      <c r="K386" s="100" t="s">
        <v>116</v>
      </c>
      <c r="L386" s="100"/>
      <c r="M386" s="101" t="s">
        <v>67</v>
      </c>
      <c r="N386" s="101"/>
      <c r="O386" s="100" t="n">
        <v>60</v>
      </c>
      <c r="P386" s="102" t="str">
        <f aca="false"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6" s="102"/>
      <c r="R386" s="102"/>
      <c r="S386" s="102"/>
      <c r="T386" s="102"/>
      <c r="U386" s="103"/>
      <c r="V386" s="103"/>
      <c r="W386" s="104" t="s">
        <v>68</v>
      </c>
      <c r="X386" s="105" t="n">
        <v>446</v>
      </c>
      <c r="Y386" s="106" t="n">
        <f aca="false">IFERROR(IF(X386="",0,CEILING((X386/$H386),1)*$H386),"")</f>
        <v>450</v>
      </c>
      <c r="Z386" s="107" t="n">
        <f aca="false">IFERROR(IF(Y386=0,"",ROUNDUP(Y386/H386,0)*0.02175),"")</f>
        <v>0.6525</v>
      </c>
      <c r="AA386" s="108"/>
      <c r="AB386" s="109"/>
      <c r="AC386" s="110" t="s">
        <v>631</v>
      </c>
      <c r="AG386" s="111"/>
      <c r="AJ386" s="112"/>
      <c r="AK386" s="112"/>
      <c r="BB386" s="113" t="s">
        <v>1</v>
      </c>
      <c r="BM386" s="111" t="n">
        <f aca="false">IFERROR(X386*I386/H386,"0")</f>
        <v>460.272</v>
      </c>
      <c r="BN386" s="111" t="n">
        <f aca="false">IFERROR(Y386*I386/H386,"0")</f>
        <v>464.4</v>
      </c>
      <c r="BO386" s="111" t="n">
        <f aca="false">IFERROR(1/J386*(X386/H386),"0")</f>
        <v>0.619444444444445</v>
      </c>
      <c r="BP386" s="111" t="n">
        <f aca="false">IFERROR(1/J386*(Y386/H386),"0")</f>
        <v>0.625</v>
      </c>
    </row>
    <row r="387" customFormat="false" ht="27" hidden="false" customHeight="true" outlineLevel="0" collapsed="false">
      <c r="A387" s="96" t="s">
        <v>632</v>
      </c>
      <c r="B387" s="96" t="s">
        <v>633</v>
      </c>
      <c r="C387" s="97" t="n">
        <v>4301011433</v>
      </c>
      <c r="D387" s="98" t="n">
        <v>4680115882638</v>
      </c>
      <c r="E387" s="98"/>
      <c r="F387" s="99" t="n">
        <v>0.4</v>
      </c>
      <c r="G387" s="100" t="n">
        <v>10</v>
      </c>
      <c r="H387" s="99" t="n">
        <v>4</v>
      </c>
      <c r="I387" s="99" t="n">
        <v>4.21</v>
      </c>
      <c r="J387" s="100" t="n">
        <v>132</v>
      </c>
      <c r="K387" s="100" t="s">
        <v>75</v>
      </c>
      <c r="L387" s="100"/>
      <c r="M387" s="101" t="s">
        <v>117</v>
      </c>
      <c r="N387" s="101"/>
      <c r="O387" s="100" t="n">
        <v>90</v>
      </c>
      <c r="P387" s="102" t="str">
        <f aca="false"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7" s="102"/>
      <c r="R387" s="102"/>
      <c r="S387" s="102"/>
      <c r="T387" s="102"/>
      <c r="U387" s="103"/>
      <c r="V387" s="103"/>
      <c r="W387" s="104" t="s">
        <v>68</v>
      </c>
      <c r="X387" s="105" t="n">
        <v>0</v>
      </c>
      <c r="Y387" s="106" t="n">
        <f aca="false">IFERROR(IF(X387="",0,CEILING((X387/$H387),1)*$H387),"")</f>
        <v>0</v>
      </c>
      <c r="Z387" s="107" t="str">
        <f aca="false">IFERROR(IF(Y387=0,"",ROUNDUP(Y387/H387,0)*0.00902),"")</f>
        <v/>
      </c>
      <c r="AA387" s="108"/>
      <c r="AB387" s="109"/>
      <c r="AC387" s="110" t="s">
        <v>634</v>
      </c>
      <c r="AG387" s="111"/>
      <c r="AJ387" s="112"/>
      <c r="AK387" s="112"/>
      <c r="BB387" s="113" t="s">
        <v>1</v>
      </c>
      <c r="BM387" s="111" t="n">
        <f aca="false">IFERROR(X387*I387/H387,"0")</f>
        <v>0</v>
      </c>
      <c r="BN387" s="111" t="n">
        <f aca="false">IFERROR(Y387*I387/H387,"0")</f>
        <v>0</v>
      </c>
      <c r="BO387" s="111" t="n">
        <f aca="false">IFERROR(1/J387*(X387/H387),"0")</f>
        <v>0</v>
      </c>
      <c r="BP387" s="111" t="n">
        <f aca="false">IFERROR(1/J387*(Y387/H387),"0")</f>
        <v>0</v>
      </c>
    </row>
    <row r="388" customFormat="false" ht="27" hidden="false" customHeight="true" outlineLevel="0" collapsed="false">
      <c r="A388" s="96" t="s">
        <v>635</v>
      </c>
      <c r="B388" s="96" t="s">
        <v>636</v>
      </c>
      <c r="C388" s="97" t="n">
        <v>4301011952</v>
      </c>
      <c r="D388" s="98" t="n">
        <v>4680115884922</v>
      </c>
      <c r="E388" s="98"/>
      <c r="F388" s="99" t="n">
        <v>0.5</v>
      </c>
      <c r="G388" s="100" t="n">
        <v>10</v>
      </c>
      <c r="H388" s="99" t="n">
        <v>5</v>
      </c>
      <c r="I388" s="99" t="n">
        <v>5.21</v>
      </c>
      <c r="J388" s="100" t="n">
        <v>132</v>
      </c>
      <c r="K388" s="100" t="s">
        <v>75</v>
      </c>
      <c r="L388" s="100"/>
      <c r="M388" s="101" t="s">
        <v>67</v>
      </c>
      <c r="N388" s="101"/>
      <c r="O388" s="100" t="n">
        <v>60</v>
      </c>
      <c r="P388" s="102" t="str">
        <f aca="false"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8" s="102"/>
      <c r="R388" s="102"/>
      <c r="S388" s="102"/>
      <c r="T388" s="102"/>
      <c r="U388" s="103"/>
      <c r="V388" s="103"/>
      <c r="W388" s="104" t="s">
        <v>68</v>
      </c>
      <c r="X388" s="105" t="n">
        <v>0</v>
      </c>
      <c r="Y388" s="106" t="n">
        <f aca="false">IFERROR(IF(X388="",0,CEILING((X388/$H388),1)*$H388),"")</f>
        <v>0</v>
      </c>
      <c r="Z388" s="107" t="str">
        <f aca="false">IFERROR(IF(Y388=0,"",ROUNDUP(Y388/H388,0)*0.00902),"")</f>
        <v/>
      </c>
      <c r="AA388" s="108"/>
      <c r="AB388" s="109"/>
      <c r="AC388" s="110" t="s">
        <v>623</v>
      </c>
      <c r="AG388" s="111"/>
      <c r="AJ388" s="112"/>
      <c r="AK388" s="112"/>
      <c r="BB388" s="113" t="s">
        <v>1</v>
      </c>
      <c r="BM388" s="111" t="n">
        <f aca="false">IFERROR(X388*I388/H388,"0")</f>
        <v>0</v>
      </c>
      <c r="BN388" s="111" t="n">
        <f aca="false">IFERROR(Y388*I388/H388,"0")</f>
        <v>0</v>
      </c>
      <c r="BO388" s="111" t="n">
        <f aca="false">IFERROR(1/J388*(X388/H388),"0")</f>
        <v>0</v>
      </c>
      <c r="BP388" s="111" t="n">
        <f aca="false">IFERROR(1/J388*(Y388/H388),"0")</f>
        <v>0</v>
      </c>
    </row>
    <row r="389" customFormat="false" ht="27" hidden="false" customHeight="true" outlineLevel="0" collapsed="false">
      <c r="A389" s="96" t="s">
        <v>637</v>
      </c>
      <c r="B389" s="96" t="s">
        <v>638</v>
      </c>
      <c r="C389" s="97" t="n">
        <v>4301011866</v>
      </c>
      <c r="D389" s="98" t="n">
        <v>4680115884878</v>
      </c>
      <c r="E389" s="98"/>
      <c r="F389" s="99" t="n">
        <v>0.5</v>
      </c>
      <c r="G389" s="100" t="n">
        <v>10</v>
      </c>
      <c r="H389" s="99" t="n">
        <v>5</v>
      </c>
      <c r="I389" s="99" t="n">
        <v>5.21</v>
      </c>
      <c r="J389" s="100" t="n">
        <v>132</v>
      </c>
      <c r="K389" s="100" t="s">
        <v>75</v>
      </c>
      <c r="L389" s="100"/>
      <c r="M389" s="101" t="s">
        <v>67</v>
      </c>
      <c r="N389" s="101"/>
      <c r="O389" s="100" t="n">
        <v>60</v>
      </c>
      <c r="P389" s="102" t="str">
        <f aca="false"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389" s="102"/>
      <c r="R389" s="102"/>
      <c r="S389" s="102"/>
      <c r="T389" s="102"/>
      <c r="U389" s="103"/>
      <c r="V389" s="103"/>
      <c r="W389" s="104" t="s">
        <v>68</v>
      </c>
      <c r="X389" s="105" t="n">
        <v>0</v>
      </c>
      <c r="Y389" s="106" t="n">
        <f aca="false">IFERROR(IF(X389="",0,CEILING((X389/$H389),1)*$H389),"")</f>
        <v>0</v>
      </c>
      <c r="Z389" s="107" t="str">
        <f aca="false">IFERROR(IF(Y389=0,"",ROUNDUP(Y389/H389,0)*0.00902),"")</f>
        <v/>
      </c>
      <c r="AA389" s="108"/>
      <c r="AB389" s="109"/>
      <c r="AC389" s="110" t="s">
        <v>639</v>
      </c>
      <c r="AG389" s="111"/>
      <c r="AJ389" s="112"/>
      <c r="AK389" s="112"/>
      <c r="BB389" s="113" t="s">
        <v>1</v>
      </c>
      <c r="BM389" s="111" t="n">
        <f aca="false">IFERROR(X389*I389/H389,"0")</f>
        <v>0</v>
      </c>
      <c r="BN389" s="111" t="n">
        <f aca="false">IFERROR(Y389*I389/H389,"0")</f>
        <v>0</v>
      </c>
      <c r="BO389" s="111" t="n">
        <f aca="false">IFERROR(1/J389*(X389/H389),"0")</f>
        <v>0</v>
      </c>
      <c r="BP389" s="111" t="n">
        <f aca="false">IFERROR(1/J389*(Y389/H389),"0")</f>
        <v>0</v>
      </c>
    </row>
    <row r="390" customFormat="false" ht="27" hidden="false" customHeight="true" outlineLevel="0" collapsed="false">
      <c r="A390" s="96" t="s">
        <v>640</v>
      </c>
      <c r="B390" s="96" t="s">
        <v>641</v>
      </c>
      <c r="C390" s="97" t="n">
        <v>4301011868</v>
      </c>
      <c r="D390" s="98" t="n">
        <v>4680115884861</v>
      </c>
      <c r="E390" s="98"/>
      <c r="F390" s="99" t="n">
        <v>0.5</v>
      </c>
      <c r="G390" s="100" t="n">
        <v>10</v>
      </c>
      <c r="H390" s="99" t="n">
        <v>5</v>
      </c>
      <c r="I390" s="99" t="n">
        <v>5.21</v>
      </c>
      <c r="J390" s="100" t="n">
        <v>132</v>
      </c>
      <c r="K390" s="100" t="s">
        <v>75</v>
      </c>
      <c r="L390" s="100"/>
      <c r="M390" s="101" t="s">
        <v>67</v>
      </c>
      <c r="N390" s="101"/>
      <c r="O390" s="100" t="n">
        <v>60</v>
      </c>
      <c r="P390" s="102" t="str">
        <f aca="false"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90" s="102"/>
      <c r="R390" s="102"/>
      <c r="S390" s="102"/>
      <c r="T390" s="102"/>
      <c r="U390" s="103"/>
      <c r="V390" s="103"/>
      <c r="W390" s="104" t="s">
        <v>68</v>
      </c>
      <c r="X390" s="105" t="n">
        <v>0</v>
      </c>
      <c r="Y390" s="106" t="n">
        <f aca="false">IFERROR(IF(X390="",0,CEILING((X390/$H390),1)*$H390),"")</f>
        <v>0</v>
      </c>
      <c r="Z390" s="107" t="str">
        <f aca="false">IFERROR(IF(Y390=0,"",ROUNDUP(Y390/H390,0)*0.00902),"")</f>
        <v/>
      </c>
      <c r="AA390" s="108"/>
      <c r="AB390" s="109"/>
      <c r="AC390" s="110" t="s">
        <v>631</v>
      </c>
      <c r="AG390" s="111"/>
      <c r="AJ390" s="112"/>
      <c r="AK390" s="112"/>
      <c r="BB390" s="113" t="s">
        <v>1</v>
      </c>
      <c r="BM390" s="111" t="n">
        <f aca="false">IFERROR(X390*I390/H390,"0")</f>
        <v>0</v>
      </c>
      <c r="BN390" s="111" t="n">
        <f aca="false">IFERROR(Y390*I390/H390,"0")</f>
        <v>0</v>
      </c>
      <c r="BO390" s="111" t="n">
        <f aca="false">IFERROR(1/J390*(X390/H390),"0")</f>
        <v>0</v>
      </c>
      <c r="BP390" s="111" t="n">
        <f aca="false">IFERROR(1/J390*(Y390/H390),"0")</f>
        <v>0</v>
      </c>
    </row>
    <row r="391" customFormat="false" ht="12.75" hidden="false" customHeight="false" outlineLevel="0" collapsed="false">
      <c r="A391" s="114"/>
      <c r="B391" s="114"/>
      <c r="C391" s="114"/>
      <c r="D391" s="114"/>
      <c r="E391" s="114"/>
      <c r="F391" s="114"/>
      <c r="G391" s="114"/>
      <c r="H391" s="114"/>
      <c r="I391" s="114"/>
      <c r="J391" s="114"/>
      <c r="K391" s="114"/>
      <c r="L391" s="114"/>
      <c r="M391" s="114"/>
      <c r="N391" s="114"/>
      <c r="O391" s="114"/>
      <c r="P391" s="115" t="s">
        <v>70</v>
      </c>
      <c r="Q391" s="115"/>
      <c r="R391" s="115"/>
      <c r="S391" s="115"/>
      <c r="T391" s="115"/>
      <c r="U391" s="115"/>
      <c r="V391" s="115"/>
      <c r="W391" s="116" t="s">
        <v>71</v>
      </c>
      <c r="X391" s="117" t="n">
        <f aca="false">IFERROR(X380/H380,"0")+IFERROR(X381/H381,"0")+IFERROR(X382/H382,"0")+IFERROR(X383/H383,"0")+IFERROR(X384/H384,"0")+IFERROR(X385/H385,"0")+IFERROR(X386/H386,"0")+IFERROR(X387/H387,"0")+IFERROR(X388/H388,"0")+IFERROR(X389/H389,"0")+IFERROR(X390/H390,"0")</f>
        <v>148.333333333333</v>
      </c>
      <c r="Y391" s="117" t="n">
        <f aca="false">IFERROR(Y380/H380,"0")+IFERROR(Y381/H381,"0")+IFERROR(Y382/H382,"0")+IFERROR(Y383/H383,"0")+IFERROR(Y384/H384,"0")+IFERROR(Y385/H385,"0")+IFERROR(Y386/H386,"0")+IFERROR(Y387/H387,"0")+IFERROR(Y388/H388,"0")+IFERROR(Y389/H389,"0")+IFERROR(Y390/H390,"0")</f>
        <v>149</v>
      </c>
      <c r="Z391" s="117" t="n">
        <f aca="false">IFERROR(IF(Z380="",0,Z380),"0")+IFERROR(IF(Z381="",0,Z381),"0")+IFERROR(IF(Z382="",0,Z382),"0")+IFERROR(IF(Z383="",0,Z383),"0")+IFERROR(IF(Z384="",0,Z384),"0")+IFERROR(IF(Z385="",0,Z385),"0")+IFERROR(IF(Z386="",0,Z386),"0")+IFERROR(IF(Z387="",0,Z387),"0")+IFERROR(IF(Z388="",0,Z388),"0")+IFERROR(IF(Z389="",0,Z389),"0")+IFERROR(IF(Z390="",0,Z390),"0")</f>
        <v>3.24075</v>
      </c>
      <c r="AA391" s="118"/>
      <c r="AB391" s="118"/>
      <c r="AC391" s="118"/>
    </row>
    <row r="392" customFormat="false" ht="12.75" hidden="false" customHeight="false" outlineLevel="0" collapsed="false">
      <c r="A392" s="114"/>
      <c r="B392" s="114"/>
      <c r="C392" s="114"/>
      <c r="D392" s="114"/>
      <c r="E392" s="114"/>
      <c r="F392" s="114"/>
      <c r="G392" s="114"/>
      <c r="H392" s="114"/>
      <c r="I392" s="114"/>
      <c r="J392" s="114"/>
      <c r="K392" s="114"/>
      <c r="L392" s="114"/>
      <c r="M392" s="114"/>
      <c r="N392" s="114"/>
      <c r="O392" s="114"/>
      <c r="P392" s="115" t="s">
        <v>70</v>
      </c>
      <c r="Q392" s="115"/>
      <c r="R392" s="115"/>
      <c r="S392" s="115"/>
      <c r="T392" s="115"/>
      <c r="U392" s="115"/>
      <c r="V392" s="115"/>
      <c r="W392" s="116" t="s">
        <v>68</v>
      </c>
      <c r="X392" s="117" t="n">
        <f aca="false">IFERROR(SUM(X380:X390),"0")</f>
        <v>2225</v>
      </c>
      <c r="Y392" s="117" t="n">
        <f aca="false">IFERROR(SUM(Y380:Y390),"0")</f>
        <v>2235</v>
      </c>
      <c r="Z392" s="116"/>
      <c r="AA392" s="118"/>
      <c r="AB392" s="118"/>
      <c r="AC392" s="118"/>
    </row>
    <row r="393" customFormat="false" ht="14.25" hidden="false" customHeight="true" outlineLevel="0" collapsed="false">
      <c r="A393" s="94" t="s">
        <v>161</v>
      </c>
      <c r="B393" s="94"/>
      <c r="C393" s="94"/>
      <c r="D393" s="94"/>
      <c r="E393" s="94"/>
      <c r="F393" s="94"/>
      <c r="G393" s="94"/>
      <c r="H393" s="94"/>
      <c r="I393" s="94"/>
      <c r="J393" s="94"/>
      <c r="K393" s="94"/>
      <c r="L393" s="94"/>
      <c r="M393" s="94"/>
      <c r="N393" s="94"/>
      <c r="O393" s="94"/>
      <c r="P393" s="94"/>
      <c r="Q393" s="94"/>
      <c r="R393" s="94"/>
      <c r="S393" s="94"/>
      <c r="T393" s="94"/>
      <c r="U393" s="94"/>
      <c r="V393" s="94"/>
      <c r="W393" s="94"/>
      <c r="X393" s="94"/>
      <c r="Y393" s="94"/>
      <c r="Z393" s="94"/>
      <c r="AA393" s="95"/>
      <c r="AB393" s="95"/>
      <c r="AC393" s="95"/>
    </row>
    <row r="394" customFormat="false" ht="27" hidden="false" customHeight="true" outlineLevel="0" collapsed="false">
      <c r="A394" s="96" t="s">
        <v>642</v>
      </c>
      <c r="B394" s="96" t="s">
        <v>643</v>
      </c>
      <c r="C394" s="97" t="n">
        <v>4301020178</v>
      </c>
      <c r="D394" s="98" t="n">
        <v>4607091383980</v>
      </c>
      <c r="E394" s="98"/>
      <c r="F394" s="99" t="n">
        <v>2.5</v>
      </c>
      <c r="G394" s="100" t="n">
        <v>6</v>
      </c>
      <c r="H394" s="99" t="n">
        <v>15</v>
      </c>
      <c r="I394" s="99" t="n">
        <v>15.48</v>
      </c>
      <c r="J394" s="100" t="n">
        <v>48</v>
      </c>
      <c r="K394" s="100" t="s">
        <v>116</v>
      </c>
      <c r="L394" s="100"/>
      <c r="M394" s="101" t="s">
        <v>117</v>
      </c>
      <c r="N394" s="101"/>
      <c r="O394" s="100" t="n">
        <v>50</v>
      </c>
      <c r="P394" s="102" t="str">
        <f aca="false"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94" s="102"/>
      <c r="R394" s="102"/>
      <c r="S394" s="102"/>
      <c r="T394" s="102"/>
      <c r="U394" s="103"/>
      <c r="V394" s="103"/>
      <c r="W394" s="104" t="s">
        <v>68</v>
      </c>
      <c r="X394" s="105" t="n">
        <v>1152</v>
      </c>
      <c r="Y394" s="106" t="n">
        <f aca="false">IFERROR(IF(X394="",0,CEILING((X394/$H394),1)*$H394),"")</f>
        <v>1155</v>
      </c>
      <c r="Z394" s="107" t="n">
        <f aca="false">IFERROR(IF(Y394=0,"",ROUNDUP(Y394/H394,0)*0.02175),"")</f>
        <v>1.67475</v>
      </c>
      <c r="AA394" s="108"/>
      <c r="AB394" s="109"/>
      <c r="AC394" s="110" t="s">
        <v>644</v>
      </c>
      <c r="AG394" s="111"/>
      <c r="AJ394" s="112"/>
      <c r="AK394" s="112"/>
      <c r="BB394" s="113" t="s">
        <v>1</v>
      </c>
      <c r="BM394" s="111" t="n">
        <f aca="false">IFERROR(X394*I394/H394,"0")</f>
        <v>1188.864</v>
      </c>
      <c r="BN394" s="111" t="n">
        <f aca="false">IFERROR(Y394*I394/H394,"0")</f>
        <v>1191.96</v>
      </c>
      <c r="BO394" s="111" t="n">
        <f aca="false">IFERROR(1/J394*(X394/H394),"0")</f>
        <v>1.6</v>
      </c>
      <c r="BP394" s="111" t="n">
        <f aca="false">IFERROR(1/J394*(Y394/H394),"0")</f>
        <v>1.60416666666667</v>
      </c>
    </row>
    <row r="395" customFormat="false" ht="27" hidden="false" customHeight="true" outlineLevel="0" collapsed="false">
      <c r="A395" s="96" t="s">
        <v>645</v>
      </c>
      <c r="B395" s="96" t="s">
        <v>646</v>
      </c>
      <c r="C395" s="97" t="n">
        <v>4301020179</v>
      </c>
      <c r="D395" s="98" t="n">
        <v>4607091384178</v>
      </c>
      <c r="E395" s="98"/>
      <c r="F395" s="99" t="n">
        <v>0.4</v>
      </c>
      <c r="G395" s="100" t="n">
        <v>10</v>
      </c>
      <c r="H395" s="99" t="n">
        <v>4</v>
      </c>
      <c r="I395" s="99" t="n">
        <v>4.21</v>
      </c>
      <c r="J395" s="100" t="n">
        <v>132</v>
      </c>
      <c r="K395" s="100" t="s">
        <v>75</v>
      </c>
      <c r="L395" s="100"/>
      <c r="M395" s="101" t="s">
        <v>117</v>
      </c>
      <c r="N395" s="101"/>
      <c r="O395" s="100" t="n">
        <v>50</v>
      </c>
      <c r="P395" s="102" t="str">
        <f aca="false"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95" s="102"/>
      <c r="R395" s="102"/>
      <c r="S395" s="102"/>
      <c r="T395" s="102"/>
      <c r="U395" s="103"/>
      <c r="V395" s="103"/>
      <c r="W395" s="104" t="s">
        <v>68</v>
      </c>
      <c r="X395" s="105" t="n">
        <v>0</v>
      </c>
      <c r="Y395" s="106" t="n">
        <f aca="false">IFERROR(IF(X395="",0,CEILING((X395/$H395),1)*$H395),"")</f>
        <v>0</v>
      </c>
      <c r="Z395" s="107" t="str">
        <f aca="false">IFERROR(IF(Y395=0,"",ROUNDUP(Y395/H395,0)*0.00902),"")</f>
        <v/>
      </c>
      <c r="AA395" s="108"/>
      <c r="AB395" s="109"/>
      <c r="AC395" s="110" t="s">
        <v>644</v>
      </c>
      <c r="AG395" s="111"/>
      <c r="AJ395" s="112"/>
      <c r="AK395" s="112"/>
      <c r="BB395" s="113" t="s">
        <v>1</v>
      </c>
      <c r="BM395" s="111" t="n">
        <f aca="false">IFERROR(X395*I395/H395,"0")</f>
        <v>0</v>
      </c>
      <c r="BN395" s="111" t="n">
        <f aca="false">IFERROR(Y395*I395/H395,"0")</f>
        <v>0</v>
      </c>
      <c r="BO395" s="111" t="n">
        <f aca="false">IFERROR(1/J395*(X395/H395),"0")</f>
        <v>0</v>
      </c>
      <c r="BP395" s="111" t="n">
        <f aca="false">IFERROR(1/J395*(Y395/H395),"0")</f>
        <v>0</v>
      </c>
    </row>
    <row r="396" customFormat="false" ht="12.75" hidden="false" customHeight="false" outlineLevel="0" collapsed="false">
      <c r="A396" s="114"/>
      <c r="B396" s="114"/>
      <c r="C396" s="114"/>
      <c r="D396" s="114"/>
      <c r="E396" s="114"/>
      <c r="F396" s="114"/>
      <c r="G396" s="114"/>
      <c r="H396" s="114"/>
      <c r="I396" s="114"/>
      <c r="J396" s="114"/>
      <c r="K396" s="114"/>
      <c r="L396" s="114"/>
      <c r="M396" s="114"/>
      <c r="N396" s="114"/>
      <c r="O396" s="114"/>
      <c r="P396" s="115" t="s">
        <v>70</v>
      </c>
      <c r="Q396" s="115"/>
      <c r="R396" s="115"/>
      <c r="S396" s="115"/>
      <c r="T396" s="115"/>
      <c r="U396" s="115"/>
      <c r="V396" s="115"/>
      <c r="W396" s="116" t="s">
        <v>71</v>
      </c>
      <c r="X396" s="117" t="n">
        <f aca="false">IFERROR(X394/H394,"0")+IFERROR(X395/H395,"0")</f>
        <v>76.8</v>
      </c>
      <c r="Y396" s="117" t="n">
        <f aca="false">IFERROR(Y394/H394,"0")+IFERROR(Y395/H395,"0")</f>
        <v>77</v>
      </c>
      <c r="Z396" s="117" t="n">
        <f aca="false">IFERROR(IF(Z394="",0,Z394),"0")+IFERROR(IF(Z395="",0,Z395),"0")</f>
        <v>1.67475</v>
      </c>
      <c r="AA396" s="118"/>
      <c r="AB396" s="118"/>
      <c r="AC396" s="118"/>
    </row>
    <row r="397" customFormat="false" ht="12.75" hidden="false" customHeight="false" outlineLevel="0" collapsed="false">
      <c r="A397" s="114"/>
      <c r="B397" s="114"/>
      <c r="C397" s="114"/>
      <c r="D397" s="114"/>
      <c r="E397" s="114"/>
      <c r="F397" s="114"/>
      <c r="G397" s="114"/>
      <c r="H397" s="114"/>
      <c r="I397" s="114"/>
      <c r="J397" s="114"/>
      <c r="K397" s="114"/>
      <c r="L397" s="114"/>
      <c r="M397" s="114"/>
      <c r="N397" s="114"/>
      <c r="O397" s="114"/>
      <c r="P397" s="115" t="s">
        <v>70</v>
      </c>
      <c r="Q397" s="115"/>
      <c r="R397" s="115"/>
      <c r="S397" s="115"/>
      <c r="T397" s="115"/>
      <c r="U397" s="115"/>
      <c r="V397" s="115"/>
      <c r="W397" s="116" t="s">
        <v>68</v>
      </c>
      <c r="X397" s="117" t="n">
        <f aca="false">IFERROR(SUM(X394:X395),"0")</f>
        <v>1152</v>
      </c>
      <c r="Y397" s="117" t="n">
        <f aca="false">IFERROR(SUM(Y394:Y395),"0")</f>
        <v>1155</v>
      </c>
      <c r="Z397" s="116"/>
      <c r="AA397" s="118"/>
      <c r="AB397" s="118"/>
      <c r="AC397" s="118"/>
    </row>
    <row r="398" customFormat="false" ht="14.25" hidden="false" customHeight="true" outlineLevel="0" collapsed="false">
      <c r="A398" s="94" t="s">
        <v>72</v>
      </c>
      <c r="B398" s="94"/>
      <c r="C398" s="94"/>
      <c r="D398" s="94"/>
      <c r="E398" s="94"/>
      <c r="F398" s="94"/>
      <c r="G398" s="94"/>
      <c r="H398" s="94"/>
      <c r="I398" s="94"/>
      <c r="J398" s="94"/>
      <c r="K398" s="94"/>
      <c r="L398" s="94"/>
      <c r="M398" s="94"/>
      <c r="N398" s="94"/>
      <c r="O398" s="94"/>
      <c r="P398" s="94"/>
      <c r="Q398" s="94"/>
      <c r="R398" s="94"/>
      <c r="S398" s="94"/>
      <c r="T398" s="94"/>
      <c r="U398" s="94"/>
      <c r="V398" s="94"/>
      <c r="W398" s="94"/>
      <c r="X398" s="94"/>
      <c r="Y398" s="94"/>
      <c r="Z398" s="94"/>
      <c r="AA398" s="95"/>
      <c r="AB398" s="95"/>
      <c r="AC398" s="95"/>
    </row>
    <row r="399" customFormat="false" ht="27" hidden="false" customHeight="true" outlineLevel="0" collapsed="false">
      <c r="A399" s="96" t="s">
        <v>647</v>
      </c>
      <c r="B399" s="96" t="s">
        <v>648</v>
      </c>
      <c r="C399" s="97" t="n">
        <v>4301051560</v>
      </c>
      <c r="D399" s="98" t="n">
        <v>4607091383928</v>
      </c>
      <c r="E399" s="98"/>
      <c r="F399" s="99" t="n">
        <v>1.3</v>
      </c>
      <c r="G399" s="100" t="n">
        <v>6</v>
      </c>
      <c r="H399" s="99" t="n">
        <v>7.8</v>
      </c>
      <c r="I399" s="99" t="n">
        <v>8.37</v>
      </c>
      <c r="J399" s="100" t="n">
        <v>56</v>
      </c>
      <c r="K399" s="100" t="s">
        <v>116</v>
      </c>
      <c r="L399" s="100"/>
      <c r="M399" s="101" t="s">
        <v>120</v>
      </c>
      <c r="N399" s="101"/>
      <c r="O399" s="100" t="n">
        <v>40</v>
      </c>
      <c r="P399" s="102" t="str">
        <f aca="false"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99" s="102"/>
      <c r="R399" s="102"/>
      <c r="S399" s="102"/>
      <c r="T399" s="102"/>
      <c r="U399" s="103"/>
      <c r="V399" s="103"/>
      <c r="W399" s="104" t="s">
        <v>68</v>
      </c>
      <c r="X399" s="105" t="n">
        <v>0</v>
      </c>
      <c r="Y399" s="106" t="n">
        <f aca="false">IFERROR(IF(X399="",0,CEILING((X399/$H399),1)*$H399),"")</f>
        <v>0</v>
      </c>
      <c r="Z399" s="107" t="str">
        <f aca="false">IFERROR(IF(Y399=0,"",ROUNDUP(Y399/H399,0)*0.02175),"")</f>
        <v/>
      </c>
      <c r="AA399" s="108"/>
      <c r="AB399" s="109"/>
      <c r="AC399" s="110" t="s">
        <v>649</v>
      </c>
      <c r="AG399" s="111"/>
      <c r="AJ399" s="112"/>
      <c r="AK399" s="112"/>
      <c r="BB399" s="113" t="s">
        <v>1</v>
      </c>
      <c r="BM399" s="111" t="n">
        <f aca="false">IFERROR(X399*I399/H399,"0")</f>
        <v>0</v>
      </c>
      <c r="BN399" s="111" t="n">
        <f aca="false">IFERROR(Y399*I399/H399,"0")</f>
        <v>0</v>
      </c>
      <c r="BO399" s="111" t="n">
        <f aca="false">IFERROR(1/J399*(X399/H399),"0")</f>
        <v>0</v>
      </c>
      <c r="BP399" s="111" t="n">
        <f aca="false">IFERROR(1/J399*(Y399/H399),"0")</f>
        <v>0</v>
      </c>
    </row>
    <row r="400" customFormat="false" ht="27" hidden="false" customHeight="true" outlineLevel="0" collapsed="false">
      <c r="A400" s="96" t="s">
        <v>647</v>
      </c>
      <c r="B400" s="96" t="s">
        <v>650</v>
      </c>
      <c r="C400" s="97" t="n">
        <v>4301051639</v>
      </c>
      <c r="D400" s="98" t="n">
        <v>4607091383928</v>
      </c>
      <c r="E400" s="98"/>
      <c r="F400" s="99" t="n">
        <v>1.3</v>
      </c>
      <c r="G400" s="100" t="n">
        <v>6</v>
      </c>
      <c r="H400" s="99" t="n">
        <v>7.8</v>
      </c>
      <c r="I400" s="99" t="n">
        <v>8.37</v>
      </c>
      <c r="J400" s="100" t="n">
        <v>56</v>
      </c>
      <c r="K400" s="100" t="s">
        <v>116</v>
      </c>
      <c r="L400" s="100"/>
      <c r="M400" s="101" t="s">
        <v>67</v>
      </c>
      <c r="N400" s="101"/>
      <c r="O400" s="100" t="n">
        <v>40</v>
      </c>
      <c r="P400" s="102" t="str">
        <f aca="false"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00" s="102"/>
      <c r="R400" s="102"/>
      <c r="S400" s="102"/>
      <c r="T400" s="102"/>
      <c r="U400" s="103"/>
      <c r="V400" s="103"/>
      <c r="W400" s="104" t="s">
        <v>68</v>
      </c>
      <c r="X400" s="105" t="n">
        <v>0</v>
      </c>
      <c r="Y400" s="106" t="n">
        <f aca="false">IFERROR(IF(X400="",0,CEILING((X400/$H400),1)*$H400),"")</f>
        <v>0</v>
      </c>
      <c r="Z400" s="107" t="str">
        <f aca="false">IFERROR(IF(Y400=0,"",ROUNDUP(Y400/H400,0)*0.02175),"")</f>
        <v/>
      </c>
      <c r="AA400" s="108"/>
      <c r="AB400" s="109"/>
      <c r="AC400" s="110" t="s">
        <v>651</v>
      </c>
      <c r="AG400" s="111"/>
      <c r="AJ400" s="112"/>
      <c r="AK400" s="112"/>
      <c r="BB400" s="113" t="s">
        <v>1</v>
      </c>
      <c r="BM400" s="111" t="n">
        <f aca="false">IFERROR(X400*I400/H400,"0")</f>
        <v>0</v>
      </c>
      <c r="BN400" s="111" t="n">
        <f aca="false">IFERROR(Y400*I400/H400,"0")</f>
        <v>0</v>
      </c>
      <c r="BO400" s="111" t="n">
        <f aca="false">IFERROR(1/J400*(X400/H400),"0")</f>
        <v>0</v>
      </c>
      <c r="BP400" s="111" t="n">
        <f aca="false">IFERROR(1/J400*(Y400/H400),"0")</f>
        <v>0</v>
      </c>
    </row>
    <row r="401" customFormat="false" ht="37.5" hidden="false" customHeight="true" outlineLevel="0" collapsed="false">
      <c r="A401" s="96" t="s">
        <v>652</v>
      </c>
      <c r="B401" s="96" t="s">
        <v>653</v>
      </c>
      <c r="C401" s="97" t="n">
        <v>4301051636</v>
      </c>
      <c r="D401" s="98" t="n">
        <v>4607091384260</v>
      </c>
      <c r="E401" s="98"/>
      <c r="F401" s="99" t="n">
        <v>1.3</v>
      </c>
      <c r="G401" s="100" t="n">
        <v>6</v>
      </c>
      <c r="H401" s="99" t="n">
        <v>7.8</v>
      </c>
      <c r="I401" s="99" t="n">
        <v>8.364</v>
      </c>
      <c r="J401" s="100" t="n">
        <v>56</v>
      </c>
      <c r="K401" s="100" t="s">
        <v>116</v>
      </c>
      <c r="L401" s="100"/>
      <c r="M401" s="101" t="s">
        <v>67</v>
      </c>
      <c r="N401" s="101"/>
      <c r="O401" s="100" t="n">
        <v>40</v>
      </c>
      <c r="P401" s="102" t="str">
        <f aca="false"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01" s="102"/>
      <c r="R401" s="102"/>
      <c r="S401" s="102"/>
      <c r="T401" s="102"/>
      <c r="U401" s="103"/>
      <c r="V401" s="103"/>
      <c r="W401" s="104" t="s">
        <v>68</v>
      </c>
      <c r="X401" s="105" t="n">
        <v>31</v>
      </c>
      <c r="Y401" s="106" t="n">
        <f aca="false">IFERROR(IF(X401="",0,CEILING((X401/$H401),1)*$H401),"")</f>
        <v>31.2</v>
      </c>
      <c r="Z401" s="107" t="n">
        <f aca="false">IFERROR(IF(Y401=0,"",ROUNDUP(Y401/H401,0)*0.02175),"")</f>
        <v>0.087</v>
      </c>
      <c r="AA401" s="108"/>
      <c r="AB401" s="109"/>
      <c r="AC401" s="110" t="s">
        <v>654</v>
      </c>
      <c r="AG401" s="111"/>
      <c r="AJ401" s="112"/>
      <c r="AK401" s="112"/>
      <c r="BB401" s="113" t="s">
        <v>1</v>
      </c>
      <c r="BM401" s="111" t="n">
        <f aca="false">IFERROR(X401*I401/H401,"0")</f>
        <v>33.2415384615385</v>
      </c>
      <c r="BN401" s="111" t="n">
        <f aca="false">IFERROR(Y401*I401/H401,"0")</f>
        <v>33.456</v>
      </c>
      <c r="BO401" s="111" t="n">
        <f aca="false">IFERROR(1/J401*(X401/H401),"0")</f>
        <v>0.070970695970696</v>
      </c>
      <c r="BP401" s="111" t="n">
        <f aca="false">IFERROR(1/J401*(Y401/H401),"0")</f>
        <v>0.0714285714285714</v>
      </c>
    </row>
    <row r="402" customFormat="false" ht="12.75" hidden="false" customHeight="false" outlineLevel="0" collapsed="false">
      <c r="A402" s="114"/>
      <c r="B402" s="114"/>
      <c r="C402" s="114"/>
      <c r="D402" s="114"/>
      <c r="E402" s="114"/>
      <c r="F402" s="114"/>
      <c r="G402" s="114"/>
      <c r="H402" s="114"/>
      <c r="I402" s="114"/>
      <c r="J402" s="114"/>
      <c r="K402" s="114"/>
      <c r="L402" s="114"/>
      <c r="M402" s="114"/>
      <c r="N402" s="114"/>
      <c r="O402" s="114"/>
      <c r="P402" s="115" t="s">
        <v>70</v>
      </c>
      <c r="Q402" s="115"/>
      <c r="R402" s="115"/>
      <c r="S402" s="115"/>
      <c r="T402" s="115"/>
      <c r="U402" s="115"/>
      <c r="V402" s="115"/>
      <c r="W402" s="116" t="s">
        <v>71</v>
      </c>
      <c r="X402" s="117" t="n">
        <f aca="false">IFERROR(X399/H399,"0")+IFERROR(X400/H400,"0")+IFERROR(X401/H401,"0")</f>
        <v>3.97435897435897</v>
      </c>
      <c r="Y402" s="117" t="n">
        <f aca="false">IFERROR(Y399/H399,"0")+IFERROR(Y400/H400,"0")+IFERROR(Y401/H401,"0")</f>
        <v>4</v>
      </c>
      <c r="Z402" s="117" t="n">
        <f aca="false">IFERROR(IF(Z399="",0,Z399),"0")+IFERROR(IF(Z400="",0,Z400),"0")+IFERROR(IF(Z401="",0,Z401),"0")</f>
        <v>0.087</v>
      </c>
      <c r="AA402" s="118"/>
      <c r="AB402" s="118"/>
      <c r="AC402" s="118"/>
    </row>
    <row r="403" customFormat="false" ht="12.75" hidden="false" customHeight="false" outlineLevel="0" collapsed="false">
      <c r="A403" s="114"/>
      <c r="B403" s="114"/>
      <c r="C403" s="114"/>
      <c r="D403" s="114"/>
      <c r="E403" s="114"/>
      <c r="F403" s="114"/>
      <c r="G403" s="114"/>
      <c r="H403" s="114"/>
      <c r="I403" s="114"/>
      <c r="J403" s="114"/>
      <c r="K403" s="114"/>
      <c r="L403" s="114"/>
      <c r="M403" s="114"/>
      <c r="N403" s="114"/>
      <c r="O403" s="114"/>
      <c r="P403" s="115" t="s">
        <v>70</v>
      </c>
      <c r="Q403" s="115"/>
      <c r="R403" s="115"/>
      <c r="S403" s="115"/>
      <c r="T403" s="115"/>
      <c r="U403" s="115"/>
      <c r="V403" s="115"/>
      <c r="W403" s="116" t="s">
        <v>68</v>
      </c>
      <c r="X403" s="117" t="n">
        <f aca="false">IFERROR(SUM(X399:X401),"0")</f>
        <v>31</v>
      </c>
      <c r="Y403" s="117" t="n">
        <f aca="false">IFERROR(SUM(Y399:Y401),"0")</f>
        <v>31.2</v>
      </c>
      <c r="Z403" s="116"/>
      <c r="AA403" s="118"/>
      <c r="AB403" s="118"/>
      <c r="AC403" s="118"/>
    </row>
    <row r="404" customFormat="false" ht="14.25" hidden="false" customHeight="true" outlineLevel="0" collapsed="false">
      <c r="A404" s="94" t="s">
        <v>204</v>
      </c>
      <c r="B404" s="94"/>
      <c r="C404" s="94"/>
      <c r="D404" s="94"/>
      <c r="E404" s="94"/>
      <c r="F404" s="94"/>
      <c r="G404" s="94"/>
      <c r="H404" s="94"/>
      <c r="I404" s="94"/>
      <c r="J404" s="94"/>
      <c r="K404" s="94"/>
      <c r="L404" s="94"/>
      <c r="M404" s="94"/>
      <c r="N404" s="94"/>
      <c r="O404" s="94"/>
      <c r="P404" s="94"/>
      <c r="Q404" s="94"/>
      <c r="R404" s="94"/>
      <c r="S404" s="94"/>
      <c r="T404" s="94"/>
      <c r="U404" s="94"/>
      <c r="V404" s="94"/>
      <c r="W404" s="94"/>
      <c r="X404" s="94"/>
      <c r="Y404" s="94"/>
      <c r="Z404" s="94"/>
      <c r="AA404" s="95"/>
      <c r="AB404" s="95"/>
      <c r="AC404" s="95"/>
    </row>
    <row r="405" customFormat="false" ht="27" hidden="false" customHeight="true" outlineLevel="0" collapsed="false">
      <c r="A405" s="96" t="s">
        <v>655</v>
      </c>
      <c r="B405" s="96" t="s">
        <v>656</v>
      </c>
      <c r="C405" s="97" t="n">
        <v>4301060314</v>
      </c>
      <c r="D405" s="98" t="n">
        <v>4607091384673</v>
      </c>
      <c r="E405" s="98"/>
      <c r="F405" s="99" t="n">
        <v>1.3</v>
      </c>
      <c r="G405" s="100" t="n">
        <v>6</v>
      </c>
      <c r="H405" s="99" t="n">
        <v>7.8</v>
      </c>
      <c r="I405" s="99" t="n">
        <v>8.364</v>
      </c>
      <c r="J405" s="100" t="n">
        <v>56</v>
      </c>
      <c r="K405" s="100" t="s">
        <v>116</v>
      </c>
      <c r="L405" s="100"/>
      <c r="M405" s="101" t="s">
        <v>67</v>
      </c>
      <c r="N405" s="101"/>
      <c r="O405" s="100" t="n">
        <v>30</v>
      </c>
      <c r="P405" s="102" t="str">
        <f aca="false"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05" s="102"/>
      <c r="R405" s="102"/>
      <c r="S405" s="102"/>
      <c r="T405" s="102"/>
      <c r="U405" s="103"/>
      <c r="V405" s="103"/>
      <c r="W405" s="104" t="s">
        <v>68</v>
      </c>
      <c r="X405" s="105" t="n">
        <v>110</v>
      </c>
      <c r="Y405" s="106" t="n">
        <f aca="false">IFERROR(IF(X405="",0,CEILING((X405/$H405),1)*$H405),"")</f>
        <v>117</v>
      </c>
      <c r="Z405" s="107" t="n">
        <f aca="false">IFERROR(IF(Y405=0,"",ROUNDUP(Y405/H405,0)*0.02175),"")</f>
        <v>0.32625</v>
      </c>
      <c r="AA405" s="108"/>
      <c r="AB405" s="109"/>
      <c r="AC405" s="110" t="s">
        <v>657</v>
      </c>
      <c r="AG405" s="111"/>
      <c r="AJ405" s="112"/>
      <c r="AK405" s="112"/>
      <c r="BB405" s="113" t="s">
        <v>1</v>
      </c>
      <c r="BM405" s="111" t="n">
        <f aca="false">IFERROR(X405*I405/H405,"0")</f>
        <v>117.953846153846</v>
      </c>
      <c r="BN405" s="111" t="n">
        <f aca="false">IFERROR(Y405*I405/H405,"0")</f>
        <v>125.46</v>
      </c>
      <c r="BO405" s="111" t="n">
        <f aca="false">IFERROR(1/J405*(X405/H405),"0")</f>
        <v>0.251831501831502</v>
      </c>
      <c r="BP405" s="111" t="n">
        <f aca="false">IFERROR(1/J405*(Y405/H405),"0")</f>
        <v>0.267857142857143</v>
      </c>
    </row>
    <row r="406" customFormat="false" ht="37.5" hidden="false" customHeight="true" outlineLevel="0" collapsed="false">
      <c r="A406" s="96" t="s">
        <v>655</v>
      </c>
      <c r="B406" s="96" t="s">
        <v>658</v>
      </c>
      <c r="C406" s="97" t="n">
        <v>4301060345</v>
      </c>
      <c r="D406" s="98" t="n">
        <v>4607091384673</v>
      </c>
      <c r="E406" s="98"/>
      <c r="F406" s="99" t="n">
        <v>1.3</v>
      </c>
      <c r="G406" s="100" t="n">
        <v>6</v>
      </c>
      <c r="H406" s="99" t="n">
        <v>7.8</v>
      </c>
      <c r="I406" s="99" t="n">
        <v>8.364</v>
      </c>
      <c r="J406" s="100" t="n">
        <v>56</v>
      </c>
      <c r="K406" s="100" t="s">
        <v>116</v>
      </c>
      <c r="L406" s="100"/>
      <c r="M406" s="101" t="s">
        <v>67</v>
      </c>
      <c r="N406" s="101"/>
      <c r="O406" s="100" t="n">
        <v>30</v>
      </c>
      <c r="P406" s="102" t="str">
        <f aca="false"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06" s="102"/>
      <c r="R406" s="102"/>
      <c r="S406" s="102"/>
      <c r="T406" s="102"/>
      <c r="U406" s="103"/>
      <c r="V406" s="103"/>
      <c r="W406" s="104" t="s">
        <v>68</v>
      </c>
      <c r="X406" s="105" t="n">
        <v>0</v>
      </c>
      <c r="Y406" s="106" t="n">
        <f aca="false">IFERROR(IF(X406="",0,CEILING((X406/$H406),1)*$H406),"")</f>
        <v>0</v>
      </c>
      <c r="Z406" s="107" t="str">
        <f aca="false">IFERROR(IF(Y406=0,"",ROUNDUP(Y406/H406,0)*0.02175),"")</f>
        <v/>
      </c>
      <c r="AA406" s="108"/>
      <c r="AB406" s="109"/>
      <c r="AC406" s="110" t="s">
        <v>659</v>
      </c>
      <c r="AG406" s="111"/>
      <c r="AJ406" s="112"/>
      <c r="AK406" s="112"/>
      <c r="BB406" s="113" t="s">
        <v>1</v>
      </c>
      <c r="BM406" s="111" t="n">
        <f aca="false">IFERROR(X406*I406/H406,"0")</f>
        <v>0</v>
      </c>
      <c r="BN406" s="111" t="n">
        <f aca="false">IFERROR(Y406*I406/H406,"0")</f>
        <v>0</v>
      </c>
      <c r="BO406" s="111" t="n">
        <f aca="false">IFERROR(1/J406*(X406/H406),"0")</f>
        <v>0</v>
      </c>
      <c r="BP406" s="111" t="n">
        <f aca="false">IFERROR(1/J406*(Y406/H406),"0")</f>
        <v>0</v>
      </c>
    </row>
    <row r="407" customFormat="false" ht="12.75" hidden="false" customHeight="false" outlineLevel="0" collapsed="false">
      <c r="A407" s="114"/>
      <c r="B407" s="114"/>
      <c r="C407" s="114"/>
      <c r="D407" s="114"/>
      <c r="E407" s="114"/>
      <c r="F407" s="114"/>
      <c r="G407" s="114"/>
      <c r="H407" s="114"/>
      <c r="I407" s="114"/>
      <c r="J407" s="114"/>
      <c r="K407" s="114"/>
      <c r="L407" s="114"/>
      <c r="M407" s="114"/>
      <c r="N407" s="114"/>
      <c r="O407" s="114"/>
      <c r="P407" s="115" t="s">
        <v>70</v>
      </c>
      <c r="Q407" s="115"/>
      <c r="R407" s="115"/>
      <c r="S407" s="115"/>
      <c r="T407" s="115"/>
      <c r="U407" s="115"/>
      <c r="V407" s="115"/>
      <c r="W407" s="116" t="s">
        <v>71</v>
      </c>
      <c r="X407" s="117" t="n">
        <f aca="false">IFERROR(X405/H405,"0")+IFERROR(X406/H406,"0")</f>
        <v>14.1025641025641</v>
      </c>
      <c r="Y407" s="117" t="n">
        <f aca="false">IFERROR(Y405/H405,"0")+IFERROR(Y406/H406,"0")</f>
        <v>15</v>
      </c>
      <c r="Z407" s="117" t="n">
        <f aca="false">IFERROR(IF(Z405="",0,Z405),"0")+IFERROR(IF(Z406="",0,Z406),"0")</f>
        <v>0.32625</v>
      </c>
      <c r="AA407" s="118"/>
      <c r="AB407" s="118"/>
      <c r="AC407" s="118"/>
    </row>
    <row r="408" customFormat="false" ht="12.75" hidden="false" customHeight="false" outlineLevel="0" collapsed="false">
      <c r="A408" s="114"/>
      <c r="B408" s="114"/>
      <c r="C408" s="114"/>
      <c r="D408" s="114"/>
      <c r="E408" s="114"/>
      <c r="F408" s="114"/>
      <c r="G408" s="114"/>
      <c r="H408" s="114"/>
      <c r="I408" s="114"/>
      <c r="J408" s="114"/>
      <c r="K408" s="114"/>
      <c r="L408" s="114"/>
      <c r="M408" s="114"/>
      <c r="N408" s="114"/>
      <c r="O408" s="114"/>
      <c r="P408" s="115" t="s">
        <v>70</v>
      </c>
      <c r="Q408" s="115"/>
      <c r="R408" s="115"/>
      <c r="S408" s="115"/>
      <c r="T408" s="115"/>
      <c r="U408" s="115"/>
      <c r="V408" s="115"/>
      <c r="W408" s="116" t="s">
        <v>68</v>
      </c>
      <c r="X408" s="117" t="n">
        <f aca="false">IFERROR(SUM(X405:X406),"0")</f>
        <v>110</v>
      </c>
      <c r="Y408" s="117" t="n">
        <f aca="false">IFERROR(SUM(Y405:Y406),"0")</f>
        <v>117</v>
      </c>
      <c r="Z408" s="116"/>
      <c r="AA408" s="118"/>
      <c r="AB408" s="118"/>
      <c r="AC408" s="118"/>
    </row>
    <row r="409" customFormat="false" ht="16.5" hidden="false" customHeight="true" outlineLevel="0" collapsed="false">
      <c r="A409" s="92" t="s">
        <v>660</v>
      </c>
      <c r="B409" s="92"/>
      <c r="C409" s="92"/>
      <c r="D409" s="92"/>
      <c r="E409" s="92"/>
      <c r="F409" s="92"/>
      <c r="G409" s="92"/>
      <c r="H409" s="92"/>
      <c r="I409" s="92"/>
      <c r="J409" s="92"/>
      <c r="K409" s="92"/>
      <c r="L409" s="92"/>
      <c r="M409" s="92"/>
      <c r="N409" s="92"/>
      <c r="O409" s="92"/>
      <c r="P409" s="92"/>
      <c r="Q409" s="92"/>
      <c r="R409" s="92"/>
      <c r="S409" s="92"/>
      <c r="T409" s="92"/>
      <c r="U409" s="92"/>
      <c r="V409" s="92"/>
      <c r="W409" s="92"/>
      <c r="X409" s="92"/>
      <c r="Y409" s="92"/>
      <c r="Z409" s="92"/>
      <c r="AA409" s="93"/>
      <c r="AB409" s="93"/>
      <c r="AC409" s="93"/>
    </row>
    <row r="410" customFormat="false" ht="14.25" hidden="false" customHeight="true" outlineLevel="0" collapsed="false">
      <c r="A410" s="94" t="s">
        <v>113</v>
      </c>
      <c r="B410" s="94"/>
      <c r="C410" s="94"/>
      <c r="D410" s="94"/>
      <c r="E410" s="94"/>
      <c r="F410" s="94"/>
      <c r="G410" s="94"/>
      <c r="H410" s="94"/>
      <c r="I410" s="94"/>
      <c r="J410" s="94"/>
      <c r="K410" s="94"/>
      <c r="L410" s="94"/>
      <c r="M410" s="94"/>
      <c r="N410" s="94"/>
      <c r="O410" s="94"/>
      <c r="P410" s="94"/>
      <c r="Q410" s="94"/>
      <c r="R410" s="94"/>
      <c r="S410" s="94"/>
      <c r="T410" s="94"/>
      <c r="U410" s="94"/>
      <c r="V410" s="94"/>
      <c r="W410" s="94"/>
      <c r="X410" s="94"/>
      <c r="Y410" s="94"/>
      <c r="Z410" s="94"/>
      <c r="AA410" s="95"/>
      <c r="AB410" s="95"/>
      <c r="AC410" s="95"/>
    </row>
    <row r="411" customFormat="false" ht="27" hidden="false" customHeight="true" outlineLevel="0" collapsed="false">
      <c r="A411" s="96" t="s">
        <v>661</v>
      </c>
      <c r="B411" s="96" t="s">
        <v>662</v>
      </c>
      <c r="C411" s="97" t="n">
        <v>4301011873</v>
      </c>
      <c r="D411" s="98" t="n">
        <v>4680115881907</v>
      </c>
      <c r="E411" s="98"/>
      <c r="F411" s="99" t="n">
        <v>1.8</v>
      </c>
      <c r="G411" s="100" t="n">
        <v>6</v>
      </c>
      <c r="H411" s="99" t="n">
        <v>10.8</v>
      </c>
      <c r="I411" s="99" t="n">
        <v>11.28</v>
      </c>
      <c r="J411" s="100" t="n">
        <v>56</v>
      </c>
      <c r="K411" s="100" t="s">
        <v>116</v>
      </c>
      <c r="L411" s="100"/>
      <c r="M411" s="101" t="s">
        <v>67</v>
      </c>
      <c r="N411" s="101"/>
      <c r="O411" s="100" t="n">
        <v>60</v>
      </c>
      <c r="P411" s="119" t="s">
        <v>663</v>
      </c>
      <c r="Q411" s="119"/>
      <c r="R411" s="119"/>
      <c r="S411" s="119"/>
      <c r="T411" s="119"/>
      <c r="U411" s="103"/>
      <c r="V411" s="103"/>
      <c r="W411" s="104" t="s">
        <v>68</v>
      </c>
      <c r="X411" s="105" t="n">
        <v>0</v>
      </c>
      <c r="Y411" s="106" t="n">
        <f aca="false">IFERROR(IF(X411="",0,CEILING((X411/$H411),1)*$H411),"")</f>
        <v>0</v>
      </c>
      <c r="Z411" s="107" t="str">
        <f aca="false">IFERROR(IF(Y411=0,"",ROUNDUP(Y411/H411,0)*0.02175),"")</f>
        <v/>
      </c>
      <c r="AA411" s="108"/>
      <c r="AB411" s="109"/>
      <c r="AC411" s="110" t="s">
        <v>664</v>
      </c>
      <c r="AG411" s="111"/>
      <c r="AJ411" s="112"/>
      <c r="AK411" s="112"/>
      <c r="BB411" s="113" t="s">
        <v>1</v>
      </c>
      <c r="BM411" s="111" t="n">
        <f aca="false">IFERROR(X411*I411/H411,"0")</f>
        <v>0</v>
      </c>
      <c r="BN411" s="111" t="n">
        <f aca="false">IFERROR(Y411*I411/H411,"0")</f>
        <v>0</v>
      </c>
      <c r="BO411" s="111" t="n">
        <f aca="false">IFERROR(1/J411*(X411/H411),"0")</f>
        <v>0</v>
      </c>
      <c r="BP411" s="111" t="n">
        <f aca="false">IFERROR(1/J411*(Y411/H411),"0")</f>
        <v>0</v>
      </c>
    </row>
    <row r="412" customFormat="false" ht="27" hidden="false" customHeight="true" outlineLevel="0" collapsed="false">
      <c r="A412" s="96" t="s">
        <v>661</v>
      </c>
      <c r="B412" s="96" t="s">
        <v>665</v>
      </c>
      <c r="C412" s="97" t="n">
        <v>4301011483</v>
      </c>
      <c r="D412" s="98" t="n">
        <v>4680115881907</v>
      </c>
      <c r="E412" s="98"/>
      <c r="F412" s="99" t="n">
        <v>1.8</v>
      </c>
      <c r="G412" s="100" t="n">
        <v>6</v>
      </c>
      <c r="H412" s="99" t="n">
        <v>10.8</v>
      </c>
      <c r="I412" s="99" t="n">
        <v>11.28</v>
      </c>
      <c r="J412" s="100" t="n">
        <v>56</v>
      </c>
      <c r="K412" s="100" t="s">
        <v>116</v>
      </c>
      <c r="L412" s="100"/>
      <c r="M412" s="101" t="s">
        <v>67</v>
      </c>
      <c r="N412" s="101"/>
      <c r="O412" s="100" t="n">
        <v>60</v>
      </c>
      <c r="P412" s="102" t="str">
        <f aca="false"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12" s="102"/>
      <c r="R412" s="102"/>
      <c r="S412" s="102"/>
      <c r="T412" s="102"/>
      <c r="U412" s="103"/>
      <c r="V412" s="103"/>
      <c r="W412" s="104" t="s">
        <v>68</v>
      </c>
      <c r="X412" s="105" t="n">
        <v>0</v>
      </c>
      <c r="Y412" s="106" t="n">
        <f aca="false">IFERROR(IF(X412="",0,CEILING((X412/$H412),1)*$H412),"")</f>
        <v>0</v>
      </c>
      <c r="Z412" s="107" t="str">
        <f aca="false">IFERROR(IF(Y412=0,"",ROUNDUP(Y412/H412,0)*0.02175),"")</f>
        <v/>
      </c>
      <c r="AA412" s="108"/>
      <c r="AB412" s="109"/>
      <c r="AC412" s="110" t="s">
        <v>666</v>
      </c>
      <c r="AG412" s="111"/>
      <c r="AJ412" s="112"/>
      <c r="AK412" s="112"/>
      <c r="BB412" s="113" t="s">
        <v>1</v>
      </c>
      <c r="BM412" s="111" t="n">
        <f aca="false">IFERROR(X412*I412/H412,"0")</f>
        <v>0</v>
      </c>
      <c r="BN412" s="111" t="n">
        <f aca="false">IFERROR(Y412*I412/H412,"0")</f>
        <v>0</v>
      </c>
      <c r="BO412" s="111" t="n">
        <f aca="false">IFERROR(1/J412*(X412/H412),"0")</f>
        <v>0</v>
      </c>
      <c r="BP412" s="111" t="n">
        <f aca="false">IFERROR(1/J412*(Y412/H412),"0")</f>
        <v>0</v>
      </c>
    </row>
    <row r="413" customFormat="false" ht="27" hidden="false" customHeight="true" outlineLevel="0" collapsed="false">
      <c r="A413" s="96" t="s">
        <v>667</v>
      </c>
      <c r="B413" s="96" t="s">
        <v>668</v>
      </c>
      <c r="C413" s="97" t="n">
        <v>4301011655</v>
      </c>
      <c r="D413" s="98" t="n">
        <v>4680115883925</v>
      </c>
      <c r="E413" s="98"/>
      <c r="F413" s="99" t="n">
        <v>2.5</v>
      </c>
      <c r="G413" s="100" t="n">
        <v>6</v>
      </c>
      <c r="H413" s="99" t="n">
        <v>15</v>
      </c>
      <c r="I413" s="99" t="n">
        <v>15.48</v>
      </c>
      <c r="J413" s="100" t="n">
        <v>48</v>
      </c>
      <c r="K413" s="100" t="s">
        <v>116</v>
      </c>
      <c r="L413" s="100"/>
      <c r="M413" s="101" t="s">
        <v>67</v>
      </c>
      <c r="N413" s="101"/>
      <c r="O413" s="100" t="n">
        <v>60</v>
      </c>
      <c r="P413" s="102" t="str">
        <f aca="false"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13" s="102"/>
      <c r="R413" s="102"/>
      <c r="S413" s="102"/>
      <c r="T413" s="102"/>
      <c r="U413" s="103"/>
      <c r="V413" s="103"/>
      <c r="W413" s="104" t="s">
        <v>68</v>
      </c>
      <c r="X413" s="105" t="n">
        <v>0</v>
      </c>
      <c r="Y413" s="106" t="n">
        <f aca="false">IFERROR(IF(X413="",0,CEILING((X413/$H413),1)*$H413),"")</f>
        <v>0</v>
      </c>
      <c r="Z413" s="107" t="str">
        <f aca="false">IFERROR(IF(Y413=0,"",ROUNDUP(Y413/H413,0)*0.02175),"")</f>
        <v/>
      </c>
      <c r="AA413" s="108"/>
      <c r="AB413" s="109"/>
      <c r="AC413" s="110" t="s">
        <v>666</v>
      </c>
      <c r="AG413" s="111"/>
      <c r="AJ413" s="112"/>
      <c r="AK413" s="112"/>
      <c r="BB413" s="113" t="s">
        <v>1</v>
      </c>
      <c r="BM413" s="111" t="n">
        <f aca="false">IFERROR(X413*I413/H413,"0")</f>
        <v>0</v>
      </c>
      <c r="BN413" s="111" t="n">
        <f aca="false">IFERROR(Y413*I413/H413,"0")</f>
        <v>0</v>
      </c>
      <c r="BO413" s="111" t="n">
        <f aca="false">IFERROR(1/J413*(X413/H413),"0")</f>
        <v>0</v>
      </c>
      <c r="BP413" s="111" t="n">
        <f aca="false">IFERROR(1/J413*(Y413/H413),"0")</f>
        <v>0</v>
      </c>
    </row>
    <row r="414" customFormat="false" ht="37.5" hidden="false" customHeight="true" outlineLevel="0" collapsed="false">
      <c r="A414" s="96" t="s">
        <v>669</v>
      </c>
      <c r="B414" s="96" t="s">
        <v>670</v>
      </c>
      <c r="C414" s="97" t="n">
        <v>4301011312</v>
      </c>
      <c r="D414" s="98" t="n">
        <v>4607091384192</v>
      </c>
      <c r="E414" s="98"/>
      <c r="F414" s="99" t="n">
        <v>1.8</v>
      </c>
      <c r="G414" s="100" t="n">
        <v>6</v>
      </c>
      <c r="H414" s="99" t="n">
        <v>10.8</v>
      </c>
      <c r="I414" s="99" t="n">
        <v>11.28</v>
      </c>
      <c r="J414" s="100" t="n">
        <v>56</v>
      </c>
      <c r="K414" s="100" t="s">
        <v>116</v>
      </c>
      <c r="L414" s="100"/>
      <c r="M414" s="101" t="s">
        <v>117</v>
      </c>
      <c r="N414" s="101"/>
      <c r="O414" s="100" t="n">
        <v>60</v>
      </c>
      <c r="P414" s="102" t="str">
        <f aca="false"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14" s="102"/>
      <c r="R414" s="102"/>
      <c r="S414" s="102"/>
      <c r="T414" s="102"/>
      <c r="U414" s="103"/>
      <c r="V414" s="103"/>
      <c r="W414" s="104" t="s">
        <v>68</v>
      </c>
      <c r="X414" s="105" t="n">
        <v>0</v>
      </c>
      <c r="Y414" s="106" t="n">
        <f aca="false">IFERROR(IF(X414="",0,CEILING((X414/$H414),1)*$H414),"")</f>
        <v>0</v>
      </c>
      <c r="Z414" s="107" t="str">
        <f aca="false">IFERROR(IF(Y414=0,"",ROUNDUP(Y414/H414,0)*0.02175),"")</f>
        <v/>
      </c>
      <c r="AA414" s="108"/>
      <c r="AB414" s="109"/>
      <c r="AC414" s="110" t="s">
        <v>671</v>
      </c>
      <c r="AG414" s="111"/>
      <c r="AJ414" s="112"/>
      <c r="AK414" s="112"/>
      <c r="BB414" s="113" t="s">
        <v>1</v>
      </c>
      <c r="BM414" s="111" t="n">
        <f aca="false">IFERROR(X414*I414/H414,"0")</f>
        <v>0</v>
      </c>
      <c r="BN414" s="111" t="n">
        <f aca="false">IFERROR(Y414*I414/H414,"0")</f>
        <v>0</v>
      </c>
      <c r="BO414" s="111" t="n">
        <f aca="false">IFERROR(1/J414*(X414/H414),"0")</f>
        <v>0</v>
      </c>
      <c r="BP414" s="111" t="n">
        <f aca="false">IFERROR(1/J414*(Y414/H414),"0")</f>
        <v>0</v>
      </c>
    </row>
    <row r="415" customFormat="false" ht="37.5" hidden="false" customHeight="true" outlineLevel="0" collapsed="false">
      <c r="A415" s="96" t="s">
        <v>672</v>
      </c>
      <c r="B415" s="96" t="s">
        <v>673</v>
      </c>
      <c r="C415" s="97" t="n">
        <v>4301011874</v>
      </c>
      <c r="D415" s="98" t="n">
        <v>4680115884892</v>
      </c>
      <c r="E415" s="98"/>
      <c r="F415" s="99" t="n">
        <v>1.8</v>
      </c>
      <c r="G415" s="100" t="n">
        <v>6</v>
      </c>
      <c r="H415" s="99" t="n">
        <v>10.8</v>
      </c>
      <c r="I415" s="99" t="n">
        <v>11.28</v>
      </c>
      <c r="J415" s="100" t="n">
        <v>56</v>
      </c>
      <c r="K415" s="100" t="s">
        <v>116</v>
      </c>
      <c r="L415" s="100"/>
      <c r="M415" s="101" t="s">
        <v>67</v>
      </c>
      <c r="N415" s="101"/>
      <c r="O415" s="100" t="n">
        <v>60</v>
      </c>
      <c r="P415" s="102" t="str">
        <f aca="false"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15" s="102"/>
      <c r="R415" s="102"/>
      <c r="S415" s="102"/>
      <c r="T415" s="102"/>
      <c r="U415" s="103"/>
      <c r="V415" s="103"/>
      <c r="W415" s="104" t="s">
        <v>68</v>
      </c>
      <c r="X415" s="105" t="n">
        <v>0</v>
      </c>
      <c r="Y415" s="106" t="n">
        <f aca="false">IFERROR(IF(X415="",0,CEILING((X415/$H415),1)*$H415),"")</f>
        <v>0</v>
      </c>
      <c r="Z415" s="107" t="str">
        <f aca="false">IFERROR(IF(Y415=0,"",ROUNDUP(Y415/H415,0)*0.02175),"")</f>
        <v/>
      </c>
      <c r="AA415" s="108"/>
      <c r="AB415" s="109"/>
      <c r="AC415" s="110" t="s">
        <v>674</v>
      </c>
      <c r="AG415" s="111"/>
      <c r="AJ415" s="112"/>
      <c r="AK415" s="112"/>
      <c r="BB415" s="113" t="s">
        <v>1</v>
      </c>
      <c r="BM415" s="111" t="n">
        <f aca="false">IFERROR(X415*I415/H415,"0")</f>
        <v>0</v>
      </c>
      <c r="BN415" s="111" t="n">
        <f aca="false">IFERROR(Y415*I415/H415,"0")</f>
        <v>0</v>
      </c>
      <c r="BO415" s="111" t="n">
        <f aca="false">IFERROR(1/J415*(X415/H415),"0")</f>
        <v>0</v>
      </c>
      <c r="BP415" s="111" t="n">
        <f aca="false">IFERROR(1/J415*(Y415/H415),"0")</f>
        <v>0</v>
      </c>
    </row>
    <row r="416" customFormat="false" ht="27" hidden="false" customHeight="true" outlineLevel="0" collapsed="false">
      <c r="A416" s="96" t="s">
        <v>675</v>
      </c>
      <c r="B416" s="96" t="s">
        <v>676</v>
      </c>
      <c r="C416" s="97" t="n">
        <v>4301011875</v>
      </c>
      <c r="D416" s="98" t="n">
        <v>4680115884885</v>
      </c>
      <c r="E416" s="98"/>
      <c r="F416" s="99" t="n">
        <v>0.8</v>
      </c>
      <c r="G416" s="100" t="n">
        <v>15</v>
      </c>
      <c r="H416" s="99" t="n">
        <v>12</v>
      </c>
      <c r="I416" s="99" t="n">
        <v>12.48</v>
      </c>
      <c r="J416" s="100" t="n">
        <v>56</v>
      </c>
      <c r="K416" s="100" t="s">
        <v>116</v>
      </c>
      <c r="L416" s="100"/>
      <c r="M416" s="101" t="s">
        <v>67</v>
      </c>
      <c r="N416" s="101"/>
      <c r="O416" s="100" t="n">
        <v>60</v>
      </c>
      <c r="P416" s="102" t="str">
        <f aca="false"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16" s="102"/>
      <c r="R416" s="102"/>
      <c r="S416" s="102"/>
      <c r="T416" s="102"/>
      <c r="U416" s="103"/>
      <c r="V416" s="103"/>
      <c r="W416" s="104" t="s">
        <v>68</v>
      </c>
      <c r="X416" s="105" t="n">
        <v>0</v>
      </c>
      <c r="Y416" s="106" t="n">
        <f aca="false">IFERROR(IF(X416="",0,CEILING((X416/$H416),1)*$H416),"")</f>
        <v>0</v>
      </c>
      <c r="Z416" s="107" t="str">
        <f aca="false">IFERROR(IF(Y416=0,"",ROUNDUP(Y416/H416,0)*0.02175),"")</f>
        <v/>
      </c>
      <c r="AA416" s="108"/>
      <c r="AB416" s="109"/>
      <c r="AC416" s="110" t="s">
        <v>674</v>
      </c>
      <c r="AG416" s="111"/>
      <c r="AJ416" s="112"/>
      <c r="AK416" s="112"/>
      <c r="BB416" s="113" t="s">
        <v>1</v>
      </c>
      <c r="BM416" s="111" t="n">
        <f aca="false">IFERROR(X416*I416/H416,"0")</f>
        <v>0</v>
      </c>
      <c r="BN416" s="111" t="n">
        <f aca="false">IFERROR(Y416*I416/H416,"0")</f>
        <v>0</v>
      </c>
      <c r="BO416" s="111" t="n">
        <f aca="false">IFERROR(1/J416*(X416/H416),"0")</f>
        <v>0</v>
      </c>
      <c r="BP416" s="111" t="n">
        <f aca="false">IFERROR(1/J416*(Y416/H416),"0")</f>
        <v>0</v>
      </c>
    </row>
    <row r="417" customFormat="false" ht="37.5" hidden="false" customHeight="true" outlineLevel="0" collapsed="false">
      <c r="A417" s="96" t="s">
        <v>677</v>
      </c>
      <c r="B417" s="96" t="s">
        <v>678</v>
      </c>
      <c r="C417" s="97" t="n">
        <v>4301011871</v>
      </c>
      <c r="D417" s="98" t="n">
        <v>4680115884908</v>
      </c>
      <c r="E417" s="98"/>
      <c r="F417" s="99" t="n">
        <v>0.4</v>
      </c>
      <c r="G417" s="100" t="n">
        <v>10</v>
      </c>
      <c r="H417" s="99" t="n">
        <v>4</v>
      </c>
      <c r="I417" s="99" t="n">
        <v>4.21</v>
      </c>
      <c r="J417" s="100" t="n">
        <v>132</v>
      </c>
      <c r="K417" s="100" t="s">
        <v>75</v>
      </c>
      <c r="L417" s="100"/>
      <c r="M417" s="101" t="s">
        <v>67</v>
      </c>
      <c r="N417" s="101"/>
      <c r="O417" s="100" t="n">
        <v>60</v>
      </c>
      <c r="P417" s="102" t="str">
        <f aca="false"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17" s="102"/>
      <c r="R417" s="102"/>
      <c r="S417" s="102"/>
      <c r="T417" s="102"/>
      <c r="U417" s="103"/>
      <c r="V417" s="103"/>
      <c r="W417" s="104" t="s">
        <v>68</v>
      </c>
      <c r="X417" s="105" t="n">
        <v>0</v>
      </c>
      <c r="Y417" s="106" t="n">
        <f aca="false">IFERROR(IF(X417="",0,CEILING((X417/$H417),1)*$H417),"")</f>
        <v>0</v>
      </c>
      <c r="Z417" s="107" t="str">
        <f aca="false">IFERROR(IF(Y417=0,"",ROUNDUP(Y417/H417,0)*0.00902),"")</f>
        <v/>
      </c>
      <c r="AA417" s="108"/>
      <c r="AB417" s="109"/>
      <c r="AC417" s="110" t="s">
        <v>674</v>
      </c>
      <c r="AG417" s="111"/>
      <c r="AJ417" s="112"/>
      <c r="AK417" s="112"/>
      <c r="BB417" s="113" t="s">
        <v>1</v>
      </c>
      <c r="BM417" s="111" t="n">
        <f aca="false">IFERROR(X417*I417/H417,"0")</f>
        <v>0</v>
      </c>
      <c r="BN417" s="111" t="n">
        <f aca="false">IFERROR(Y417*I417/H417,"0")</f>
        <v>0</v>
      </c>
      <c r="BO417" s="111" t="n">
        <f aca="false">IFERROR(1/J417*(X417/H417),"0")</f>
        <v>0</v>
      </c>
      <c r="BP417" s="111" t="n">
        <f aca="false">IFERROR(1/J417*(Y417/H417),"0")</f>
        <v>0</v>
      </c>
    </row>
    <row r="418" customFormat="false" ht="12.75" hidden="false" customHeight="false" outlineLevel="0" collapsed="false">
      <c r="A418" s="114"/>
      <c r="B418" s="114"/>
      <c r="C418" s="114"/>
      <c r="D418" s="114"/>
      <c r="E418" s="114"/>
      <c r="F418" s="114"/>
      <c r="G418" s="114"/>
      <c r="H418" s="114"/>
      <c r="I418" s="114"/>
      <c r="J418" s="114"/>
      <c r="K418" s="114"/>
      <c r="L418" s="114"/>
      <c r="M418" s="114"/>
      <c r="N418" s="114"/>
      <c r="O418" s="114"/>
      <c r="P418" s="115" t="s">
        <v>70</v>
      </c>
      <c r="Q418" s="115"/>
      <c r="R418" s="115"/>
      <c r="S418" s="115"/>
      <c r="T418" s="115"/>
      <c r="U418" s="115"/>
      <c r="V418" s="115"/>
      <c r="W418" s="116" t="s">
        <v>71</v>
      </c>
      <c r="X418" s="117" t="n">
        <f aca="false">IFERROR(X411/H411,"0")+IFERROR(X412/H412,"0")+IFERROR(X413/H413,"0")+IFERROR(X414/H414,"0")+IFERROR(X415/H415,"0")+IFERROR(X416/H416,"0")+IFERROR(X417/H417,"0")</f>
        <v>0</v>
      </c>
      <c r="Y418" s="117" t="n">
        <f aca="false">IFERROR(Y411/H411,"0")+IFERROR(Y412/H412,"0")+IFERROR(Y413/H413,"0")+IFERROR(Y414/H414,"0")+IFERROR(Y415/H415,"0")+IFERROR(Y416/H416,"0")+IFERROR(Y417/H417,"0")</f>
        <v>0</v>
      </c>
      <c r="Z418" s="117" t="n">
        <f aca="false">IFERROR(IF(Z411="",0,Z411),"0")+IFERROR(IF(Z412="",0,Z412),"0")+IFERROR(IF(Z413="",0,Z413),"0")+IFERROR(IF(Z414="",0,Z414),"0")+IFERROR(IF(Z415="",0,Z415),"0")+IFERROR(IF(Z416="",0,Z416),"0")+IFERROR(IF(Z417="",0,Z417),"0")</f>
        <v>0</v>
      </c>
      <c r="AA418" s="118"/>
      <c r="AB418" s="118"/>
      <c r="AC418" s="118"/>
    </row>
    <row r="419" customFormat="false" ht="12.75" hidden="false" customHeight="false" outlineLevel="0" collapsed="false">
      <c r="A419" s="114"/>
      <c r="B419" s="114"/>
      <c r="C419" s="114"/>
      <c r="D419" s="114"/>
      <c r="E419" s="114"/>
      <c r="F419" s="114"/>
      <c r="G419" s="114"/>
      <c r="H419" s="114"/>
      <c r="I419" s="114"/>
      <c r="J419" s="114"/>
      <c r="K419" s="114"/>
      <c r="L419" s="114"/>
      <c r="M419" s="114"/>
      <c r="N419" s="114"/>
      <c r="O419" s="114"/>
      <c r="P419" s="115" t="s">
        <v>70</v>
      </c>
      <c r="Q419" s="115"/>
      <c r="R419" s="115"/>
      <c r="S419" s="115"/>
      <c r="T419" s="115"/>
      <c r="U419" s="115"/>
      <c r="V419" s="115"/>
      <c r="W419" s="116" t="s">
        <v>68</v>
      </c>
      <c r="X419" s="117" t="n">
        <f aca="false">IFERROR(SUM(X411:X417),"0")</f>
        <v>0</v>
      </c>
      <c r="Y419" s="117" t="n">
        <f aca="false">IFERROR(SUM(Y411:Y417),"0")</f>
        <v>0</v>
      </c>
      <c r="Z419" s="116"/>
      <c r="AA419" s="118"/>
      <c r="AB419" s="118"/>
      <c r="AC419" s="118"/>
    </row>
    <row r="420" customFormat="false" ht="14.25" hidden="false" customHeight="true" outlineLevel="0" collapsed="false">
      <c r="A420" s="94" t="s">
        <v>63</v>
      </c>
      <c r="B420" s="94"/>
      <c r="C420" s="94"/>
      <c r="D420" s="94"/>
      <c r="E420" s="94"/>
      <c r="F420" s="94"/>
      <c r="G420" s="94"/>
      <c r="H420" s="94"/>
      <c r="I420" s="94"/>
      <c r="J420" s="94"/>
      <c r="K420" s="94"/>
      <c r="L420" s="94"/>
      <c r="M420" s="94"/>
      <c r="N420" s="94"/>
      <c r="O420" s="94"/>
      <c r="P420" s="94"/>
      <c r="Q420" s="94"/>
      <c r="R420" s="94"/>
      <c r="S420" s="94"/>
      <c r="T420" s="94"/>
      <c r="U420" s="94"/>
      <c r="V420" s="94"/>
      <c r="W420" s="94"/>
      <c r="X420" s="94"/>
      <c r="Y420" s="94"/>
      <c r="Z420" s="94"/>
      <c r="AA420" s="95"/>
      <c r="AB420" s="95"/>
      <c r="AC420" s="95"/>
    </row>
    <row r="421" customFormat="false" ht="27" hidden="false" customHeight="true" outlineLevel="0" collapsed="false">
      <c r="A421" s="96" t="s">
        <v>679</v>
      </c>
      <c r="B421" s="96" t="s">
        <v>680</v>
      </c>
      <c r="C421" s="97" t="n">
        <v>4301031303</v>
      </c>
      <c r="D421" s="98" t="n">
        <v>4607091384802</v>
      </c>
      <c r="E421" s="98"/>
      <c r="F421" s="99" t="n">
        <v>0.73</v>
      </c>
      <c r="G421" s="100" t="n">
        <v>6</v>
      </c>
      <c r="H421" s="99" t="n">
        <v>4.38</v>
      </c>
      <c r="I421" s="99" t="n">
        <v>4.64</v>
      </c>
      <c r="J421" s="100" t="n">
        <v>156</v>
      </c>
      <c r="K421" s="100" t="s">
        <v>75</v>
      </c>
      <c r="L421" s="100"/>
      <c r="M421" s="101" t="s">
        <v>67</v>
      </c>
      <c r="N421" s="101"/>
      <c r="O421" s="100" t="n">
        <v>35</v>
      </c>
      <c r="P421" s="102" t="str">
        <f aca="false"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21" s="102"/>
      <c r="R421" s="102"/>
      <c r="S421" s="102"/>
      <c r="T421" s="102"/>
      <c r="U421" s="103"/>
      <c r="V421" s="103"/>
      <c r="W421" s="104" t="s">
        <v>68</v>
      </c>
      <c r="X421" s="105" t="n">
        <v>0</v>
      </c>
      <c r="Y421" s="106" t="n">
        <f aca="false">IFERROR(IF(X421="",0,CEILING((X421/$H421),1)*$H421),"")</f>
        <v>0</v>
      </c>
      <c r="Z421" s="107" t="str">
        <f aca="false">IFERROR(IF(Y421=0,"",ROUNDUP(Y421/H421,0)*0.00753),"")</f>
        <v/>
      </c>
      <c r="AA421" s="108"/>
      <c r="AB421" s="109"/>
      <c r="AC421" s="110" t="s">
        <v>681</v>
      </c>
      <c r="AG421" s="111"/>
      <c r="AJ421" s="112"/>
      <c r="AK421" s="112"/>
      <c r="BB421" s="113" t="s">
        <v>1</v>
      </c>
      <c r="BM421" s="111" t="n">
        <f aca="false">IFERROR(X421*I421/H421,"0")</f>
        <v>0</v>
      </c>
      <c r="BN421" s="111" t="n">
        <f aca="false">IFERROR(Y421*I421/H421,"0")</f>
        <v>0</v>
      </c>
      <c r="BO421" s="111" t="n">
        <f aca="false">IFERROR(1/J421*(X421/H421),"0")</f>
        <v>0</v>
      </c>
      <c r="BP421" s="111" t="n">
        <f aca="false">IFERROR(1/J421*(Y421/H421),"0")</f>
        <v>0</v>
      </c>
    </row>
    <row r="422" customFormat="false" ht="27" hidden="false" customHeight="true" outlineLevel="0" collapsed="false">
      <c r="A422" s="96" t="s">
        <v>682</v>
      </c>
      <c r="B422" s="96" t="s">
        <v>683</v>
      </c>
      <c r="C422" s="97" t="n">
        <v>4301031304</v>
      </c>
      <c r="D422" s="98" t="n">
        <v>4607091384826</v>
      </c>
      <c r="E422" s="98"/>
      <c r="F422" s="99" t="n">
        <v>0.35</v>
      </c>
      <c r="G422" s="100" t="n">
        <v>8</v>
      </c>
      <c r="H422" s="99" t="n">
        <v>2.8</v>
      </c>
      <c r="I422" s="99" t="n">
        <v>2.98</v>
      </c>
      <c r="J422" s="100" t="n">
        <v>234</v>
      </c>
      <c r="K422" s="100" t="s">
        <v>66</v>
      </c>
      <c r="L422" s="100"/>
      <c r="M422" s="101" t="s">
        <v>67</v>
      </c>
      <c r="N422" s="101"/>
      <c r="O422" s="100" t="n">
        <v>35</v>
      </c>
      <c r="P422" s="102" t="str">
        <f aca="false"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22" s="102"/>
      <c r="R422" s="102"/>
      <c r="S422" s="102"/>
      <c r="T422" s="102"/>
      <c r="U422" s="103"/>
      <c r="V422" s="103"/>
      <c r="W422" s="104" t="s">
        <v>68</v>
      </c>
      <c r="X422" s="105" t="n">
        <v>0</v>
      </c>
      <c r="Y422" s="106" t="n">
        <f aca="false">IFERROR(IF(X422="",0,CEILING((X422/$H422),1)*$H422),"")</f>
        <v>0</v>
      </c>
      <c r="Z422" s="107" t="str">
        <f aca="false">IFERROR(IF(Y422=0,"",ROUNDUP(Y422/H422,0)*0.00502),"")</f>
        <v/>
      </c>
      <c r="AA422" s="108"/>
      <c r="AB422" s="109"/>
      <c r="AC422" s="110" t="s">
        <v>681</v>
      </c>
      <c r="AG422" s="111"/>
      <c r="AJ422" s="112"/>
      <c r="AK422" s="112"/>
      <c r="BB422" s="113" t="s">
        <v>1</v>
      </c>
      <c r="BM422" s="111" t="n">
        <f aca="false">IFERROR(X422*I422/H422,"0")</f>
        <v>0</v>
      </c>
      <c r="BN422" s="111" t="n">
        <f aca="false">IFERROR(Y422*I422/H422,"0")</f>
        <v>0</v>
      </c>
      <c r="BO422" s="111" t="n">
        <f aca="false">IFERROR(1/J422*(X422/H422),"0")</f>
        <v>0</v>
      </c>
      <c r="BP422" s="111" t="n">
        <f aca="false">IFERROR(1/J422*(Y422/H422),"0")</f>
        <v>0</v>
      </c>
    </row>
    <row r="423" customFormat="false" ht="12.75" hidden="false" customHeight="false" outlineLevel="0" collapsed="false">
      <c r="A423" s="114"/>
      <c r="B423" s="114"/>
      <c r="C423" s="114"/>
      <c r="D423" s="114"/>
      <c r="E423" s="114"/>
      <c r="F423" s="114"/>
      <c r="G423" s="114"/>
      <c r="H423" s="114"/>
      <c r="I423" s="114"/>
      <c r="J423" s="114"/>
      <c r="K423" s="114"/>
      <c r="L423" s="114"/>
      <c r="M423" s="114"/>
      <c r="N423" s="114"/>
      <c r="O423" s="114"/>
      <c r="P423" s="115" t="s">
        <v>70</v>
      </c>
      <c r="Q423" s="115"/>
      <c r="R423" s="115"/>
      <c r="S423" s="115"/>
      <c r="T423" s="115"/>
      <c r="U423" s="115"/>
      <c r="V423" s="115"/>
      <c r="W423" s="116" t="s">
        <v>71</v>
      </c>
      <c r="X423" s="117" t="n">
        <f aca="false">IFERROR(X421/H421,"0")+IFERROR(X422/H422,"0")</f>
        <v>0</v>
      </c>
      <c r="Y423" s="117" t="n">
        <f aca="false">IFERROR(Y421/H421,"0")+IFERROR(Y422/H422,"0")</f>
        <v>0</v>
      </c>
      <c r="Z423" s="117" t="n">
        <f aca="false">IFERROR(IF(Z421="",0,Z421),"0")+IFERROR(IF(Z422="",0,Z422),"0")</f>
        <v>0</v>
      </c>
      <c r="AA423" s="118"/>
      <c r="AB423" s="118"/>
      <c r="AC423" s="118"/>
    </row>
    <row r="424" customFormat="false" ht="12.75" hidden="false" customHeight="false" outlineLevel="0" collapsed="false">
      <c r="A424" s="114"/>
      <c r="B424" s="114"/>
      <c r="C424" s="114"/>
      <c r="D424" s="114"/>
      <c r="E424" s="114"/>
      <c r="F424" s="114"/>
      <c r="G424" s="114"/>
      <c r="H424" s="114"/>
      <c r="I424" s="114"/>
      <c r="J424" s="114"/>
      <c r="K424" s="114"/>
      <c r="L424" s="114"/>
      <c r="M424" s="114"/>
      <c r="N424" s="114"/>
      <c r="O424" s="114"/>
      <c r="P424" s="115" t="s">
        <v>70</v>
      </c>
      <c r="Q424" s="115"/>
      <c r="R424" s="115"/>
      <c r="S424" s="115"/>
      <c r="T424" s="115"/>
      <c r="U424" s="115"/>
      <c r="V424" s="115"/>
      <c r="W424" s="116" t="s">
        <v>68</v>
      </c>
      <c r="X424" s="117" t="n">
        <f aca="false">IFERROR(SUM(X421:X422),"0")</f>
        <v>0</v>
      </c>
      <c r="Y424" s="117" t="n">
        <f aca="false">IFERROR(SUM(Y421:Y422),"0")</f>
        <v>0</v>
      </c>
      <c r="Z424" s="116"/>
      <c r="AA424" s="118"/>
      <c r="AB424" s="118"/>
      <c r="AC424" s="118"/>
    </row>
    <row r="425" customFormat="false" ht="14.25" hidden="false" customHeight="true" outlineLevel="0" collapsed="false">
      <c r="A425" s="94" t="s">
        <v>72</v>
      </c>
      <c r="B425" s="94"/>
      <c r="C425" s="94"/>
      <c r="D425" s="94"/>
      <c r="E425" s="94"/>
      <c r="F425" s="94"/>
      <c r="G425" s="94"/>
      <c r="H425" s="94"/>
      <c r="I425" s="94"/>
      <c r="J425" s="94"/>
      <c r="K425" s="94"/>
      <c r="L425" s="94"/>
      <c r="M425" s="94"/>
      <c r="N425" s="94"/>
      <c r="O425" s="94"/>
      <c r="P425" s="94"/>
      <c r="Q425" s="94"/>
      <c r="R425" s="94"/>
      <c r="S425" s="94"/>
      <c r="T425" s="94"/>
      <c r="U425" s="94"/>
      <c r="V425" s="94"/>
      <c r="W425" s="94"/>
      <c r="X425" s="94"/>
      <c r="Y425" s="94"/>
      <c r="Z425" s="94"/>
      <c r="AA425" s="95"/>
      <c r="AB425" s="95"/>
      <c r="AC425" s="95"/>
    </row>
    <row r="426" customFormat="false" ht="37.5" hidden="false" customHeight="true" outlineLevel="0" collapsed="false">
      <c r="A426" s="96" t="s">
        <v>684</v>
      </c>
      <c r="B426" s="96" t="s">
        <v>685</v>
      </c>
      <c r="C426" s="97" t="n">
        <v>4301051635</v>
      </c>
      <c r="D426" s="98" t="n">
        <v>4607091384246</v>
      </c>
      <c r="E426" s="98"/>
      <c r="F426" s="99" t="n">
        <v>1.3</v>
      </c>
      <c r="G426" s="100" t="n">
        <v>6</v>
      </c>
      <c r="H426" s="99" t="n">
        <v>7.8</v>
      </c>
      <c r="I426" s="99" t="n">
        <v>8.364</v>
      </c>
      <c r="J426" s="100" t="n">
        <v>56</v>
      </c>
      <c r="K426" s="100" t="s">
        <v>116</v>
      </c>
      <c r="L426" s="100"/>
      <c r="M426" s="101" t="s">
        <v>67</v>
      </c>
      <c r="N426" s="101"/>
      <c r="O426" s="100" t="n">
        <v>40</v>
      </c>
      <c r="P426" s="102" t="str">
        <f aca="false"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26" s="102"/>
      <c r="R426" s="102"/>
      <c r="S426" s="102"/>
      <c r="T426" s="102"/>
      <c r="U426" s="103"/>
      <c r="V426" s="103"/>
      <c r="W426" s="104" t="s">
        <v>68</v>
      </c>
      <c r="X426" s="105" t="n">
        <v>100</v>
      </c>
      <c r="Y426" s="106" t="n">
        <f aca="false">IFERROR(IF(X426="",0,CEILING((X426/$H426),1)*$H426),"")</f>
        <v>101.4</v>
      </c>
      <c r="Z426" s="107" t="n">
        <f aca="false">IFERROR(IF(Y426=0,"",ROUNDUP(Y426/H426,0)*0.02175),"")</f>
        <v>0.28275</v>
      </c>
      <c r="AA426" s="108"/>
      <c r="AB426" s="109"/>
      <c r="AC426" s="110" t="s">
        <v>686</v>
      </c>
      <c r="AG426" s="111"/>
      <c r="AJ426" s="112"/>
      <c r="AK426" s="112"/>
      <c r="BB426" s="113" t="s">
        <v>1</v>
      </c>
      <c r="BM426" s="111" t="n">
        <f aca="false">IFERROR(X426*I426/H426,"0")</f>
        <v>107.230769230769</v>
      </c>
      <c r="BN426" s="111" t="n">
        <f aca="false">IFERROR(Y426*I426/H426,"0")</f>
        <v>108.732</v>
      </c>
      <c r="BO426" s="111" t="n">
        <f aca="false">IFERROR(1/J426*(X426/H426),"0")</f>
        <v>0.228937728937729</v>
      </c>
      <c r="BP426" s="111" t="n">
        <f aca="false">IFERROR(1/J426*(Y426/H426),"0")</f>
        <v>0.232142857142857</v>
      </c>
    </row>
    <row r="427" customFormat="false" ht="27" hidden="false" customHeight="true" outlineLevel="0" collapsed="false">
      <c r="A427" s="96" t="s">
        <v>687</v>
      </c>
      <c r="B427" s="96" t="s">
        <v>688</v>
      </c>
      <c r="C427" s="97" t="n">
        <v>4301051445</v>
      </c>
      <c r="D427" s="98" t="n">
        <v>4680115881976</v>
      </c>
      <c r="E427" s="98"/>
      <c r="F427" s="99" t="n">
        <v>1.3</v>
      </c>
      <c r="G427" s="100" t="n">
        <v>6</v>
      </c>
      <c r="H427" s="99" t="n">
        <v>7.8</v>
      </c>
      <c r="I427" s="99" t="n">
        <v>8.28</v>
      </c>
      <c r="J427" s="100" t="n">
        <v>56</v>
      </c>
      <c r="K427" s="100" t="s">
        <v>116</v>
      </c>
      <c r="L427" s="100"/>
      <c r="M427" s="101" t="s">
        <v>67</v>
      </c>
      <c r="N427" s="101"/>
      <c r="O427" s="100" t="n">
        <v>40</v>
      </c>
      <c r="P427" s="102" t="str">
        <f aca="false"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27" s="102"/>
      <c r="R427" s="102"/>
      <c r="S427" s="102"/>
      <c r="T427" s="102"/>
      <c r="U427" s="103"/>
      <c r="V427" s="103"/>
      <c r="W427" s="104" t="s">
        <v>68</v>
      </c>
      <c r="X427" s="105" t="n">
        <v>0</v>
      </c>
      <c r="Y427" s="106" t="n">
        <f aca="false">IFERROR(IF(X427="",0,CEILING((X427/$H427),1)*$H427),"")</f>
        <v>0</v>
      </c>
      <c r="Z427" s="107" t="str">
        <f aca="false">IFERROR(IF(Y427=0,"",ROUNDUP(Y427/H427,0)*0.02175),"")</f>
        <v/>
      </c>
      <c r="AA427" s="108"/>
      <c r="AB427" s="109"/>
      <c r="AC427" s="110" t="s">
        <v>689</v>
      </c>
      <c r="AG427" s="111"/>
      <c r="AJ427" s="112"/>
      <c r="AK427" s="112"/>
      <c r="BB427" s="113" t="s">
        <v>1</v>
      </c>
      <c r="BM427" s="111" t="n">
        <f aca="false">IFERROR(X427*I427/H427,"0")</f>
        <v>0</v>
      </c>
      <c r="BN427" s="111" t="n">
        <f aca="false">IFERROR(Y427*I427/H427,"0")</f>
        <v>0</v>
      </c>
      <c r="BO427" s="111" t="n">
        <f aca="false">IFERROR(1/J427*(X427/H427),"0")</f>
        <v>0</v>
      </c>
      <c r="BP427" s="111" t="n">
        <f aca="false">IFERROR(1/J427*(Y427/H427),"0")</f>
        <v>0</v>
      </c>
    </row>
    <row r="428" customFormat="false" ht="27" hidden="false" customHeight="true" outlineLevel="0" collapsed="false">
      <c r="A428" s="96" t="s">
        <v>690</v>
      </c>
      <c r="B428" s="96" t="s">
        <v>691</v>
      </c>
      <c r="C428" s="97" t="n">
        <v>4301051297</v>
      </c>
      <c r="D428" s="98" t="n">
        <v>4607091384253</v>
      </c>
      <c r="E428" s="98"/>
      <c r="F428" s="99" t="n">
        <v>0.4</v>
      </c>
      <c r="G428" s="100" t="n">
        <v>6</v>
      </c>
      <c r="H428" s="99" t="n">
        <v>2.4</v>
      </c>
      <c r="I428" s="99" t="n">
        <v>2.684</v>
      </c>
      <c r="J428" s="100" t="n">
        <v>156</v>
      </c>
      <c r="K428" s="100" t="s">
        <v>75</v>
      </c>
      <c r="L428" s="100"/>
      <c r="M428" s="101" t="s">
        <v>67</v>
      </c>
      <c r="N428" s="101"/>
      <c r="O428" s="100" t="n">
        <v>40</v>
      </c>
      <c r="P428" s="102" t="str">
        <f aca="false"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28" s="102"/>
      <c r="R428" s="102"/>
      <c r="S428" s="102"/>
      <c r="T428" s="102"/>
      <c r="U428" s="103"/>
      <c r="V428" s="103"/>
      <c r="W428" s="104" t="s">
        <v>68</v>
      </c>
      <c r="X428" s="105" t="n">
        <v>0</v>
      </c>
      <c r="Y428" s="106" t="n">
        <f aca="false">IFERROR(IF(X428="",0,CEILING((X428/$H428),1)*$H428),"")</f>
        <v>0</v>
      </c>
      <c r="Z428" s="107" t="str">
        <f aca="false">IFERROR(IF(Y428=0,"",ROUNDUP(Y428/H428,0)*0.00753),"")</f>
        <v/>
      </c>
      <c r="AA428" s="108"/>
      <c r="AB428" s="109"/>
      <c r="AC428" s="110" t="s">
        <v>692</v>
      </c>
      <c r="AG428" s="111"/>
      <c r="AJ428" s="112"/>
      <c r="AK428" s="112"/>
      <c r="BB428" s="113" t="s">
        <v>1</v>
      </c>
      <c r="BM428" s="111" t="n">
        <f aca="false">IFERROR(X428*I428/H428,"0")</f>
        <v>0</v>
      </c>
      <c r="BN428" s="111" t="n">
        <f aca="false">IFERROR(Y428*I428/H428,"0")</f>
        <v>0</v>
      </c>
      <c r="BO428" s="111" t="n">
        <f aca="false">IFERROR(1/J428*(X428/H428),"0")</f>
        <v>0</v>
      </c>
      <c r="BP428" s="111" t="n">
        <f aca="false">IFERROR(1/J428*(Y428/H428),"0")</f>
        <v>0</v>
      </c>
    </row>
    <row r="429" customFormat="false" ht="37.5" hidden="false" customHeight="true" outlineLevel="0" collapsed="false">
      <c r="A429" s="96" t="s">
        <v>690</v>
      </c>
      <c r="B429" s="96" t="s">
        <v>693</v>
      </c>
      <c r="C429" s="97" t="n">
        <v>4301051634</v>
      </c>
      <c r="D429" s="98" t="n">
        <v>4607091384253</v>
      </c>
      <c r="E429" s="98"/>
      <c r="F429" s="99" t="n">
        <v>0.4</v>
      </c>
      <c r="G429" s="100" t="n">
        <v>6</v>
      </c>
      <c r="H429" s="99" t="n">
        <v>2.4</v>
      </c>
      <c r="I429" s="99" t="n">
        <v>2.684</v>
      </c>
      <c r="J429" s="100" t="n">
        <v>156</v>
      </c>
      <c r="K429" s="100" t="s">
        <v>75</v>
      </c>
      <c r="L429" s="100"/>
      <c r="M429" s="101" t="s">
        <v>67</v>
      </c>
      <c r="N429" s="101"/>
      <c r="O429" s="100" t="n">
        <v>40</v>
      </c>
      <c r="P429" s="102" t="str">
        <f aca="false"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29" s="102"/>
      <c r="R429" s="102"/>
      <c r="S429" s="102"/>
      <c r="T429" s="102"/>
      <c r="U429" s="103"/>
      <c r="V429" s="103"/>
      <c r="W429" s="104" t="s">
        <v>68</v>
      </c>
      <c r="X429" s="105" t="n">
        <v>0</v>
      </c>
      <c r="Y429" s="106" t="n">
        <f aca="false">IFERROR(IF(X429="",0,CEILING((X429/$H429),1)*$H429),"")</f>
        <v>0</v>
      </c>
      <c r="Z429" s="107" t="str">
        <f aca="false">IFERROR(IF(Y429=0,"",ROUNDUP(Y429/H429,0)*0.00753),"")</f>
        <v/>
      </c>
      <c r="AA429" s="108"/>
      <c r="AB429" s="109"/>
      <c r="AC429" s="110" t="s">
        <v>686</v>
      </c>
      <c r="AG429" s="111"/>
      <c r="AJ429" s="112"/>
      <c r="AK429" s="112"/>
      <c r="BB429" s="113" t="s">
        <v>1</v>
      </c>
      <c r="BM429" s="111" t="n">
        <f aca="false">IFERROR(X429*I429/H429,"0")</f>
        <v>0</v>
      </c>
      <c r="BN429" s="111" t="n">
        <f aca="false">IFERROR(Y429*I429/H429,"0")</f>
        <v>0</v>
      </c>
      <c r="BO429" s="111" t="n">
        <f aca="false">IFERROR(1/J429*(X429/H429),"0")</f>
        <v>0</v>
      </c>
      <c r="BP429" s="111" t="n">
        <f aca="false">IFERROR(1/J429*(Y429/H429),"0")</f>
        <v>0</v>
      </c>
    </row>
    <row r="430" customFormat="false" ht="27" hidden="false" customHeight="true" outlineLevel="0" collapsed="false">
      <c r="A430" s="96" t="s">
        <v>694</v>
      </c>
      <c r="B430" s="96" t="s">
        <v>695</v>
      </c>
      <c r="C430" s="97" t="n">
        <v>4301051444</v>
      </c>
      <c r="D430" s="98" t="n">
        <v>4680115881969</v>
      </c>
      <c r="E430" s="98"/>
      <c r="F430" s="99" t="n">
        <v>0.4</v>
      </c>
      <c r="G430" s="100" t="n">
        <v>6</v>
      </c>
      <c r="H430" s="99" t="n">
        <v>2.4</v>
      </c>
      <c r="I430" s="99" t="n">
        <v>2.6</v>
      </c>
      <c r="J430" s="100" t="n">
        <v>156</v>
      </c>
      <c r="K430" s="100" t="s">
        <v>75</v>
      </c>
      <c r="L430" s="100"/>
      <c r="M430" s="101" t="s">
        <v>67</v>
      </c>
      <c r="N430" s="101"/>
      <c r="O430" s="100" t="n">
        <v>40</v>
      </c>
      <c r="P430" s="102" t="str">
        <f aca="false"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30" s="102"/>
      <c r="R430" s="102"/>
      <c r="S430" s="102"/>
      <c r="T430" s="102"/>
      <c r="U430" s="103"/>
      <c r="V430" s="103"/>
      <c r="W430" s="104" t="s">
        <v>68</v>
      </c>
      <c r="X430" s="105" t="n">
        <v>0</v>
      </c>
      <c r="Y430" s="106" t="n">
        <f aca="false">IFERROR(IF(X430="",0,CEILING((X430/$H430),1)*$H430),"")</f>
        <v>0</v>
      </c>
      <c r="Z430" s="107" t="str">
        <f aca="false">IFERROR(IF(Y430=0,"",ROUNDUP(Y430/H430,0)*0.00753),"")</f>
        <v/>
      </c>
      <c r="AA430" s="108"/>
      <c r="AB430" s="109"/>
      <c r="AC430" s="110" t="s">
        <v>689</v>
      </c>
      <c r="AG430" s="111"/>
      <c r="AJ430" s="112"/>
      <c r="AK430" s="112"/>
      <c r="BB430" s="113" t="s">
        <v>1</v>
      </c>
      <c r="BM430" s="111" t="n">
        <f aca="false">IFERROR(X430*I430/H430,"0")</f>
        <v>0</v>
      </c>
      <c r="BN430" s="111" t="n">
        <f aca="false">IFERROR(Y430*I430/H430,"0")</f>
        <v>0</v>
      </c>
      <c r="BO430" s="111" t="n">
        <f aca="false">IFERROR(1/J430*(X430/H430),"0")</f>
        <v>0</v>
      </c>
      <c r="BP430" s="111" t="n">
        <f aca="false">IFERROR(1/J430*(Y430/H430),"0")</f>
        <v>0</v>
      </c>
    </row>
    <row r="431" customFormat="false" ht="12.75" hidden="false" customHeight="false" outlineLevel="0" collapsed="false">
      <c r="A431" s="114"/>
      <c r="B431" s="114"/>
      <c r="C431" s="114"/>
      <c r="D431" s="114"/>
      <c r="E431" s="114"/>
      <c r="F431" s="114"/>
      <c r="G431" s="114"/>
      <c r="H431" s="114"/>
      <c r="I431" s="114"/>
      <c r="J431" s="114"/>
      <c r="K431" s="114"/>
      <c r="L431" s="114"/>
      <c r="M431" s="114"/>
      <c r="N431" s="114"/>
      <c r="O431" s="114"/>
      <c r="P431" s="115" t="s">
        <v>70</v>
      </c>
      <c r="Q431" s="115"/>
      <c r="R431" s="115"/>
      <c r="S431" s="115"/>
      <c r="T431" s="115"/>
      <c r="U431" s="115"/>
      <c r="V431" s="115"/>
      <c r="W431" s="116" t="s">
        <v>71</v>
      </c>
      <c r="X431" s="117" t="n">
        <f aca="false">IFERROR(X426/H426,"0")+IFERROR(X427/H427,"0")+IFERROR(X428/H428,"0")+IFERROR(X429/H429,"0")+IFERROR(X430/H430,"0")</f>
        <v>12.8205128205128</v>
      </c>
      <c r="Y431" s="117" t="n">
        <f aca="false">IFERROR(Y426/H426,"0")+IFERROR(Y427/H427,"0")+IFERROR(Y428/H428,"0")+IFERROR(Y429/H429,"0")+IFERROR(Y430/H430,"0")</f>
        <v>13</v>
      </c>
      <c r="Z431" s="117" t="n">
        <f aca="false">IFERROR(IF(Z426="",0,Z426),"0")+IFERROR(IF(Z427="",0,Z427),"0")+IFERROR(IF(Z428="",0,Z428),"0")+IFERROR(IF(Z429="",0,Z429),"0")+IFERROR(IF(Z430="",0,Z430),"0")</f>
        <v>0.28275</v>
      </c>
      <c r="AA431" s="118"/>
      <c r="AB431" s="118"/>
      <c r="AC431" s="118"/>
    </row>
    <row r="432" customFormat="false" ht="12.75" hidden="false" customHeight="false" outlineLevel="0" collapsed="false">
      <c r="A432" s="114"/>
      <c r="B432" s="114"/>
      <c r="C432" s="114"/>
      <c r="D432" s="114"/>
      <c r="E432" s="114"/>
      <c r="F432" s="114"/>
      <c r="G432" s="114"/>
      <c r="H432" s="114"/>
      <c r="I432" s="114"/>
      <c r="J432" s="114"/>
      <c r="K432" s="114"/>
      <c r="L432" s="114"/>
      <c r="M432" s="114"/>
      <c r="N432" s="114"/>
      <c r="O432" s="114"/>
      <c r="P432" s="115" t="s">
        <v>70</v>
      </c>
      <c r="Q432" s="115"/>
      <c r="R432" s="115"/>
      <c r="S432" s="115"/>
      <c r="T432" s="115"/>
      <c r="U432" s="115"/>
      <c r="V432" s="115"/>
      <c r="W432" s="116" t="s">
        <v>68</v>
      </c>
      <c r="X432" s="117" t="n">
        <f aca="false">IFERROR(SUM(X426:X430),"0")</f>
        <v>100</v>
      </c>
      <c r="Y432" s="117" t="n">
        <f aca="false">IFERROR(SUM(Y426:Y430),"0")</f>
        <v>101.4</v>
      </c>
      <c r="Z432" s="116"/>
      <c r="AA432" s="118"/>
      <c r="AB432" s="118"/>
      <c r="AC432" s="118"/>
    </row>
    <row r="433" customFormat="false" ht="14.25" hidden="false" customHeight="true" outlineLevel="0" collapsed="false">
      <c r="A433" s="94" t="s">
        <v>204</v>
      </c>
      <c r="B433" s="94"/>
      <c r="C433" s="94"/>
      <c r="D433" s="94"/>
      <c r="E433" s="94"/>
      <c r="F433" s="94"/>
      <c r="G433" s="94"/>
      <c r="H433" s="94"/>
      <c r="I433" s="94"/>
      <c r="J433" s="94"/>
      <c r="K433" s="94"/>
      <c r="L433" s="94"/>
      <c r="M433" s="94"/>
      <c r="N433" s="94"/>
      <c r="O433" s="94"/>
      <c r="P433" s="94"/>
      <c r="Q433" s="94"/>
      <c r="R433" s="94"/>
      <c r="S433" s="94"/>
      <c r="T433" s="94"/>
      <c r="U433" s="94"/>
      <c r="V433" s="94"/>
      <c r="W433" s="94"/>
      <c r="X433" s="94"/>
      <c r="Y433" s="94"/>
      <c r="Z433" s="94"/>
      <c r="AA433" s="95"/>
      <c r="AB433" s="95"/>
      <c r="AC433" s="95"/>
    </row>
    <row r="434" customFormat="false" ht="27" hidden="false" customHeight="true" outlineLevel="0" collapsed="false">
      <c r="A434" s="96" t="s">
        <v>696</v>
      </c>
      <c r="B434" s="96" t="s">
        <v>697</v>
      </c>
      <c r="C434" s="97" t="n">
        <v>4301060377</v>
      </c>
      <c r="D434" s="98" t="n">
        <v>4607091389357</v>
      </c>
      <c r="E434" s="98"/>
      <c r="F434" s="99" t="n">
        <v>1.3</v>
      </c>
      <c r="G434" s="100" t="n">
        <v>6</v>
      </c>
      <c r="H434" s="99" t="n">
        <v>7.8</v>
      </c>
      <c r="I434" s="99" t="n">
        <v>8.28</v>
      </c>
      <c r="J434" s="100" t="n">
        <v>56</v>
      </c>
      <c r="K434" s="100" t="s">
        <v>116</v>
      </c>
      <c r="L434" s="100"/>
      <c r="M434" s="101" t="s">
        <v>67</v>
      </c>
      <c r="N434" s="101"/>
      <c r="O434" s="100" t="n">
        <v>40</v>
      </c>
      <c r="P434" s="102" t="str">
        <f aca="false"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34" s="102"/>
      <c r="R434" s="102"/>
      <c r="S434" s="102"/>
      <c r="T434" s="102"/>
      <c r="U434" s="103"/>
      <c r="V434" s="103"/>
      <c r="W434" s="104" t="s">
        <v>68</v>
      </c>
      <c r="X434" s="105" t="n">
        <v>0</v>
      </c>
      <c r="Y434" s="106" t="n">
        <f aca="false">IFERROR(IF(X434="",0,CEILING((X434/$H434),1)*$H434),"")</f>
        <v>0</v>
      </c>
      <c r="Z434" s="107" t="str">
        <f aca="false">IFERROR(IF(Y434=0,"",ROUNDUP(Y434/H434,0)*0.02175),"")</f>
        <v/>
      </c>
      <c r="AA434" s="108"/>
      <c r="AB434" s="109"/>
      <c r="AC434" s="110" t="s">
        <v>698</v>
      </c>
      <c r="AG434" s="111"/>
      <c r="AJ434" s="112"/>
      <c r="AK434" s="112"/>
      <c r="BB434" s="113" t="s">
        <v>1</v>
      </c>
      <c r="BM434" s="111" t="n">
        <f aca="false">IFERROR(X434*I434/H434,"0")</f>
        <v>0</v>
      </c>
      <c r="BN434" s="111" t="n">
        <f aca="false">IFERROR(Y434*I434/H434,"0")</f>
        <v>0</v>
      </c>
      <c r="BO434" s="111" t="n">
        <f aca="false">IFERROR(1/J434*(X434/H434),"0")</f>
        <v>0</v>
      </c>
      <c r="BP434" s="111" t="n">
        <f aca="false">IFERROR(1/J434*(Y434/H434),"0")</f>
        <v>0</v>
      </c>
    </row>
    <row r="435" customFormat="false" ht="12.75" hidden="false" customHeight="false" outlineLevel="0" collapsed="false">
      <c r="A435" s="114"/>
      <c r="B435" s="114"/>
      <c r="C435" s="114"/>
      <c r="D435" s="114"/>
      <c r="E435" s="114"/>
      <c r="F435" s="114"/>
      <c r="G435" s="114"/>
      <c r="H435" s="114"/>
      <c r="I435" s="114"/>
      <c r="J435" s="114"/>
      <c r="K435" s="114"/>
      <c r="L435" s="114"/>
      <c r="M435" s="114"/>
      <c r="N435" s="114"/>
      <c r="O435" s="114"/>
      <c r="P435" s="115" t="s">
        <v>70</v>
      </c>
      <c r="Q435" s="115"/>
      <c r="R435" s="115"/>
      <c r="S435" s="115"/>
      <c r="T435" s="115"/>
      <c r="U435" s="115"/>
      <c r="V435" s="115"/>
      <c r="W435" s="116" t="s">
        <v>71</v>
      </c>
      <c r="X435" s="117" t="n">
        <f aca="false">IFERROR(X434/H434,"0")</f>
        <v>0</v>
      </c>
      <c r="Y435" s="117" t="n">
        <f aca="false">IFERROR(Y434/H434,"0")</f>
        <v>0</v>
      </c>
      <c r="Z435" s="117" t="n">
        <f aca="false">IFERROR(IF(Z434="",0,Z434),"0")</f>
        <v>0</v>
      </c>
      <c r="AA435" s="118"/>
      <c r="AB435" s="118"/>
      <c r="AC435" s="118"/>
    </row>
    <row r="436" customFormat="false" ht="12.75" hidden="false" customHeight="false" outlineLevel="0" collapsed="false">
      <c r="A436" s="114"/>
      <c r="B436" s="114"/>
      <c r="C436" s="114"/>
      <c r="D436" s="114"/>
      <c r="E436" s="114"/>
      <c r="F436" s="114"/>
      <c r="G436" s="114"/>
      <c r="H436" s="114"/>
      <c r="I436" s="114"/>
      <c r="J436" s="114"/>
      <c r="K436" s="114"/>
      <c r="L436" s="114"/>
      <c r="M436" s="114"/>
      <c r="N436" s="114"/>
      <c r="O436" s="114"/>
      <c r="P436" s="115" t="s">
        <v>70</v>
      </c>
      <c r="Q436" s="115"/>
      <c r="R436" s="115"/>
      <c r="S436" s="115"/>
      <c r="T436" s="115"/>
      <c r="U436" s="115"/>
      <c r="V436" s="115"/>
      <c r="W436" s="116" t="s">
        <v>68</v>
      </c>
      <c r="X436" s="117" t="n">
        <f aca="false">IFERROR(SUM(X434:X434),"0")</f>
        <v>0</v>
      </c>
      <c r="Y436" s="117" t="n">
        <f aca="false">IFERROR(SUM(Y434:Y434),"0")</f>
        <v>0</v>
      </c>
      <c r="Z436" s="116"/>
      <c r="AA436" s="118"/>
      <c r="AB436" s="118"/>
      <c r="AC436" s="118"/>
    </row>
    <row r="437" customFormat="false" ht="27.75" hidden="false" customHeight="true" outlineLevel="0" collapsed="false">
      <c r="A437" s="90" t="s">
        <v>699</v>
      </c>
      <c r="B437" s="90"/>
      <c r="C437" s="90"/>
      <c r="D437" s="90"/>
      <c r="E437" s="90"/>
      <c r="F437" s="90"/>
      <c r="G437" s="90"/>
      <c r="H437" s="90"/>
      <c r="I437" s="90"/>
      <c r="J437" s="90"/>
      <c r="K437" s="90"/>
      <c r="L437" s="90"/>
      <c r="M437" s="90"/>
      <c r="N437" s="90"/>
      <c r="O437" s="90"/>
      <c r="P437" s="90"/>
      <c r="Q437" s="90"/>
      <c r="R437" s="90"/>
      <c r="S437" s="90"/>
      <c r="T437" s="90"/>
      <c r="U437" s="90"/>
      <c r="V437" s="90"/>
      <c r="W437" s="90"/>
      <c r="X437" s="90"/>
      <c r="Y437" s="90"/>
      <c r="Z437" s="90"/>
      <c r="AA437" s="91"/>
      <c r="AB437" s="91"/>
      <c r="AC437" s="91"/>
    </row>
    <row r="438" customFormat="false" ht="16.5" hidden="false" customHeight="true" outlineLevel="0" collapsed="false">
      <c r="A438" s="92" t="s">
        <v>700</v>
      </c>
      <c r="B438" s="92"/>
      <c r="C438" s="92"/>
      <c r="D438" s="92"/>
      <c r="E438" s="92"/>
      <c r="F438" s="92"/>
      <c r="G438" s="92"/>
      <c r="H438" s="92"/>
      <c r="I438" s="92"/>
      <c r="J438" s="92"/>
      <c r="K438" s="92"/>
      <c r="L438" s="92"/>
      <c r="M438" s="92"/>
      <c r="N438" s="92"/>
      <c r="O438" s="92"/>
      <c r="P438" s="92"/>
      <c r="Q438" s="92"/>
      <c r="R438" s="92"/>
      <c r="S438" s="92"/>
      <c r="T438" s="92"/>
      <c r="U438" s="92"/>
      <c r="V438" s="92"/>
      <c r="W438" s="92"/>
      <c r="X438" s="92"/>
      <c r="Y438" s="92"/>
      <c r="Z438" s="92"/>
      <c r="AA438" s="93"/>
      <c r="AB438" s="93"/>
      <c r="AC438" s="93"/>
    </row>
    <row r="439" customFormat="false" ht="14.25" hidden="false" customHeight="true" outlineLevel="0" collapsed="false">
      <c r="A439" s="94" t="s">
        <v>113</v>
      </c>
      <c r="B439" s="94"/>
      <c r="C439" s="94"/>
      <c r="D439" s="94"/>
      <c r="E439" s="94"/>
      <c r="F439" s="94"/>
      <c r="G439" s="94"/>
      <c r="H439" s="94"/>
      <c r="I439" s="94"/>
      <c r="J439" s="94"/>
      <c r="K439" s="94"/>
      <c r="L439" s="94"/>
      <c r="M439" s="94"/>
      <c r="N439" s="94"/>
      <c r="O439" s="94"/>
      <c r="P439" s="94"/>
      <c r="Q439" s="94"/>
      <c r="R439" s="94"/>
      <c r="S439" s="94"/>
      <c r="T439" s="94"/>
      <c r="U439" s="94"/>
      <c r="V439" s="94"/>
      <c r="W439" s="94"/>
      <c r="X439" s="94"/>
      <c r="Y439" s="94"/>
      <c r="Z439" s="94"/>
      <c r="AA439" s="95"/>
      <c r="AB439" s="95"/>
      <c r="AC439" s="95"/>
    </row>
    <row r="440" customFormat="false" ht="27" hidden="false" customHeight="true" outlineLevel="0" collapsed="false">
      <c r="A440" s="96" t="s">
        <v>701</v>
      </c>
      <c r="B440" s="96" t="s">
        <v>702</v>
      </c>
      <c r="C440" s="97" t="n">
        <v>4301011428</v>
      </c>
      <c r="D440" s="98" t="n">
        <v>4607091389708</v>
      </c>
      <c r="E440" s="98"/>
      <c r="F440" s="99" t="n">
        <v>0.45</v>
      </c>
      <c r="G440" s="100" t="n">
        <v>6</v>
      </c>
      <c r="H440" s="99" t="n">
        <v>2.7</v>
      </c>
      <c r="I440" s="99" t="n">
        <v>2.9</v>
      </c>
      <c r="J440" s="100" t="n">
        <v>156</v>
      </c>
      <c r="K440" s="100" t="s">
        <v>75</v>
      </c>
      <c r="L440" s="100"/>
      <c r="M440" s="101" t="s">
        <v>117</v>
      </c>
      <c r="N440" s="101"/>
      <c r="O440" s="100" t="n">
        <v>50</v>
      </c>
      <c r="P440" s="102" t="str">
        <f aca="false"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40" s="102"/>
      <c r="R440" s="102"/>
      <c r="S440" s="102"/>
      <c r="T440" s="102"/>
      <c r="U440" s="103"/>
      <c r="V440" s="103"/>
      <c r="W440" s="104" t="s">
        <v>68</v>
      </c>
      <c r="X440" s="105" t="n">
        <v>0</v>
      </c>
      <c r="Y440" s="106" t="n">
        <f aca="false">IFERROR(IF(X440="",0,CEILING((X440/$H440),1)*$H440),"")</f>
        <v>0</v>
      </c>
      <c r="Z440" s="107" t="str">
        <f aca="false">IFERROR(IF(Y440=0,"",ROUNDUP(Y440/H440,0)*0.00753),"")</f>
        <v/>
      </c>
      <c r="AA440" s="108"/>
      <c r="AB440" s="109"/>
      <c r="AC440" s="110" t="s">
        <v>703</v>
      </c>
      <c r="AG440" s="111"/>
      <c r="AJ440" s="112"/>
      <c r="AK440" s="112"/>
      <c r="BB440" s="113" t="s">
        <v>1</v>
      </c>
      <c r="BM440" s="111" t="n">
        <f aca="false">IFERROR(X440*I440/H440,"0")</f>
        <v>0</v>
      </c>
      <c r="BN440" s="111" t="n">
        <f aca="false">IFERROR(Y440*I440/H440,"0")</f>
        <v>0</v>
      </c>
      <c r="BO440" s="111" t="n">
        <f aca="false">IFERROR(1/J440*(X440/H440),"0")</f>
        <v>0</v>
      </c>
      <c r="BP440" s="111" t="n">
        <f aca="false">IFERROR(1/J440*(Y440/H440),"0")</f>
        <v>0</v>
      </c>
    </row>
    <row r="441" customFormat="false" ht="12.75" hidden="false" customHeight="false" outlineLevel="0" collapsed="false">
      <c r="A441" s="114"/>
      <c r="B441" s="114"/>
      <c r="C441" s="114"/>
      <c r="D441" s="114"/>
      <c r="E441" s="114"/>
      <c r="F441" s="114"/>
      <c r="G441" s="114"/>
      <c r="H441" s="114"/>
      <c r="I441" s="114"/>
      <c r="J441" s="114"/>
      <c r="K441" s="114"/>
      <c r="L441" s="114"/>
      <c r="M441" s="114"/>
      <c r="N441" s="114"/>
      <c r="O441" s="114"/>
      <c r="P441" s="115" t="s">
        <v>70</v>
      </c>
      <c r="Q441" s="115"/>
      <c r="R441" s="115"/>
      <c r="S441" s="115"/>
      <c r="T441" s="115"/>
      <c r="U441" s="115"/>
      <c r="V441" s="115"/>
      <c r="W441" s="116" t="s">
        <v>71</v>
      </c>
      <c r="X441" s="117" t="n">
        <f aca="false">IFERROR(X440/H440,"0")</f>
        <v>0</v>
      </c>
      <c r="Y441" s="117" t="n">
        <f aca="false">IFERROR(Y440/H440,"0")</f>
        <v>0</v>
      </c>
      <c r="Z441" s="117" t="n">
        <f aca="false">IFERROR(IF(Z440="",0,Z440),"0")</f>
        <v>0</v>
      </c>
      <c r="AA441" s="118"/>
      <c r="AB441" s="118"/>
      <c r="AC441" s="118"/>
    </row>
    <row r="442" customFormat="false" ht="12.75" hidden="false" customHeight="false" outlineLevel="0" collapsed="false">
      <c r="A442" s="114"/>
      <c r="B442" s="114"/>
      <c r="C442" s="114"/>
      <c r="D442" s="114"/>
      <c r="E442" s="114"/>
      <c r="F442" s="114"/>
      <c r="G442" s="114"/>
      <c r="H442" s="114"/>
      <c r="I442" s="114"/>
      <c r="J442" s="114"/>
      <c r="K442" s="114"/>
      <c r="L442" s="114"/>
      <c r="M442" s="114"/>
      <c r="N442" s="114"/>
      <c r="O442" s="114"/>
      <c r="P442" s="115" t="s">
        <v>70</v>
      </c>
      <c r="Q442" s="115"/>
      <c r="R442" s="115"/>
      <c r="S442" s="115"/>
      <c r="T442" s="115"/>
      <c r="U442" s="115"/>
      <c r="V442" s="115"/>
      <c r="W442" s="116" t="s">
        <v>68</v>
      </c>
      <c r="X442" s="117" t="n">
        <f aca="false">IFERROR(SUM(X440:X440),"0")</f>
        <v>0</v>
      </c>
      <c r="Y442" s="117" t="n">
        <f aca="false">IFERROR(SUM(Y440:Y440),"0")</f>
        <v>0</v>
      </c>
      <c r="Z442" s="116"/>
      <c r="AA442" s="118"/>
      <c r="AB442" s="118"/>
      <c r="AC442" s="118"/>
    </row>
    <row r="443" customFormat="false" ht="14.25" hidden="false" customHeight="true" outlineLevel="0" collapsed="false">
      <c r="A443" s="94" t="s">
        <v>63</v>
      </c>
      <c r="B443" s="94"/>
      <c r="C443" s="94"/>
      <c r="D443" s="94"/>
      <c r="E443" s="94"/>
      <c r="F443" s="94"/>
      <c r="G443" s="94"/>
      <c r="H443" s="94"/>
      <c r="I443" s="94"/>
      <c r="J443" s="94"/>
      <c r="K443" s="94"/>
      <c r="L443" s="94"/>
      <c r="M443" s="94"/>
      <c r="N443" s="94"/>
      <c r="O443" s="94"/>
      <c r="P443" s="94"/>
      <c r="Q443" s="94"/>
      <c r="R443" s="94"/>
      <c r="S443" s="94"/>
      <c r="T443" s="94"/>
      <c r="U443" s="94"/>
      <c r="V443" s="94"/>
      <c r="W443" s="94"/>
      <c r="X443" s="94"/>
      <c r="Y443" s="94"/>
      <c r="Z443" s="94"/>
      <c r="AA443" s="95"/>
      <c r="AB443" s="95"/>
      <c r="AC443" s="95"/>
    </row>
    <row r="444" customFormat="false" ht="27" hidden="false" customHeight="true" outlineLevel="0" collapsed="false">
      <c r="A444" s="96" t="s">
        <v>704</v>
      </c>
      <c r="B444" s="96" t="s">
        <v>705</v>
      </c>
      <c r="C444" s="97" t="n">
        <v>4301031322</v>
      </c>
      <c r="D444" s="98" t="n">
        <v>4607091389753</v>
      </c>
      <c r="E444" s="98"/>
      <c r="F444" s="99" t="n">
        <v>0.7</v>
      </c>
      <c r="G444" s="100" t="n">
        <v>6</v>
      </c>
      <c r="H444" s="99" t="n">
        <v>4.2</v>
      </c>
      <c r="I444" s="99" t="n">
        <v>4.43</v>
      </c>
      <c r="J444" s="100" t="n">
        <v>156</v>
      </c>
      <c r="K444" s="100" t="s">
        <v>75</v>
      </c>
      <c r="L444" s="100"/>
      <c r="M444" s="101" t="s">
        <v>67</v>
      </c>
      <c r="N444" s="101"/>
      <c r="O444" s="100" t="n">
        <v>50</v>
      </c>
      <c r="P444" s="102" t="str">
        <f aca="false"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44" s="102"/>
      <c r="R444" s="102"/>
      <c r="S444" s="102"/>
      <c r="T444" s="102"/>
      <c r="U444" s="103"/>
      <c r="V444" s="103"/>
      <c r="W444" s="104" t="s">
        <v>68</v>
      </c>
      <c r="X444" s="105" t="n">
        <v>0</v>
      </c>
      <c r="Y444" s="106" t="n">
        <f aca="false">IFERROR(IF(X444="",0,CEILING((X444/$H444),1)*$H444),"")</f>
        <v>0</v>
      </c>
      <c r="Z444" s="107" t="str">
        <f aca="false">IFERROR(IF(Y444=0,"",ROUNDUP(Y444/H444,0)*0.00753),"")</f>
        <v/>
      </c>
      <c r="AA444" s="108"/>
      <c r="AB444" s="109"/>
      <c r="AC444" s="110" t="s">
        <v>706</v>
      </c>
      <c r="AG444" s="111"/>
      <c r="AJ444" s="112"/>
      <c r="AK444" s="112"/>
      <c r="BB444" s="113" t="s">
        <v>1</v>
      </c>
      <c r="BM444" s="111" t="n">
        <f aca="false">IFERROR(X444*I444/H444,"0")</f>
        <v>0</v>
      </c>
      <c r="BN444" s="111" t="n">
        <f aca="false">IFERROR(Y444*I444/H444,"0")</f>
        <v>0</v>
      </c>
      <c r="BO444" s="111" t="n">
        <f aca="false">IFERROR(1/J444*(X444/H444),"0")</f>
        <v>0</v>
      </c>
      <c r="BP444" s="111" t="n">
        <f aca="false">IFERROR(1/J444*(Y444/H444),"0")</f>
        <v>0</v>
      </c>
    </row>
    <row r="445" customFormat="false" ht="27" hidden="false" customHeight="true" outlineLevel="0" collapsed="false">
      <c r="A445" s="96" t="s">
        <v>704</v>
      </c>
      <c r="B445" s="96" t="s">
        <v>707</v>
      </c>
      <c r="C445" s="97" t="n">
        <v>4301031355</v>
      </c>
      <c r="D445" s="98" t="n">
        <v>4607091389753</v>
      </c>
      <c r="E445" s="98"/>
      <c r="F445" s="99" t="n">
        <v>0.7</v>
      </c>
      <c r="G445" s="100" t="n">
        <v>6</v>
      </c>
      <c r="H445" s="99" t="n">
        <v>4.2</v>
      </c>
      <c r="I445" s="99" t="n">
        <v>4.43</v>
      </c>
      <c r="J445" s="100" t="n">
        <v>156</v>
      </c>
      <c r="K445" s="100" t="s">
        <v>75</v>
      </c>
      <c r="L445" s="100"/>
      <c r="M445" s="101" t="s">
        <v>67</v>
      </c>
      <c r="N445" s="101"/>
      <c r="O445" s="100" t="n">
        <v>50</v>
      </c>
      <c r="P445" s="102" t="str">
        <f aca="false"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45" s="102"/>
      <c r="R445" s="102"/>
      <c r="S445" s="102"/>
      <c r="T445" s="102"/>
      <c r="U445" s="103"/>
      <c r="V445" s="103"/>
      <c r="W445" s="104" t="s">
        <v>68</v>
      </c>
      <c r="X445" s="105" t="n">
        <v>25</v>
      </c>
      <c r="Y445" s="106" t="n">
        <f aca="false">IFERROR(IF(X445="",0,CEILING((X445/$H445),1)*$H445),"")</f>
        <v>25.2</v>
      </c>
      <c r="Z445" s="107" t="n">
        <f aca="false">IFERROR(IF(Y445=0,"",ROUNDUP(Y445/H445,0)*0.00753),"")</f>
        <v>0.04518</v>
      </c>
      <c r="AA445" s="108"/>
      <c r="AB445" s="109"/>
      <c r="AC445" s="110" t="s">
        <v>706</v>
      </c>
      <c r="AG445" s="111"/>
      <c r="AJ445" s="112"/>
      <c r="AK445" s="112"/>
      <c r="BB445" s="113" t="s">
        <v>1</v>
      </c>
      <c r="BM445" s="111" t="n">
        <f aca="false">IFERROR(X445*I445/H445,"0")</f>
        <v>26.3690476190476</v>
      </c>
      <c r="BN445" s="111" t="n">
        <f aca="false">IFERROR(Y445*I445/H445,"0")</f>
        <v>26.58</v>
      </c>
      <c r="BO445" s="111" t="n">
        <f aca="false">IFERROR(1/J445*(X445/H445),"0")</f>
        <v>0.0381562881562882</v>
      </c>
      <c r="BP445" s="111" t="n">
        <f aca="false">IFERROR(1/J445*(Y445/H445),"0")</f>
        <v>0.0384615384615385</v>
      </c>
    </row>
    <row r="446" customFormat="false" ht="27" hidden="false" customHeight="true" outlineLevel="0" collapsed="false">
      <c r="A446" s="96" t="s">
        <v>708</v>
      </c>
      <c r="B446" s="96" t="s">
        <v>709</v>
      </c>
      <c r="C446" s="97" t="n">
        <v>4301031323</v>
      </c>
      <c r="D446" s="98" t="n">
        <v>4607091389760</v>
      </c>
      <c r="E446" s="98"/>
      <c r="F446" s="99" t="n">
        <v>0.7</v>
      </c>
      <c r="G446" s="100" t="n">
        <v>6</v>
      </c>
      <c r="H446" s="99" t="n">
        <v>4.2</v>
      </c>
      <c r="I446" s="99" t="n">
        <v>4.43</v>
      </c>
      <c r="J446" s="100" t="n">
        <v>156</v>
      </c>
      <c r="K446" s="100" t="s">
        <v>75</v>
      </c>
      <c r="L446" s="100"/>
      <c r="M446" s="101" t="s">
        <v>67</v>
      </c>
      <c r="N446" s="101"/>
      <c r="O446" s="100" t="n">
        <v>50</v>
      </c>
      <c r="P446" s="102" t="str">
        <f aca="false"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46" s="102"/>
      <c r="R446" s="102"/>
      <c r="S446" s="102"/>
      <c r="T446" s="102"/>
      <c r="U446" s="103"/>
      <c r="V446" s="103"/>
      <c r="W446" s="104" t="s">
        <v>68</v>
      </c>
      <c r="X446" s="105" t="n">
        <v>0</v>
      </c>
      <c r="Y446" s="106" t="n">
        <f aca="false">IFERROR(IF(X446="",0,CEILING((X446/$H446),1)*$H446),"")</f>
        <v>0</v>
      </c>
      <c r="Z446" s="107" t="str">
        <f aca="false">IFERROR(IF(Y446=0,"",ROUNDUP(Y446/H446,0)*0.00753),"")</f>
        <v/>
      </c>
      <c r="AA446" s="108"/>
      <c r="AB446" s="109"/>
      <c r="AC446" s="110" t="s">
        <v>710</v>
      </c>
      <c r="AG446" s="111"/>
      <c r="AJ446" s="112"/>
      <c r="AK446" s="112"/>
      <c r="BB446" s="113" t="s">
        <v>1</v>
      </c>
      <c r="BM446" s="111" t="n">
        <f aca="false">IFERROR(X446*I446/H446,"0")</f>
        <v>0</v>
      </c>
      <c r="BN446" s="111" t="n">
        <f aca="false">IFERROR(Y446*I446/H446,"0")</f>
        <v>0</v>
      </c>
      <c r="BO446" s="111" t="n">
        <f aca="false">IFERROR(1/J446*(X446/H446),"0")</f>
        <v>0</v>
      </c>
      <c r="BP446" s="111" t="n">
        <f aca="false">IFERROR(1/J446*(Y446/H446),"0")</f>
        <v>0</v>
      </c>
    </row>
    <row r="447" customFormat="false" ht="27" hidden="false" customHeight="true" outlineLevel="0" collapsed="false">
      <c r="A447" s="96" t="s">
        <v>711</v>
      </c>
      <c r="B447" s="96" t="s">
        <v>712</v>
      </c>
      <c r="C447" s="97" t="n">
        <v>4301031325</v>
      </c>
      <c r="D447" s="98" t="n">
        <v>4607091389746</v>
      </c>
      <c r="E447" s="98"/>
      <c r="F447" s="99" t="n">
        <v>0.7</v>
      </c>
      <c r="G447" s="100" t="n">
        <v>6</v>
      </c>
      <c r="H447" s="99" t="n">
        <v>4.2</v>
      </c>
      <c r="I447" s="99" t="n">
        <v>4.43</v>
      </c>
      <c r="J447" s="100" t="n">
        <v>156</v>
      </c>
      <c r="K447" s="100" t="s">
        <v>75</v>
      </c>
      <c r="L447" s="100"/>
      <c r="M447" s="101" t="s">
        <v>67</v>
      </c>
      <c r="N447" s="101"/>
      <c r="O447" s="100" t="n">
        <v>50</v>
      </c>
      <c r="P447" s="102" t="str">
        <f aca="false"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7" s="102"/>
      <c r="R447" s="102"/>
      <c r="S447" s="102"/>
      <c r="T447" s="102"/>
      <c r="U447" s="103"/>
      <c r="V447" s="103"/>
      <c r="W447" s="104" t="s">
        <v>68</v>
      </c>
      <c r="X447" s="105" t="n">
        <v>55</v>
      </c>
      <c r="Y447" s="106" t="n">
        <f aca="false">IFERROR(IF(X447="",0,CEILING((X447/$H447),1)*$H447),"")</f>
        <v>58.8</v>
      </c>
      <c r="Z447" s="107" t="n">
        <f aca="false">IFERROR(IF(Y447=0,"",ROUNDUP(Y447/H447,0)*0.00753),"")</f>
        <v>0.10542</v>
      </c>
      <c r="AA447" s="108"/>
      <c r="AB447" s="109"/>
      <c r="AC447" s="110" t="s">
        <v>713</v>
      </c>
      <c r="AG447" s="111"/>
      <c r="AJ447" s="112"/>
      <c r="AK447" s="112"/>
      <c r="BB447" s="113" t="s">
        <v>1</v>
      </c>
      <c r="BM447" s="111" t="n">
        <f aca="false">IFERROR(X447*I447/H447,"0")</f>
        <v>58.0119047619048</v>
      </c>
      <c r="BN447" s="111" t="n">
        <f aca="false">IFERROR(Y447*I447/H447,"0")</f>
        <v>62.02</v>
      </c>
      <c r="BO447" s="111" t="n">
        <f aca="false">IFERROR(1/J447*(X447/H447),"0")</f>
        <v>0.0839438339438339</v>
      </c>
      <c r="BP447" s="111" t="n">
        <f aca="false">IFERROR(1/J447*(Y447/H447),"0")</f>
        <v>0.0897435897435897</v>
      </c>
    </row>
    <row r="448" customFormat="false" ht="27" hidden="false" customHeight="true" outlineLevel="0" collapsed="false">
      <c r="A448" s="96" t="s">
        <v>711</v>
      </c>
      <c r="B448" s="96" t="s">
        <v>714</v>
      </c>
      <c r="C448" s="97" t="n">
        <v>4301031356</v>
      </c>
      <c r="D448" s="98" t="n">
        <v>4607091389746</v>
      </c>
      <c r="E448" s="98"/>
      <c r="F448" s="99" t="n">
        <v>0.7</v>
      </c>
      <c r="G448" s="100" t="n">
        <v>6</v>
      </c>
      <c r="H448" s="99" t="n">
        <v>4.2</v>
      </c>
      <c r="I448" s="99" t="n">
        <v>4.43</v>
      </c>
      <c r="J448" s="100" t="n">
        <v>156</v>
      </c>
      <c r="K448" s="100" t="s">
        <v>75</v>
      </c>
      <c r="L448" s="100"/>
      <c r="M448" s="101" t="s">
        <v>67</v>
      </c>
      <c r="N448" s="101"/>
      <c r="O448" s="100" t="n">
        <v>50</v>
      </c>
      <c r="P448" s="102" t="str">
        <f aca="false"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8" s="102"/>
      <c r="R448" s="102"/>
      <c r="S448" s="102"/>
      <c r="T448" s="102"/>
      <c r="U448" s="103"/>
      <c r="V448" s="103"/>
      <c r="W448" s="104" t="s">
        <v>68</v>
      </c>
      <c r="X448" s="105" t="n">
        <v>0</v>
      </c>
      <c r="Y448" s="106" t="n">
        <f aca="false">IFERROR(IF(X448="",0,CEILING((X448/$H448),1)*$H448),"")</f>
        <v>0</v>
      </c>
      <c r="Z448" s="107" t="str">
        <f aca="false">IFERROR(IF(Y448=0,"",ROUNDUP(Y448/H448,0)*0.00753),"")</f>
        <v/>
      </c>
      <c r="AA448" s="108"/>
      <c r="AB448" s="109"/>
      <c r="AC448" s="110" t="s">
        <v>713</v>
      </c>
      <c r="AG448" s="111"/>
      <c r="AJ448" s="112"/>
      <c r="AK448" s="112"/>
      <c r="BB448" s="113" t="s">
        <v>1</v>
      </c>
      <c r="BM448" s="111" t="n">
        <f aca="false">IFERROR(X448*I448/H448,"0")</f>
        <v>0</v>
      </c>
      <c r="BN448" s="111" t="n">
        <f aca="false">IFERROR(Y448*I448/H448,"0")</f>
        <v>0</v>
      </c>
      <c r="BO448" s="111" t="n">
        <f aca="false">IFERROR(1/J448*(X448/H448),"0")</f>
        <v>0</v>
      </c>
      <c r="BP448" s="111" t="n">
        <f aca="false">IFERROR(1/J448*(Y448/H448),"0")</f>
        <v>0</v>
      </c>
    </row>
    <row r="449" customFormat="false" ht="27" hidden="false" customHeight="true" outlineLevel="0" collapsed="false">
      <c r="A449" s="96" t="s">
        <v>715</v>
      </c>
      <c r="B449" s="96" t="s">
        <v>716</v>
      </c>
      <c r="C449" s="97" t="n">
        <v>4301031335</v>
      </c>
      <c r="D449" s="98" t="n">
        <v>4680115883147</v>
      </c>
      <c r="E449" s="98"/>
      <c r="F449" s="99" t="n">
        <v>0.28</v>
      </c>
      <c r="G449" s="100" t="n">
        <v>6</v>
      </c>
      <c r="H449" s="99" t="n">
        <v>1.68</v>
      </c>
      <c r="I449" s="99" t="n">
        <v>1.81</v>
      </c>
      <c r="J449" s="100" t="n">
        <v>234</v>
      </c>
      <c r="K449" s="100" t="s">
        <v>66</v>
      </c>
      <c r="L449" s="100"/>
      <c r="M449" s="101" t="s">
        <v>67</v>
      </c>
      <c r="N449" s="101"/>
      <c r="O449" s="100" t="n">
        <v>50</v>
      </c>
      <c r="P449" s="102" t="str">
        <f aca="false"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9" s="102"/>
      <c r="R449" s="102"/>
      <c r="S449" s="102"/>
      <c r="T449" s="102"/>
      <c r="U449" s="103"/>
      <c r="V449" s="103"/>
      <c r="W449" s="104" t="s">
        <v>68</v>
      </c>
      <c r="X449" s="105" t="n">
        <v>0</v>
      </c>
      <c r="Y449" s="106" t="n">
        <f aca="false">IFERROR(IF(X449="",0,CEILING((X449/$H449),1)*$H449),"")</f>
        <v>0</v>
      </c>
      <c r="Z449" s="107" t="str">
        <f aca="false">IFERROR(IF(Y449=0,"",ROUNDUP(Y449/H449,0)*0.00502),"")</f>
        <v/>
      </c>
      <c r="AA449" s="108"/>
      <c r="AB449" s="109"/>
      <c r="AC449" s="110" t="s">
        <v>706</v>
      </c>
      <c r="AG449" s="111"/>
      <c r="AJ449" s="112"/>
      <c r="AK449" s="112"/>
      <c r="BB449" s="113" t="s">
        <v>1</v>
      </c>
      <c r="BM449" s="111" t="n">
        <f aca="false">IFERROR(X449*I449/H449,"0")</f>
        <v>0</v>
      </c>
      <c r="BN449" s="111" t="n">
        <f aca="false">IFERROR(Y449*I449/H449,"0")</f>
        <v>0</v>
      </c>
      <c r="BO449" s="111" t="n">
        <f aca="false">IFERROR(1/J449*(X449/H449),"0")</f>
        <v>0</v>
      </c>
      <c r="BP449" s="111" t="n">
        <f aca="false">IFERROR(1/J449*(Y449/H449),"0")</f>
        <v>0</v>
      </c>
    </row>
    <row r="450" customFormat="false" ht="27" hidden="false" customHeight="true" outlineLevel="0" collapsed="false">
      <c r="A450" s="96" t="s">
        <v>715</v>
      </c>
      <c r="B450" s="96" t="s">
        <v>717</v>
      </c>
      <c r="C450" s="97" t="n">
        <v>4301031257</v>
      </c>
      <c r="D450" s="98" t="n">
        <v>4680115883147</v>
      </c>
      <c r="E450" s="98"/>
      <c r="F450" s="99" t="n">
        <v>0.28</v>
      </c>
      <c r="G450" s="100" t="n">
        <v>6</v>
      </c>
      <c r="H450" s="99" t="n">
        <v>1.68</v>
      </c>
      <c r="I450" s="99" t="n">
        <v>1.81</v>
      </c>
      <c r="J450" s="100" t="n">
        <v>234</v>
      </c>
      <c r="K450" s="100" t="s">
        <v>66</v>
      </c>
      <c r="L450" s="100"/>
      <c r="M450" s="101" t="s">
        <v>67</v>
      </c>
      <c r="N450" s="101"/>
      <c r="O450" s="100" t="n">
        <v>45</v>
      </c>
      <c r="P450" s="102" t="str">
        <f aca="false"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50" s="102"/>
      <c r="R450" s="102"/>
      <c r="S450" s="102"/>
      <c r="T450" s="102"/>
      <c r="U450" s="103"/>
      <c r="V450" s="103"/>
      <c r="W450" s="104" t="s">
        <v>68</v>
      </c>
      <c r="X450" s="105" t="n">
        <v>0</v>
      </c>
      <c r="Y450" s="106" t="n">
        <f aca="false">IFERROR(IF(X450="",0,CEILING((X450/$H450),1)*$H450),"")</f>
        <v>0</v>
      </c>
      <c r="Z450" s="107" t="str">
        <f aca="false">IFERROR(IF(Y450=0,"",ROUNDUP(Y450/H450,0)*0.00502),"")</f>
        <v/>
      </c>
      <c r="AA450" s="108"/>
      <c r="AB450" s="109"/>
      <c r="AC450" s="110" t="s">
        <v>718</v>
      </c>
      <c r="AG450" s="111"/>
      <c r="AJ450" s="112"/>
      <c r="AK450" s="112"/>
      <c r="BB450" s="113" t="s">
        <v>1</v>
      </c>
      <c r="BM450" s="111" t="n">
        <f aca="false">IFERROR(X450*I450/H450,"0")</f>
        <v>0</v>
      </c>
      <c r="BN450" s="111" t="n">
        <f aca="false">IFERROR(Y450*I450/H450,"0")</f>
        <v>0</v>
      </c>
      <c r="BO450" s="111" t="n">
        <f aca="false">IFERROR(1/J450*(X450/H450),"0")</f>
        <v>0</v>
      </c>
      <c r="BP450" s="111" t="n">
        <f aca="false">IFERROR(1/J450*(Y450/H450),"0")</f>
        <v>0</v>
      </c>
    </row>
    <row r="451" customFormat="false" ht="27" hidden="false" customHeight="true" outlineLevel="0" collapsed="false">
      <c r="A451" s="96" t="s">
        <v>719</v>
      </c>
      <c r="B451" s="96" t="s">
        <v>720</v>
      </c>
      <c r="C451" s="97" t="n">
        <v>4301031178</v>
      </c>
      <c r="D451" s="98" t="n">
        <v>4607091384338</v>
      </c>
      <c r="E451" s="98"/>
      <c r="F451" s="99" t="n">
        <v>0.35</v>
      </c>
      <c r="G451" s="100" t="n">
        <v>6</v>
      </c>
      <c r="H451" s="99" t="n">
        <v>2.1</v>
      </c>
      <c r="I451" s="99" t="n">
        <v>2.23</v>
      </c>
      <c r="J451" s="100" t="n">
        <v>234</v>
      </c>
      <c r="K451" s="100" t="s">
        <v>66</v>
      </c>
      <c r="L451" s="100"/>
      <c r="M451" s="101" t="s">
        <v>67</v>
      </c>
      <c r="N451" s="101"/>
      <c r="O451" s="100" t="n">
        <v>45</v>
      </c>
      <c r="P451" s="102" t="str">
        <f aca="false"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51" s="102"/>
      <c r="R451" s="102"/>
      <c r="S451" s="102"/>
      <c r="T451" s="102"/>
      <c r="U451" s="103"/>
      <c r="V451" s="103"/>
      <c r="W451" s="104" t="s">
        <v>68</v>
      </c>
      <c r="X451" s="105" t="n">
        <v>0</v>
      </c>
      <c r="Y451" s="106" t="n">
        <f aca="false">IFERROR(IF(X451="",0,CEILING((X451/$H451),1)*$H451),"")</f>
        <v>0</v>
      </c>
      <c r="Z451" s="107" t="str">
        <f aca="false">IFERROR(IF(Y451=0,"",ROUNDUP(Y451/H451,0)*0.00502),"")</f>
        <v/>
      </c>
      <c r="AA451" s="108"/>
      <c r="AB451" s="109"/>
      <c r="AC451" s="110" t="s">
        <v>718</v>
      </c>
      <c r="AG451" s="111"/>
      <c r="AJ451" s="112"/>
      <c r="AK451" s="112"/>
      <c r="BB451" s="113" t="s">
        <v>1</v>
      </c>
      <c r="BM451" s="111" t="n">
        <f aca="false">IFERROR(X451*I451/H451,"0")</f>
        <v>0</v>
      </c>
      <c r="BN451" s="111" t="n">
        <f aca="false">IFERROR(Y451*I451/H451,"0")</f>
        <v>0</v>
      </c>
      <c r="BO451" s="111" t="n">
        <f aca="false">IFERROR(1/J451*(X451/H451),"0")</f>
        <v>0</v>
      </c>
      <c r="BP451" s="111" t="n">
        <f aca="false">IFERROR(1/J451*(Y451/H451),"0")</f>
        <v>0</v>
      </c>
    </row>
    <row r="452" customFormat="false" ht="27" hidden="false" customHeight="true" outlineLevel="0" collapsed="false">
      <c r="A452" s="96" t="s">
        <v>719</v>
      </c>
      <c r="B452" s="96" t="s">
        <v>721</v>
      </c>
      <c r="C452" s="97" t="n">
        <v>4301031330</v>
      </c>
      <c r="D452" s="98" t="n">
        <v>4607091384338</v>
      </c>
      <c r="E452" s="98"/>
      <c r="F452" s="99" t="n">
        <v>0.35</v>
      </c>
      <c r="G452" s="100" t="n">
        <v>6</v>
      </c>
      <c r="H452" s="99" t="n">
        <v>2.1</v>
      </c>
      <c r="I452" s="99" t="n">
        <v>2.23</v>
      </c>
      <c r="J452" s="100" t="n">
        <v>234</v>
      </c>
      <c r="K452" s="100" t="s">
        <v>66</v>
      </c>
      <c r="L452" s="100"/>
      <c r="M452" s="101" t="s">
        <v>67</v>
      </c>
      <c r="N452" s="101"/>
      <c r="O452" s="100" t="n">
        <v>50</v>
      </c>
      <c r="P452" s="102" t="str">
        <f aca="false"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52" s="102"/>
      <c r="R452" s="102"/>
      <c r="S452" s="102"/>
      <c r="T452" s="102"/>
      <c r="U452" s="103"/>
      <c r="V452" s="103"/>
      <c r="W452" s="104" t="s">
        <v>68</v>
      </c>
      <c r="X452" s="105" t="n">
        <v>0</v>
      </c>
      <c r="Y452" s="106" t="n">
        <f aca="false">IFERROR(IF(X452="",0,CEILING((X452/$H452),1)*$H452),"")</f>
        <v>0</v>
      </c>
      <c r="Z452" s="107" t="str">
        <f aca="false">IFERROR(IF(Y452=0,"",ROUNDUP(Y452/H452,0)*0.00502),"")</f>
        <v/>
      </c>
      <c r="AA452" s="108"/>
      <c r="AB452" s="109"/>
      <c r="AC452" s="110" t="s">
        <v>706</v>
      </c>
      <c r="AG452" s="111"/>
      <c r="AJ452" s="112"/>
      <c r="AK452" s="112"/>
      <c r="BB452" s="113" t="s">
        <v>1</v>
      </c>
      <c r="BM452" s="111" t="n">
        <f aca="false">IFERROR(X452*I452/H452,"0")</f>
        <v>0</v>
      </c>
      <c r="BN452" s="111" t="n">
        <f aca="false">IFERROR(Y452*I452/H452,"0")</f>
        <v>0</v>
      </c>
      <c r="BO452" s="111" t="n">
        <f aca="false">IFERROR(1/J452*(X452/H452),"0")</f>
        <v>0</v>
      </c>
      <c r="BP452" s="111" t="n">
        <f aca="false">IFERROR(1/J452*(Y452/H452),"0")</f>
        <v>0</v>
      </c>
    </row>
    <row r="453" customFormat="false" ht="37.5" hidden="false" customHeight="true" outlineLevel="0" collapsed="false">
      <c r="A453" s="96" t="s">
        <v>722</v>
      </c>
      <c r="B453" s="96" t="s">
        <v>723</v>
      </c>
      <c r="C453" s="97" t="n">
        <v>4301031336</v>
      </c>
      <c r="D453" s="98" t="n">
        <v>4680115883154</v>
      </c>
      <c r="E453" s="98"/>
      <c r="F453" s="99" t="n">
        <v>0.28</v>
      </c>
      <c r="G453" s="100" t="n">
        <v>6</v>
      </c>
      <c r="H453" s="99" t="n">
        <v>1.68</v>
      </c>
      <c r="I453" s="99" t="n">
        <v>1.81</v>
      </c>
      <c r="J453" s="100" t="n">
        <v>234</v>
      </c>
      <c r="K453" s="100" t="s">
        <v>66</v>
      </c>
      <c r="L453" s="100"/>
      <c r="M453" s="101" t="s">
        <v>67</v>
      </c>
      <c r="N453" s="101"/>
      <c r="O453" s="100" t="n">
        <v>50</v>
      </c>
      <c r="P453" s="102" t="str">
        <f aca="false"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53" s="102"/>
      <c r="R453" s="102"/>
      <c r="S453" s="102"/>
      <c r="T453" s="102"/>
      <c r="U453" s="103"/>
      <c r="V453" s="103"/>
      <c r="W453" s="104" t="s">
        <v>68</v>
      </c>
      <c r="X453" s="105" t="n">
        <v>0</v>
      </c>
      <c r="Y453" s="106" t="n">
        <f aca="false">IFERROR(IF(X453="",0,CEILING((X453/$H453),1)*$H453),"")</f>
        <v>0</v>
      </c>
      <c r="Z453" s="107" t="str">
        <f aca="false">IFERROR(IF(Y453=0,"",ROUNDUP(Y453/H453,0)*0.00502),"")</f>
        <v/>
      </c>
      <c r="AA453" s="108"/>
      <c r="AB453" s="109"/>
      <c r="AC453" s="110" t="s">
        <v>724</v>
      </c>
      <c r="AG453" s="111"/>
      <c r="AJ453" s="112"/>
      <c r="AK453" s="112"/>
      <c r="BB453" s="113" t="s">
        <v>1</v>
      </c>
      <c r="BM453" s="111" t="n">
        <f aca="false">IFERROR(X453*I453/H453,"0")</f>
        <v>0</v>
      </c>
      <c r="BN453" s="111" t="n">
        <f aca="false">IFERROR(Y453*I453/H453,"0")</f>
        <v>0</v>
      </c>
      <c r="BO453" s="111" t="n">
        <f aca="false">IFERROR(1/J453*(X453/H453),"0")</f>
        <v>0</v>
      </c>
      <c r="BP453" s="111" t="n">
        <f aca="false">IFERROR(1/J453*(Y453/H453),"0")</f>
        <v>0</v>
      </c>
    </row>
    <row r="454" customFormat="false" ht="37.5" hidden="false" customHeight="true" outlineLevel="0" collapsed="false">
      <c r="A454" s="96" t="s">
        <v>722</v>
      </c>
      <c r="B454" s="96" t="s">
        <v>725</v>
      </c>
      <c r="C454" s="97" t="n">
        <v>4301031254</v>
      </c>
      <c r="D454" s="98" t="n">
        <v>4680115883154</v>
      </c>
      <c r="E454" s="98"/>
      <c r="F454" s="99" t="n">
        <v>0.28</v>
      </c>
      <c r="G454" s="100" t="n">
        <v>6</v>
      </c>
      <c r="H454" s="99" t="n">
        <v>1.68</v>
      </c>
      <c r="I454" s="99" t="n">
        <v>1.81</v>
      </c>
      <c r="J454" s="100" t="n">
        <v>234</v>
      </c>
      <c r="K454" s="100" t="s">
        <v>66</v>
      </c>
      <c r="L454" s="100"/>
      <c r="M454" s="101" t="s">
        <v>67</v>
      </c>
      <c r="N454" s="101"/>
      <c r="O454" s="100" t="n">
        <v>45</v>
      </c>
      <c r="P454" s="102" t="str">
        <f aca="false"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54" s="102"/>
      <c r="R454" s="102"/>
      <c r="S454" s="102"/>
      <c r="T454" s="102"/>
      <c r="U454" s="103"/>
      <c r="V454" s="103"/>
      <c r="W454" s="104" t="s">
        <v>68</v>
      </c>
      <c r="X454" s="105" t="n">
        <v>0</v>
      </c>
      <c r="Y454" s="106" t="n">
        <f aca="false">IFERROR(IF(X454="",0,CEILING((X454/$H454),1)*$H454),"")</f>
        <v>0</v>
      </c>
      <c r="Z454" s="107" t="str">
        <f aca="false">IFERROR(IF(Y454=0,"",ROUNDUP(Y454/H454,0)*0.00502),"")</f>
        <v/>
      </c>
      <c r="AA454" s="108"/>
      <c r="AB454" s="109"/>
      <c r="AC454" s="110" t="s">
        <v>726</v>
      </c>
      <c r="AG454" s="111"/>
      <c r="AJ454" s="112"/>
      <c r="AK454" s="112"/>
      <c r="BB454" s="113" t="s">
        <v>1</v>
      </c>
      <c r="BM454" s="111" t="n">
        <f aca="false">IFERROR(X454*I454/H454,"0")</f>
        <v>0</v>
      </c>
      <c r="BN454" s="111" t="n">
        <f aca="false">IFERROR(Y454*I454/H454,"0")</f>
        <v>0</v>
      </c>
      <c r="BO454" s="111" t="n">
        <f aca="false">IFERROR(1/J454*(X454/H454),"0")</f>
        <v>0</v>
      </c>
      <c r="BP454" s="111" t="n">
        <f aca="false">IFERROR(1/J454*(Y454/H454),"0")</f>
        <v>0</v>
      </c>
    </row>
    <row r="455" customFormat="false" ht="37.5" hidden="false" customHeight="true" outlineLevel="0" collapsed="false">
      <c r="A455" s="96" t="s">
        <v>727</v>
      </c>
      <c r="B455" s="96" t="s">
        <v>728</v>
      </c>
      <c r="C455" s="97" t="n">
        <v>4301031331</v>
      </c>
      <c r="D455" s="98" t="n">
        <v>4607091389524</v>
      </c>
      <c r="E455" s="98"/>
      <c r="F455" s="99" t="n">
        <v>0.35</v>
      </c>
      <c r="G455" s="100" t="n">
        <v>6</v>
      </c>
      <c r="H455" s="99" t="n">
        <v>2.1</v>
      </c>
      <c r="I455" s="99" t="n">
        <v>2.23</v>
      </c>
      <c r="J455" s="100" t="n">
        <v>234</v>
      </c>
      <c r="K455" s="100" t="s">
        <v>66</v>
      </c>
      <c r="L455" s="100"/>
      <c r="M455" s="101" t="s">
        <v>67</v>
      </c>
      <c r="N455" s="101"/>
      <c r="O455" s="100" t="n">
        <v>50</v>
      </c>
      <c r="P455" s="102" t="str">
        <f aca="false"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55" s="102"/>
      <c r="R455" s="102"/>
      <c r="S455" s="102"/>
      <c r="T455" s="102"/>
      <c r="U455" s="103"/>
      <c r="V455" s="103"/>
      <c r="W455" s="104" t="s">
        <v>68</v>
      </c>
      <c r="X455" s="105" t="n">
        <v>0</v>
      </c>
      <c r="Y455" s="106" t="n">
        <f aca="false">IFERROR(IF(X455="",0,CEILING((X455/$H455),1)*$H455),"")</f>
        <v>0</v>
      </c>
      <c r="Z455" s="107" t="str">
        <f aca="false">IFERROR(IF(Y455=0,"",ROUNDUP(Y455/H455,0)*0.00502),"")</f>
        <v/>
      </c>
      <c r="AA455" s="108"/>
      <c r="AB455" s="109"/>
      <c r="AC455" s="110" t="s">
        <v>724</v>
      </c>
      <c r="AG455" s="111"/>
      <c r="AJ455" s="112"/>
      <c r="AK455" s="112"/>
      <c r="BB455" s="113" t="s">
        <v>1</v>
      </c>
      <c r="BM455" s="111" t="n">
        <f aca="false">IFERROR(X455*I455/H455,"0")</f>
        <v>0</v>
      </c>
      <c r="BN455" s="111" t="n">
        <f aca="false">IFERROR(Y455*I455/H455,"0")</f>
        <v>0</v>
      </c>
      <c r="BO455" s="111" t="n">
        <f aca="false">IFERROR(1/J455*(X455/H455),"0")</f>
        <v>0</v>
      </c>
      <c r="BP455" s="111" t="n">
        <f aca="false">IFERROR(1/J455*(Y455/H455),"0")</f>
        <v>0</v>
      </c>
    </row>
    <row r="456" customFormat="false" ht="37.5" hidden="false" customHeight="true" outlineLevel="0" collapsed="false">
      <c r="A456" s="96" t="s">
        <v>727</v>
      </c>
      <c r="B456" s="96" t="s">
        <v>729</v>
      </c>
      <c r="C456" s="97" t="n">
        <v>4301031361</v>
      </c>
      <c r="D456" s="98" t="n">
        <v>4607091389524</v>
      </c>
      <c r="E456" s="98"/>
      <c r="F456" s="99" t="n">
        <v>0.35</v>
      </c>
      <c r="G456" s="100" t="n">
        <v>6</v>
      </c>
      <c r="H456" s="99" t="n">
        <v>2.1</v>
      </c>
      <c r="I456" s="99" t="n">
        <v>2.23</v>
      </c>
      <c r="J456" s="100" t="n">
        <v>234</v>
      </c>
      <c r="K456" s="100" t="s">
        <v>66</v>
      </c>
      <c r="L456" s="100"/>
      <c r="M456" s="101" t="s">
        <v>67</v>
      </c>
      <c r="N456" s="101"/>
      <c r="O456" s="100" t="n">
        <v>50</v>
      </c>
      <c r="P456" s="119" t="s">
        <v>730</v>
      </c>
      <c r="Q456" s="119"/>
      <c r="R456" s="119"/>
      <c r="S456" s="119"/>
      <c r="T456" s="119"/>
      <c r="U456" s="103"/>
      <c r="V456" s="103"/>
      <c r="W456" s="104" t="s">
        <v>68</v>
      </c>
      <c r="X456" s="105" t="n">
        <v>0</v>
      </c>
      <c r="Y456" s="106" t="n">
        <f aca="false">IFERROR(IF(X456="",0,CEILING((X456/$H456),1)*$H456),"")</f>
        <v>0</v>
      </c>
      <c r="Z456" s="107" t="str">
        <f aca="false">IFERROR(IF(Y456=0,"",ROUNDUP(Y456/H456,0)*0.00502),"")</f>
        <v/>
      </c>
      <c r="AA456" s="108"/>
      <c r="AB456" s="109"/>
      <c r="AC456" s="110" t="s">
        <v>724</v>
      </c>
      <c r="AG456" s="111"/>
      <c r="AJ456" s="112"/>
      <c r="AK456" s="112"/>
      <c r="BB456" s="113" t="s">
        <v>1</v>
      </c>
      <c r="BM456" s="111" t="n">
        <f aca="false">IFERROR(X456*I456/H456,"0")</f>
        <v>0</v>
      </c>
      <c r="BN456" s="111" t="n">
        <f aca="false">IFERROR(Y456*I456/H456,"0")</f>
        <v>0</v>
      </c>
      <c r="BO456" s="111" t="n">
        <f aca="false">IFERROR(1/J456*(X456/H456),"0")</f>
        <v>0</v>
      </c>
      <c r="BP456" s="111" t="n">
        <f aca="false">IFERROR(1/J456*(Y456/H456),"0")</f>
        <v>0</v>
      </c>
    </row>
    <row r="457" customFormat="false" ht="27" hidden="false" customHeight="true" outlineLevel="0" collapsed="false">
      <c r="A457" s="96" t="s">
        <v>731</v>
      </c>
      <c r="B457" s="96" t="s">
        <v>732</v>
      </c>
      <c r="C457" s="97" t="n">
        <v>4301031337</v>
      </c>
      <c r="D457" s="98" t="n">
        <v>4680115883161</v>
      </c>
      <c r="E457" s="98"/>
      <c r="F457" s="99" t="n">
        <v>0.28</v>
      </c>
      <c r="G457" s="100" t="n">
        <v>6</v>
      </c>
      <c r="H457" s="99" t="n">
        <v>1.68</v>
      </c>
      <c r="I457" s="99" t="n">
        <v>1.81</v>
      </c>
      <c r="J457" s="100" t="n">
        <v>234</v>
      </c>
      <c r="K457" s="100" t="s">
        <v>66</v>
      </c>
      <c r="L457" s="100"/>
      <c r="M457" s="101" t="s">
        <v>67</v>
      </c>
      <c r="N457" s="101"/>
      <c r="O457" s="100" t="n">
        <v>50</v>
      </c>
      <c r="P457" s="102" t="str">
        <f aca="false"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57" s="102"/>
      <c r="R457" s="102"/>
      <c r="S457" s="102"/>
      <c r="T457" s="102"/>
      <c r="U457" s="103"/>
      <c r="V457" s="103"/>
      <c r="W457" s="104" t="s">
        <v>68</v>
      </c>
      <c r="X457" s="105" t="n">
        <v>0</v>
      </c>
      <c r="Y457" s="106" t="n">
        <f aca="false">IFERROR(IF(X457="",0,CEILING((X457/$H457),1)*$H457),"")</f>
        <v>0</v>
      </c>
      <c r="Z457" s="107" t="str">
        <f aca="false">IFERROR(IF(Y457=0,"",ROUNDUP(Y457/H457,0)*0.00502),"")</f>
        <v/>
      </c>
      <c r="AA457" s="108"/>
      <c r="AB457" s="109"/>
      <c r="AC457" s="110" t="s">
        <v>733</v>
      </c>
      <c r="AG457" s="111"/>
      <c r="AJ457" s="112"/>
      <c r="AK457" s="112"/>
      <c r="BB457" s="113" t="s">
        <v>1</v>
      </c>
      <c r="BM457" s="111" t="n">
        <f aca="false">IFERROR(X457*I457/H457,"0")</f>
        <v>0</v>
      </c>
      <c r="BN457" s="111" t="n">
        <f aca="false">IFERROR(Y457*I457/H457,"0")</f>
        <v>0</v>
      </c>
      <c r="BO457" s="111" t="n">
        <f aca="false">IFERROR(1/J457*(X457/H457),"0")</f>
        <v>0</v>
      </c>
      <c r="BP457" s="111" t="n">
        <f aca="false">IFERROR(1/J457*(Y457/H457),"0")</f>
        <v>0</v>
      </c>
    </row>
    <row r="458" customFormat="false" ht="27" hidden="false" customHeight="true" outlineLevel="0" collapsed="false">
      <c r="A458" s="96" t="s">
        <v>734</v>
      </c>
      <c r="B458" s="96" t="s">
        <v>735</v>
      </c>
      <c r="C458" s="97" t="n">
        <v>4301031333</v>
      </c>
      <c r="D458" s="98" t="n">
        <v>4607091389531</v>
      </c>
      <c r="E458" s="98"/>
      <c r="F458" s="99" t="n">
        <v>0.35</v>
      </c>
      <c r="G458" s="100" t="n">
        <v>6</v>
      </c>
      <c r="H458" s="99" t="n">
        <v>2.1</v>
      </c>
      <c r="I458" s="99" t="n">
        <v>2.23</v>
      </c>
      <c r="J458" s="100" t="n">
        <v>234</v>
      </c>
      <c r="K458" s="100" t="s">
        <v>66</v>
      </c>
      <c r="L458" s="100"/>
      <c r="M458" s="101" t="s">
        <v>67</v>
      </c>
      <c r="N458" s="101"/>
      <c r="O458" s="100" t="n">
        <v>50</v>
      </c>
      <c r="P458" s="102" t="str">
        <f aca="false"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8" s="102"/>
      <c r="R458" s="102"/>
      <c r="S458" s="102"/>
      <c r="T458" s="102"/>
      <c r="U458" s="103"/>
      <c r="V458" s="103"/>
      <c r="W458" s="104" t="s">
        <v>68</v>
      </c>
      <c r="X458" s="105" t="n">
        <v>0</v>
      </c>
      <c r="Y458" s="106" t="n">
        <f aca="false">IFERROR(IF(X458="",0,CEILING((X458/$H458),1)*$H458),"")</f>
        <v>0</v>
      </c>
      <c r="Z458" s="107" t="str">
        <f aca="false">IFERROR(IF(Y458=0,"",ROUNDUP(Y458/H458,0)*0.00502),"")</f>
        <v/>
      </c>
      <c r="AA458" s="108"/>
      <c r="AB458" s="109"/>
      <c r="AC458" s="110" t="s">
        <v>736</v>
      </c>
      <c r="AG458" s="111"/>
      <c r="AJ458" s="112"/>
      <c r="AK458" s="112"/>
      <c r="BB458" s="113" t="s">
        <v>1</v>
      </c>
      <c r="BM458" s="111" t="n">
        <f aca="false">IFERROR(X458*I458/H458,"0")</f>
        <v>0</v>
      </c>
      <c r="BN458" s="111" t="n">
        <f aca="false">IFERROR(Y458*I458/H458,"0")</f>
        <v>0</v>
      </c>
      <c r="BO458" s="111" t="n">
        <f aca="false">IFERROR(1/J458*(X458/H458),"0")</f>
        <v>0</v>
      </c>
      <c r="BP458" s="111" t="n">
        <f aca="false">IFERROR(1/J458*(Y458/H458),"0")</f>
        <v>0</v>
      </c>
    </row>
    <row r="459" customFormat="false" ht="27" hidden="false" customHeight="true" outlineLevel="0" collapsed="false">
      <c r="A459" s="96" t="s">
        <v>734</v>
      </c>
      <c r="B459" s="96" t="s">
        <v>737</v>
      </c>
      <c r="C459" s="97" t="n">
        <v>4301031358</v>
      </c>
      <c r="D459" s="98" t="n">
        <v>4607091389531</v>
      </c>
      <c r="E459" s="98"/>
      <c r="F459" s="99" t="n">
        <v>0.35</v>
      </c>
      <c r="G459" s="100" t="n">
        <v>6</v>
      </c>
      <c r="H459" s="99" t="n">
        <v>2.1</v>
      </c>
      <c r="I459" s="99" t="n">
        <v>2.23</v>
      </c>
      <c r="J459" s="100" t="n">
        <v>234</v>
      </c>
      <c r="K459" s="100" t="s">
        <v>66</v>
      </c>
      <c r="L459" s="100"/>
      <c r="M459" s="101" t="s">
        <v>67</v>
      </c>
      <c r="N459" s="101"/>
      <c r="O459" s="100" t="n">
        <v>50</v>
      </c>
      <c r="P459" s="102" t="str">
        <f aca="false"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9" s="102"/>
      <c r="R459" s="102"/>
      <c r="S459" s="102"/>
      <c r="T459" s="102"/>
      <c r="U459" s="103"/>
      <c r="V459" s="103"/>
      <c r="W459" s="104" t="s">
        <v>68</v>
      </c>
      <c r="X459" s="105" t="n">
        <v>0</v>
      </c>
      <c r="Y459" s="106" t="n">
        <f aca="false">IFERROR(IF(X459="",0,CEILING((X459/$H459),1)*$H459),"")</f>
        <v>0</v>
      </c>
      <c r="Z459" s="107" t="str">
        <f aca="false">IFERROR(IF(Y459=0,"",ROUNDUP(Y459/H459,0)*0.00502),"")</f>
        <v/>
      </c>
      <c r="AA459" s="108"/>
      <c r="AB459" s="109"/>
      <c r="AC459" s="110" t="s">
        <v>736</v>
      </c>
      <c r="AG459" s="111"/>
      <c r="AJ459" s="112"/>
      <c r="AK459" s="112"/>
      <c r="BB459" s="113" t="s">
        <v>1</v>
      </c>
      <c r="BM459" s="111" t="n">
        <f aca="false">IFERROR(X459*I459/H459,"0")</f>
        <v>0</v>
      </c>
      <c r="BN459" s="111" t="n">
        <f aca="false">IFERROR(Y459*I459/H459,"0")</f>
        <v>0</v>
      </c>
      <c r="BO459" s="111" t="n">
        <f aca="false">IFERROR(1/J459*(X459/H459),"0")</f>
        <v>0</v>
      </c>
      <c r="BP459" s="111" t="n">
        <f aca="false">IFERROR(1/J459*(Y459/H459),"0")</f>
        <v>0</v>
      </c>
    </row>
    <row r="460" customFormat="false" ht="37.5" hidden="false" customHeight="true" outlineLevel="0" collapsed="false">
      <c r="A460" s="96" t="s">
        <v>738</v>
      </c>
      <c r="B460" s="96" t="s">
        <v>739</v>
      </c>
      <c r="C460" s="97" t="n">
        <v>4301031360</v>
      </c>
      <c r="D460" s="98" t="n">
        <v>4607091384345</v>
      </c>
      <c r="E460" s="98"/>
      <c r="F460" s="99" t="n">
        <v>0.35</v>
      </c>
      <c r="G460" s="100" t="n">
        <v>6</v>
      </c>
      <c r="H460" s="99" t="n">
        <v>2.1</v>
      </c>
      <c r="I460" s="99" t="n">
        <v>2.23</v>
      </c>
      <c r="J460" s="100" t="n">
        <v>234</v>
      </c>
      <c r="K460" s="100" t="s">
        <v>66</v>
      </c>
      <c r="L460" s="100"/>
      <c r="M460" s="101" t="s">
        <v>67</v>
      </c>
      <c r="N460" s="101"/>
      <c r="O460" s="100" t="n">
        <v>50</v>
      </c>
      <c r="P460" s="102" t="str">
        <f aca="false"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60" s="102"/>
      <c r="R460" s="102"/>
      <c r="S460" s="102"/>
      <c r="T460" s="102"/>
      <c r="U460" s="103"/>
      <c r="V460" s="103"/>
      <c r="W460" s="104" t="s">
        <v>68</v>
      </c>
      <c r="X460" s="105" t="n">
        <v>0</v>
      </c>
      <c r="Y460" s="106" t="n">
        <f aca="false">IFERROR(IF(X460="",0,CEILING((X460/$H460),1)*$H460),"")</f>
        <v>0</v>
      </c>
      <c r="Z460" s="107" t="str">
        <f aca="false">IFERROR(IF(Y460=0,"",ROUNDUP(Y460/H460,0)*0.00502),"")</f>
        <v/>
      </c>
      <c r="AA460" s="108"/>
      <c r="AB460" s="109"/>
      <c r="AC460" s="110" t="s">
        <v>733</v>
      </c>
      <c r="AG460" s="111"/>
      <c r="AJ460" s="112"/>
      <c r="AK460" s="112"/>
      <c r="BB460" s="113" t="s">
        <v>1</v>
      </c>
      <c r="BM460" s="111" t="n">
        <f aca="false">IFERROR(X460*I460/H460,"0")</f>
        <v>0</v>
      </c>
      <c r="BN460" s="111" t="n">
        <f aca="false">IFERROR(Y460*I460/H460,"0")</f>
        <v>0</v>
      </c>
      <c r="BO460" s="111" t="n">
        <f aca="false">IFERROR(1/J460*(X460/H460),"0")</f>
        <v>0</v>
      </c>
      <c r="BP460" s="111" t="n">
        <f aca="false">IFERROR(1/J460*(Y460/H460),"0")</f>
        <v>0</v>
      </c>
    </row>
    <row r="461" customFormat="false" ht="27" hidden="false" customHeight="true" outlineLevel="0" collapsed="false">
      <c r="A461" s="96" t="s">
        <v>740</v>
      </c>
      <c r="B461" s="96" t="s">
        <v>741</v>
      </c>
      <c r="C461" s="97" t="n">
        <v>4301031338</v>
      </c>
      <c r="D461" s="98" t="n">
        <v>4680115883185</v>
      </c>
      <c r="E461" s="98"/>
      <c r="F461" s="99" t="n">
        <v>0.28</v>
      </c>
      <c r="G461" s="100" t="n">
        <v>6</v>
      </c>
      <c r="H461" s="99" t="n">
        <v>1.68</v>
      </c>
      <c r="I461" s="99" t="n">
        <v>1.81</v>
      </c>
      <c r="J461" s="100" t="n">
        <v>234</v>
      </c>
      <c r="K461" s="100" t="s">
        <v>66</v>
      </c>
      <c r="L461" s="100"/>
      <c r="M461" s="101" t="s">
        <v>67</v>
      </c>
      <c r="N461" s="101"/>
      <c r="O461" s="100" t="n">
        <v>50</v>
      </c>
      <c r="P461" s="102" t="str">
        <f aca="false"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61" s="102"/>
      <c r="R461" s="102"/>
      <c r="S461" s="102"/>
      <c r="T461" s="102"/>
      <c r="U461" s="103"/>
      <c r="V461" s="103"/>
      <c r="W461" s="104" t="s">
        <v>68</v>
      </c>
      <c r="X461" s="105" t="n">
        <v>0</v>
      </c>
      <c r="Y461" s="106" t="n">
        <f aca="false">IFERROR(IF(X461="",0,CEILING((X461/$H461),1)*$H461),"")</f>
        <v>0</v>
      </c>
      <c r="Z461" s="107" t="str">
        <f aca="false">IFERROR(IF(Y461=0,"",ROUNDUP(Y461/H461,0)*0.00502),"")</f>
        <v/>
      </c>
      <c r="AA461" s="108"/>
      <c r="AB461" s="109"/>
      <c r="AC461" s="110" t="s">
        <v>710</v>
      </c>
      <c r="AG461" s="111"/>
      <c r="AJ461" s="112"/>
      <c r="AK461" s="112"/>
      <c r="BB461" s="113" t="s">
        <v>1</v>
      </c>
      <c r="BM461" s="111" t="n">
        <f aca="false">IFERROR(X461*I461/H461,"0")</f>
        <v>0</v>
      </c>
      <c r="BN461" s="111" t="n">
        <f aca="false">IFERROR(Y461*I461/H461,"0")</f>
        <v>0</v>
      </c>
      <c r="BO461" s="111" t="n">
        <f aca="false">IFERROR(1/J461*(X461/H461),"0")</f>
        <v>0</v>
      </c>
      <c r="BP461" s="111" t="n">
        <f aca="false">IFERROR(1/J461*(Y461/H461),"0")</f>
        <v>0</v>
      </c>
    </row>
    <row r="462" customFormat="false" ht="27" hidden="false" customHeight="true" outlineLevel="0" collapsed="false">
      <c r="A462" s="96" t="s">
        <v>740</v>
      </c>
      <c r="B462" s="96" t="s">
        <v>742</v>
      </c>
      <c r="C462" s="97" t="n">
        <v>4301031255</v>
      </c>
      <c r="D462" s="98" t="n">
        <v>4680115883185</v>
      </c>
      <c r="E462" s="98"/>
      <c r="F462" s="99" t="n">
        <v>0.28</v>
      </c>
      <c r="G462" s="100" t="n">
        <v>6</v>
      </c>
      <c r="H462" s="99" t="n">
        <v>1.68</v>
      </c>
      <c r="I462" s="99" t="n">
        <v>1.81</v>
      </c>
      <c r="J462" s="100" t="n">
        <v>234</v>
      </c>
      <c r="K462" s="100" t="s">
        <v>66</v>
      </c>
      <c r="L462" s="100"/>
      <c r="M462" s="101" t="s">
        <v>67</v>
      </c>
      <c r="N462" s="101"/>
      <c r="O462" s="100" t="n">
        <v>45</v>
      </c>
      <c r="P462" s="102" t="str">
        <f aca="false"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62" s="102"/>
      <c r="R462" s="102"/>
      <c r="S462" s="102"/>
      <c r="T462" s="102"/>
      <c r="U462" s="103"/>
      <c r="V462" s="103"/>
      <c r="W462" s="104" t="s">
        <v>68</v>
      </c>
      <c r="X462" s="105" t="n">
        <v>0</v>
      </c>
      <c r="Y462" s="106" t="n">
        <f aca="false">IFERROR(IF(X462="",0,CEILING((X462/$H462),1)*$H462),"")</f>
        <v>0</v>
      </c>
      <c r="Z462" s="107" t="str">
        <f aca="false">IFERROR(IF(Y462=0,"",ROUNDUP(Y462/H462,0)*0.00502),"")</f>
        <v/>
      </c>
      <c r="AA462" s="108"/>
      <c r="AB462" s="109"/>
      <c r="AC462" s="110" t="s">
        <v>743</v>
      </c>
      <c r="AG462" s="111"/>
      <c r="AJ462" s="112"/>
      <c r="AK462" s="112"/>
      <c r="BB462" s="113" t="s">
        <v>1</v>
      </c>
      <c r="BM462" s="111" t="n">
        <f aca="false">IFERROR(X462*I462/H462,"0")</f>
        <v>0</v>
      </c>
      <c r="BN462" s="111" t="n">
        <f aca="false">IFERROR(Y462*I462/H462,"0")</f>
        <v>0</v>
      </c>
      <c r="BO462" s="111" t="n">
        <f aca="false">IFERROR(1/J462*(X462/H462),"0")</f>
        <v>0</v>
      </c>
      <c r="BP462" s="111" t="n">
        <f aca="false">IFERROR(1/J462*(Y462/H462),"0")</f>
        <v>0</v>
      </c>
    </row>
    <row r="463" customFormat="false" ht="37.5" hidden="false" customHeight="true" outlineLevel="0" collapsed="false">
      <c r="A463" s="96" t="s">
        <v>744</v>
      </c>
      <c r="B463" s="96" t="s">
        <v>745</v>
      </c>
      <c r="C463" s="97" t="n">
        <v>4301031236</v>
      </c>
      <c r="D463" s="98" t="n">
        <v>4680115882928</v>
      </c>
      <c r="E463" s="98"/>
      <c r="F463" s="99" t="n">
        <v>0.28</v>
      </c>
      <c r="G463" s="100" t="n">
        <v>6</v>
      </c>
      <c r="H463" s="99" t="n">
        <v>1.68</v>
      </c>
      <c r="I463" s="99" t="n">
        <v>2.6</v>
      </c>
      <c r="J463" s="100" t="n">
        <v>156</v>
      </c>
      <c r="K463" s="100" t="s">
        <v>75</v>
      </c>
      <c r="L463" s="100"/>
      <c r="M463" s="101" t="s">
        <v>67</v>
      </c>
      <c r="N463" s="101"/>
      <c r="O463" s="100" t="n">
        <v>35</v>
      </c>
      <c r="P463" s="102" t="str">
        <f aca="false"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63" s="102"/>
      <c r="R463" s="102"/>
      <c r="S463" s="102"/>
      <c r="T463" s="102"/>
      <c r="U463" s="103"/>
      <c r="V463" s="103"/>
      <c r="W463" s="104" t="s">
        <v>68</v>
      </c>
      <c r="X463" s="105" t="n">
        <v>0</v>
      </c>
      <c r="Y463" s="106" t="n">
        <f aca="false">IFERROR(IF(X463="",0,CEILING((X463/$H463),1)*$H463),"")</f>
        <v>0</v>
      </c>
      <c r="Z463" s="107" t="str">
        <f aca="false">IFERROR(IF(Y463=0,"",ROUNDUP(Y463/H463,0)*0.00753),"")</f>
        <v/>
      </c>
      <c r="AA463" s="108"/>
      <c r="AB463" s="109"/>
      <c r="AC463" s="110" t="s">
        <v>746</v>
      </c>
      <c r="AG463" s="111"/>
      <c r="AJ463" s="112"/>
      <c r="AK463" s="112"/>
      <c r="BB463" s="113" t="s">
        <v>1</v>
      </c>
      <c r="BM463" s="111" t="n">
        <f aca="false">IFERROR(X463*I463/H463,"0")</f>
        <v>0</v>
      </c>
      <c r="BN463" s="111" t="n">
        <f aca="false">IFERROR(Y463*I463/H463,"0")</f>
        <v>0</v>
      </c>
      <c r="BO463" s="111" t="n">
        <f aca="false">IFERROR(1/J463*(X463/H463),"0")</f>
        <v>0</v>
      </c>
      <c r="BP463" s="111" t="n">
        <f aca="false">IFERROR(1/J463*(Y463/H463),"0")</f>
        <v>0</v>
      </c>
    </row>
    <row r="464" customFormat="false" ht="12.75" hidden="false" customHeight="false" outlineLevel="0" collapsed="false">
      <c r="A464" s="114"/>
      <c r="B464" s="114"/>
      <c r="C464" s="114"/>
      <c r="D464" s="114"/>
      <c r="E464" s="114"/>
      <c r="F464" s="114"/>
      <c r="G464" s="114"/>
      <c r="H464" s="114"/>
      <c r="I464" s="114"/>
      <c r="J464" s="114"/>
      <c r="K464" s="114"/>
      <c r="L464" s="114"/>
      <c r="M464" s="114"/>
      <c r="N464" s="114"/>
      <c r="O464" s="114"/>
      <c r="P464" s="115" t="s">
        <v>70</v>
      </c>
      <c r="Q464" s="115"/>
      <c r="R464" s="115"/>
      <c r="S464" s="115"/>
      <c r="T464" s="115"/>
      <c r="U464" s="115"/>
      <c r="V464" s="115"/>
      <c r="W464" s="116" t="s">
        <v>71</v>
      </c>
      <c r="X464" s="117" t="n">
        <f aca="false">IFERROR(X444/H444,"0")+IFERROR(X445/H445,"0")+IFERROR(X446/H446,"0")+IFERROR(X447/H447,"0")+IFERROR(X448/H448,"0")+IFERROR(X449/H449,"0")+IFERROR(X450/H450,"0")+IFERROR(X451/H451,"0")+IFERROR(X452/H452,"0")+IFERROR(X453/H453,"0")+IFERROR(X454/H454,"0")+IFERROR(X455/H455,"0")+IFERROR(X456/H456,"0")+IFERROR(X457/H457,"0")+IFERROR(X458/H458,"0")+IFERROR(X459/H459,"0")+IFERROR(X460/H460,"0")+IFERROR(X461/H461,"0")+IFERROR(X462/H462,"0")+IFERROR(X463/H463,"0")</f>
        <v>19.047619047619</v>
      </c>
      <c r="Y464" s="117" t="n">
        <f aca="false">IFERROR(Y444/H444,"0")+IFERROR(Y445/H445,"0")+IFERROR(Y446/H446,"0")+IFERROR(Y447/H447,"0")+IFERROR(Y448/H448,"0")+IFERROR(Y449/H449,"0")+IFERROR(Y450/H450,"0")+IFERROR(Y451/H451,"0")+IFERROR(Y452/H452,"0")+IFERROR(Y453/H453,"0")+IFERROR(Y454/H454,"0")+IFERROR(Y455/H455,"0")+IFERROR(Y456/H456,"0")+IFERROR(Y457/H457,"0")+IFERROR(Y458/H458,"0")+IFERROR(Y459/H459,"0")+IFERROR(Y460/H460,"0")+IFERROR(Y461/H461,"0")+IFERROR(Y462/H462,"0")+IFERROR(Y463/H463,"0")</f>
        <v>20</v>
      </c>
      <c r="Z464" s="117" t="n">
        <f aca="false">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+IFERROR(IF(Z455="",0,Z455),"0")+IFERROR(IF(Z456="",0,Z456),"0")+IFERROR(IF(Z457="",0,Z457),"0")+IFERROR(IF(Z458="",0,Z458),"0")+IFERROR(IF(Z459="",0,Z459),"0")+IFERROR(IF(Z460="",0,Z460),"0")+IFERROR(IF(Z461="",0,Z461),"0")+IFERROR(IF(Z462="",0,Z462),"0")+IFERROR(IF(Z463="",0,Z463),"0")</f>
        <v>0.1506</v>
      </c>
      <c r="AA464" s="118"/>
      <c r="AB464" s="118"/>
      <c r="AC464" s="118"/>
    </row>
    <row r="465" customFormat="false" ht="12.75" hidden="false" customHeight="false" outlineLevel="0" collapsed="false">
      <c r="A465" s="114"/>
      <c r="B465" s="114"/>
      <c r="C465" s="114"/>
      <c r="D465" s="114"/>
      <c r="E465" s="114"/>
      <c r="F465" s="114"/>
      <c r="G465" s="114"/>
      <c r="H465" s="114"/>
      <c r="I465" s="114"/>
      <c r="J465" s="114"/>
      <c r="K465" s="114"/>
      <c r="L465" s="114"/>
      <c r="M465" s="114"/>
      <c r="N465" s="114"/>
      <c r="O465" s="114"/>
      <c r="P465" s="115" t="s">
        <v>70</v>
      </c>
      <c r="Q465" s="115"/>
      <c r="R465" s="115"/>
      <c r="S465" s="115"/>
      <c r="T465" s="115"/>
      <c r="U465" s="115"/>
      <c r="V465" s="115"/>
      <c r="W465" s="116" t="s">
        <v>68</v>
      </c>
      <c r="X465" s="117" t="n">
        <f aca="false">IFERROR(SUM(X444:X463),"0")</f>
        <v>80</v>
      </c>
      <c r="Y465" s="117" t="n">
        <f aca="false">IFERROR(SUM(Y444:Y463),"0")</f>
        <v>84</v>
      </c>
      <c r="Z465" s="116"/>
      <c r="AA465" s="118"/>
      <c r="AB465" s="118"/>
      <c r="AC465" s="118"/>
    </row>
    <row r="466" customFormat="false" ht="14.25" hidden="false" customHeight="true" outlineLevel="0" collapsed="false">
      <c r="A466" s="94" t="s">
        <v>72</v>
      </c>
      <c r="B466" s="94"/>
      <c r="C466" s="94"/>
      <c r="D466" s="94"/>
      <c r="E466" s="94"/>
      <c r="F466" s="94"/>
      <c r="G466" s="94"/>
      <c r="H466" s="94"/>
      <c r="I466" s="94"/>
      <c r="J466" s="94"/>
      <c r="K466" s="94"/>
      <c r="L466" s="94"/>
      <c r="M466" s="94"/>
      <c r="N466" s="94"/>
      <c r="O466" s="94"/>
      <c r="P466" s="94"/>
      <c r="Q466" s="94"/>
      <c r="R466" s="94"/>
      <c r="S466" s="94"/>
      <c r="T466" s="94"/>
      <c r="U466" s="94"/>
      <c r="V466" s="94"/>
      <c r="W466" s="94"/>
      <c r="X466" s="94"/>
      <c r="Y466" s="94"/>
      <c r="Z466" s="94"/>
      <c r="AA466" s="95"/>
      <c r="AB466" s="95"/>
      <c r="AC466" s="95"/>
    </row>
    <row r="467" customFormat="false" ht="27" hidden="false" customHeight="true" outlineLevel="0" collapsed="false">
      <c r="A467" s="96" t="s">
        <v>747</v>
      </c>
      <c r="B467" s="96" t="s">
        <v>748</v>
      </c>
      <c r="C467" s="97" t="n">
        <v>4301051284</v>
      </c>
      <c r="D467" s="98" t="n">
        <v>4607091384352</v>
      </c>
      <c r="E467" s="98"/>
      <c r="F467" s="99" t="n">
        <v>0.6</v>
      </c>
      <c r="G467" s="100" t="n">
        <v>4</v>
      </c>
      <c r="H467" s="99" t="n">
        <v>2.4</v>
      </c>
      <c r="I467" s="99" t="n">
        <v>2.646</v>
      </c>
      <c r="J467" s="100" t="n">
        <v>132</v>
      </c>
      <c r="K467" s="100" t="s">
        <v>75</v>
      </c>
      <c r="L467" s="100"/>
      <c r="M467" s="101" t="s">
        <v>120</v>
      </c>
      <c r="N467" s="101"/>
      <c r="O467" s="100" t="n">
        <v>45</v>
      </c>
      <c r="P467" s="102" t="str">
        <f aca="false"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67" s="102"/>
      <c r="R467" s="102"/>
      <c r="S467" s="102"/>
      <c r="T467" s="102"/>
      <c r="U467" s="103"/>
      <c r="V467" s="103"/>
      <c r="W467" s="104" t="s">
        <v>68</v>
      </c>
      <c r="X467" s="105" t="n">
        <v>0</v>
      </c>
      <c r="Y467" s="106" t="n">
        <f aca="false">IFERROR(IF(X467="",0,CEILING((X467/$H467),1)*$H467),"")</f>
        <v>0</v>
      </c>
      <c r="Z467" s="107" t="str">
        <f aca="false">IFERROR(IF(Y467=0,"",ROUNDUP(Y467/H467,0)*0.00902),"")</f>
        <v/>
      </c>
      <c r="AA467" s="108"/>
      <c r="AB467" s="109"/>
      <c r="AC467" s="110" t="s">
        <v>749</v>
      </c>
      <c r="AG467" s="111"/>
      <c r="AJ467" s="112"/>
      <c r="AK467" s="112"/>
      <c r="BB467" s="113" t="s">
        <v>1</v>
      </c>
      <c r="BM467" s="111" t="n">
        <f aca="false">IFERROR(X467*I467/H467,"0")</f>
        <v>0</v>
      </c>
      <c r="BN467" s="111" t="n">
        <f aca="false">IFERROR(Y467*I467/H467,"0")</f>
        <v>0</v>
      </c>
      <c r="BO467" s="111" t="n">
        <f aca="false">IFERROR(1/J467*(X467/H467),"0")</f>
        <v>0</v>
      </c>
      <c r="BP467" s="111" t="n">
        <f aca="false">IFERROR(1/J467*(Y467/H467),"0")</f>
        <v>0</v>
      </c>
    </row>
    <row r="468" customFormat="false" ht="27" hidden="false" customHeight="true" outlineLevel="0" collapsed="false">
      <c r="A468" s="96" t="s">
        <v>750</v>
      </c>
      <c r="B468" s="96" t="s">
        <v>751</v>
      </c>
      <c r="C468" s="97" t="n">
        <v>4301051431</v>
      </c>
      <c r="D468" s="98" t="n">
        <v>4607091389654</v>
      </c>
      <c r="E468" s="98"/>
      <c r="F468" s="99" t="n">
        <v>0.33</v>
      </c>
      <c r="G468" s="100" t="n">
        <v>6</v>
      </c>
      <c r="H468" s="99" t="n">
        <v>1.98</v>
      </c>
      <c r="I468" s="99" t="n">
        <v>2.258</v>
      </c>
      <c r="J468" s="100" t="n">
        <v>156</v>
      </c>
      <c r="K468" s="100" t="s">
        <v>75</v>
      </c>
      <c r="L468" s="100"/>
      <c r="M468" s="101" t="s">
        <v>120</v>
      </c>
      <c r="N468" s="101"/>
      <c r="O468" s="100" t="n">
        <v>45</v>
      </c>
      <c r="P468" s="102" t="str">
        <f aca="false"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68" s="102"/>
      <c r="R468" s="102"/>
      <c r="S468" s="102"/>
      <c r="T468" s="102"/>
      <c r="U468" s="103"/>
      <c r="V468" s="103"/>
      <c r="W468" s="104" t="s">
        <v>68</v>
      </c>
      <c r="X468" s="105" t="n">
        <v>0</v>
      </c>
      <c r="Y468" s="106" t="n">
        <f aca="false">IFERROR(IF(X468="",0,CEILING((X468/$H468),1)*$H468),"")</f>
        <v>0</v>
      </c>
      <c r="Z468" s="107" t="str">
        <f aca="false">IFERROR(IF(Y468=0,"",ROUNDUP(Y468/H468,0)*0.00753),"")</f>
        <v/>
      </c>
      <c r="AA468" s="108"/>
      <c r="AB468" s="109"/>
      <c r="AC468" s="110" t="s">
        <v>752</v>
      </c>
      <c r="AG468" s="111"/>
      <c r="AJ468" s="112"/>
      <c r="AK468" s="112"/>
      <c r="BB468" s="113" t="s">
        <v>1</v>
      </c>
      <c r="BM468" s="111" t="n">
        <f aca="false">IFERROR(X468*I468/H468,"0")</f>
        <v>0</v>
      </c>
      <c r="BN468" s="111" t="n">
        <f aca="false">IFERROR(Y468*I468/H468,"0")</f>
        <v>0</v>
      </c>
      <c r="BO468" s="111" t="n">
        <f aca="false">IFERROR(1/J468*(X468/H468),"0")</f>
        <v>0</v>
      </c>
      <c r="BP468" s="111" t="n">
        <f aca="false">IFERROR(1/J468*(Y468/H468),"0")</f>
        <v>0</v>
      </c>
    </row>
    <row r="469" customFormat="false" ht="12.75" hidden="false" customHeight="false" outlineLevel="0" collapsed="false">
      <c r="A469" s="114"/>
      <c r="B469" s="114"/>
      <c r="C469" s="114"/>
      <c r="D469" s="114"/>
      <c r="E469" s="114"/>
      <c r="F469" s="114"/>
      <c r="G469" s="114"/>
      <c r="H469" s="114"/>
      <c r="I469" s="114"/>
      <c r="J469" s="114"/>
      <c r="K469" s="114"/>
      <c r="L469" s="114"/>
      <c r="M469" s="114"/>
      <c r="N469" s="114"/>
      <c r="O469" s="114"/>
      <c r="P469" s="115" t="s">
        <v>70</v>
      </c>
      <c r="Q469" s="115"/>
      <c r="R469" s="115"/>
      <c r="S469" s="115"/>
      <c r="T469" s="115"/>
      <c r="U469" s="115"/>
      <c r="V469" s="115"/>
      <c r="W469" s="116" t="s">
        <v>71</v>
      </c>
      <c r="X469" s="117" t="n">
        <f aca="false">IFERROR(X467/H467,"0")+IFERROR(X468/H468,"0")</f>
        <v>0</v>
      </c>
      <c r="Y469" s="117" t="n">
        <f aca="false">IFERROR(Y467/H467,"0")+IFERROR(Y468/H468,"0")</f>
        <v>0</v>
      </c>
      <c r="Z469" s="117" t="n">
        <f aca="false">IFERROR(IF(Z467="",0,Z467),"0")+IFERROR(IF(Z468="",0,Z468),"0")</f>
        <v>0</v>
      </c>
      <c r="AA469" s="118"/>
      <c r="AB469" s="118"/>
      <c r="AC469" s="118"/>
    </row>
    <row r="470" customFormat="false" ht="12.75" hidden="false" customHeight="false" outlineLevel="0" collapsed="false">
      <c r="A470" s="114"/>
      <c r="B470" s="114"/>
      <c r="C470" s="114"/>
      <c r="D470" s="114"/>
      <c r="E470" s="114"/>
      <c r="F470" s="114"/>
      <c r="G470" s="114"/>
      <c r="H470" s="114"/>
      <c r="I470" s="114"/>
      <c r="J470" s="114"/>
      <c r="K470" s="114"/>
      <c r="L470" s="114"/>
      <c r="M470" s="114"/>
      <c r="N470" s="114"/>
      <c r="O470" s="114"/>
      <c r="P470" s="115" t="s">
        <v>70</v>
      </c>
      <c r="Q470" s="115"/>
      <c r="R470" s="115"/>
      <c r="S470" s="115"/>
      <c r="T470" s="115"/>
      <c r="U470" s="115"/>
      <c r="V470" s="115"/>
      <c r="W470" s="116" t="s">
        <v>68</v>
      </c>
      <c r="X470" s="117" t="n">
        <f aca="false">IFERROR(SUM(X467:X468),"0")</f>
        <v>0</v>
      </c>
      <c r="Y470" s="117" t="n">
        <f aca="false">IFERROR(SUM(Y467:Y468),"0")</f>
        <v>0</v>
      </c>
      <c r="Z470" s="116"/>
      <c r="AA470" s="118"/>
      <c r="AB470" s="118"/>
      <c r="AC470" s="118"/>
    </row>
    <row r="471" customFormat="false" ht="14.25" hidden="false" customHeight="true" outlineLevel="0" collapsed="false">
      <c r="A471" s="94" t="s">
        <v>102</v>
      </c>
      <c r="B471" s="94"/>
      <c r="C471" s="94"/>
      <c r="D471" s="94"/>
      <c r="E471" s="94"/>
      <c r="F471" s="94"/>
      <c r="G471" s="94"/>
      <c r="H471" s="94"/>
      <c r="I471" s="94"/>
      <c r="J471" s="94"/>
      <c r="K471" s="94"/>
      <c r="L471" s="94"/>
      <c r="M471" s="94"/>
      <c r="N471" s="94"/>
      <c r="O471" s="94"/>
      <c r="P471" s="94"/>
      <c r="Q471" s="94"/>
      <c r="R471" s="94"/>
      <c r="S471" s="94"/>
      <c r="T471" s="94"/>
      <c r="U471" s="94"/>
      <c r="V471" s="94"/>
      <c r="W471" s="94"/>
      <c r="X471" s="94"/>
      <c r="Y471" s="94"/>
      <c r="Z471" s="94"/>
      <c r="AA471" s="95"/>
      <c r="AB471" s="95"/>
      <c r="AC471" s="95"/>
    </row>
    <row r="472" customFormat="false" ht="27" hidden="false" customHeight="true" outlineLevel="0" collapsed="false">
      <c r="A472" s="96" t="s">
        <v>753</v>
      </c>
      <c r="B472" s="96" t="s">
        <v>754</v>
      </c>
      <c r="C472" s="97" t="n">
        <v>4301032045</v>
      </c>
      <c r="D472" s="98" t="n">
        <v>4680115884335</v>
      </c>
      <c r="E472" s="98"/>
      <c r="F472" s="99" t="n">
        <v>0.06</v>
      </c>
      <c r="G472" s="100" t="n">
        <v>20</v>
      </c>
      <c r="H472" s="99" t="n">
        <v>1.2</v>
      </c>
      <c r="I472" s="99" t="n">
        <v>1.8</v>
      </c>
      <c r="J472" s="100" t="n">
        <v>200</v>
      </c>
      <c r="K472" s="100" t="s">
        <v>755</v>
      </c>
      <c r="L472" s="100"/>
      <c r="M472" s="101" t="s">
        <v>756</v>
      </c>
      <c r="N472" s="101"/>
      <c r="O472" s="100" t="n">
        <v>60</v>
      </c>
      <c r="P472" s="102" t="str">
        <f aca="false"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472" s="102"/>
      <c r="R472" s="102"/>
      <c r="S472" s="102"/>
      <c r="T472" s="102"/>
      <c r="U472" s="103"/>
      <c r="V472" s="103"/>
      <c r="W472" s="104" t="s">
        <v>68</v>
      </c>
      <c r="X472" s="105" t="n">
        <v>8</v>
      </c>
      <c r="Y472" s="106" t="n">
        <f aca="false">IFERROR(IF(X472="",0,CEILING((X472/$H472),1)*$H472),"")</f>
        <v>8.4</v>
      </c>
      <c r="Z472" s="107" t="n">
        <f aca="false">IFERROR(IF(Y472=0,"",ROUNDUP(Y472/H472,0)*0.00627),"")</f>
        <v>0.04389</v>
      </c>
      <c r="AA472" s="108"/>
      <c r="AB472" s="109"/>
      <c r="AC472" s="110" t="s">
        <v>757</v>
      </c>
      <c r="AG472" s="111"/>
      <c r="AJ472" s="112"/>
      <c r="AK472" s="112"/>
      <c r="BB472" s="113" t="s">
        <v>1</v>
      </c>
      <c r="BM472" s="111" t="n">
        <f aca="false">IFERROR(X472*I472/H472,"0")</f>
        <v>12</v>
      </c>
      <c r="BN472" s="111" t="n">
        <f aca="false">IFERROR(Y472*I472/H472,"0")</f>
        <v>12.6</v>
      </c>
      <c r="BO472" s="111" t="n">
        <f aca="false">IFERROR(1/J472*(X472/H472),"0")</f>
        <v>0.0333333333333333</v>
      </c>
      <c r="BP472" s="111" t="n">
        <f aca="false">IFERROR(1/J472*(Y472/H472),"0")</f>
        <v>0.035</v>
      </c>
    </row>
    <row r="473" customFormat="false" ht="12.75" hidden="false" customHeight="false" outlineLevel="0" collapsed="false">
      <c r="A473" s="114"/>
      <c r="B473" s="114"/>
      <c r="C473" s="114"/>
      <c r="D473" s="114"/>
      <c r="E473" s="114"/>
      <c r="F473" s="114"/>
      <c r="G473" s="114"/>
      <c r="H473" s="114"/>
      <c r="I473" s="114"/>
      <c r="J473" s="114"/>
      <c r="K473" s="114"/>
      <c r="L473" s="114"/>
      <c r="M473" s="114"/>
      <c r="N473" s="114"/>
      <c r="O473" s="114"/>
      <c r="P473" s="115" t="s">
        <v>70</v>
      </c>
      <c r="Q473" s="115"/>
      <c r="R473" s="115"/>
      <c r="S473" s="115"/>
      <c r="T473" s="115"/>
      <c r="U473" s="115"/>
      <c r="V473" s="115"/>
      <c r="W473" s="116" t="s">
        <v>71</v>
      </c>
      <c r="X473" s="117" t="n">
        <f aca="false">IFERROR(X472/H472,"0")</f>
        <v>6.66666666666667</v>
      </c>
      <c r="Y473" s="117" t="n">
        <f aca="false">IFERROR(Y472/H472,"0")</f>
        <v>7</v>
      </c>
      <c r="Z473" s="117" t="n">
        <f aca="false">IFERROR(IF(Z472="",0,Z472),"0")</f>
        <v>0.04389</v>
      </c>
      <c r="AA473" s="118"/>
      <c r="AB473" s="118"/>
      <c r="AC473" s="118"/>
    </row>
    <row r="474" customFormat="false" ht="12.75" hidden="false" customHeight="false" outlineLevel="0" collapsed="false">
      <c r="A474" s="114"/>
      <c r="B474" s="114"/>
      <c r="C474" s="114"/>
      <c r="D474" s="114"/>
      <c r="E474" s="114"/>
      <c r="F474" s="114"/>
      <c r="G474" s="114"/>
      <c r="H474" s="114"/>
      <c r="I474" s="114"/>
      <c r="J474" s="114"/>
      <c r="K474" s="114"/>
      <c r="L474" s="114"/>
      <c r="M474" s="114"/>
      <c r="N474" s="114"/>
      <c r="O474" s="114"/>
      <c r="P474" s="115" t="s">
        <v>70</v>
      </c>
      <c r="Q474" s="115"/>
      <c r="R474" s="115"/>
      <c r="S474" s="115"/>
      <c r="T474" s="115"/>
      <c r="U474" s="115"/>
      <c r="V474" s="115"/>
      <c r="W474" s="116" t="s">
        <v>68</v>
      </c>
      <c r="X474" s="117" t="n">
        <f aca="false">IFERROR(SUM(X472:X472),"0")</f>
        <v>8</v>
      </c>
      <c r="Y474" s="117" t="n">
        <f aca="false">IFERROR(SUM(Y472:Y472),"0")</f>
        <v>8.4</v>
      </c>
      <c r="Z474" s="116"/>
      <c r="AA474" s="118"/>
      <c r="AB474" s="118"/>
      <c r="AC474" s="118"/>
    </row>
    <row r="475" customFormat="false" ht="16.5" hidden="false" customHeight="true" outlineLevel="0" collapsed="false">
      <c r="A475" s="92" t="s">
        <v>758</v>
      </c>
      <c r="B475" s="92"/>
      <c r="C475" s="92"/>
      <c r="D475" s="92"/>
      <c r="E475" s="92"/>
      <c r="F475" s="92"/>
      <c r="G475" s="92"/>
      <c r="H475" s="92"/>
      <c r="I475" s="92"/>
      <c r="J475" s="92"/>
      <c r="K475" s="92"/>
      <c r="L475" s="92"/>
      <c r="M475" s="92"/>
      <c r="N475" s="92"/>
      <c r="O475" s="92"/>
      <c r="P475" s="92"/>
      <c r="Q475" s="92"/>
      <c r="R475" s="92"/>
      <c r="S475" s="92"/>
      <c r="T475" s="92"/>
      <c r="U475" s="92"/>
      <c r="V475" s="92"/>
      <c r="W475" s="92"/>
      <c r="X475" s="92"/>
      <c r="Y475" s="92"/>
      <c r="Z475" s="92"/>
      <c r="AA475" s="93"/>
      <c r="AB475" s="93"/>
      <c r="AC475" s="93"/>
    </row>
    <row r="476" customFormat="false" ht="14.25" hidden="false" customHeight="true" outlineLevel="0" collapsed="false">
      <c r="A476" s="94" t="s">
        <v>161</v>
      </c>
      <c r="B476" s="94"/>
      <c r="C476" s="94"/>
      <c r="D476" s="94"/>
      <c r="E476" s="94"/>
      <c r="F476" s="94"/>
      <c r="G476" s="94"/>
      <c r="H476" s="94"/>
      <c r="I476" s="94"/>
      <c r="J476" s="94"/>
      <c r="K476" s="94"/>
      <c r="L476" s="94"/>
      <c r="M476" s="94"/>
      <c r="N476" s="94"/>
      <c r="O476" s="94"/>
      <c r="P476" s="94"/>
      <c r="Q476" s="94"/>
      <c r="R476" s="94"/>
      <c r="S476" s="94"/>
      <c r="T476" s="94"/>
      <c r="U476" s="94"/>
      <c r="V476" s="94"/>
      <c r="W476" s="94"/>
      <c r="X476" s="94"/>
      <c r="Y476" s="94"/>
      <c r="Z476" s="94"/>
      <c r="AA476" s="95"/>
      <c r="AB476" s="95"/>
      <c r="AC476" s="95"/>
    </row>
    <row r="477" customFormat="false" ht="27" hidden="false" customHeight="true" outlineLevel="0" collapsed="false">
      <c r="A477" s="96" t="s">
        <v>759</v>
      </c>
      <c r="B477" s="96" t="s">
        <v>760</v>
      </c>
      <c r="C477" s="97" t="n">
        <v>4301020315</v>
      </c>
      <c r="D477" s="98" t="n">
        <v>4607091389364</v>
      </c>
      <c r="E477" s="98"/>
      <c r="F477" s="99" t="n">
        <v>0.42</v>
      </c>
      <c r="G477" s="100" t="n">
        <v>6</v>
      </c>
      <c r="H477" s="99" t="n">
        <v>2.52</v>
      </c>
      <c r="I477" s="99" t="n">
        <v>2.75</v>
      </c>
      <c r="J477" s="100" t="n">
        <v>156</v>
      </c>
      <c r="K477" s="100" t="s">
        <v>75</v>
      </c>
      <c r="L477" s="100"/>
      <c r="M477" s="101" t="s">
        <v>67</v>
      </c>
      <c r="N477" s="101"/>
      <c r="O477" s="100" t="n">
        <v>40</v>
      </c>
      <c r="P477" s="102" t="str">
        <f aca="false"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77" s="102"/>
      <c r="R477" s="102"/>
      <c r="S477" s="102"/>
      <c r="T477" s="102"/>
      <c r="U477" s="103"/>
      <c r="V477" s="103"/>
      <c r="W477" s="104" t="s">
        <v>68</v>
      </c>
      <c r="X477" s="105" t="n">
        <v>0</v>
      </c>
      <c r="Y477" s="106" t="n">
        <f aca="false">IFERROR(IF(X477="",0,CEILING((X477/$H477),1)*$H477),"")</f>
        <v>0</v>
      </c>
      <c r="Z477" s="107" t="str">
        <f aca="false">IFERROR(IF(Y477=0,"",ROUNDUP(Y477/H477,0)*0.00753),"")</f>
        <v/>
      </c>
      <c r="AA477" s="108"/>
      <c r="AB477" s="109"/>
      <c r="AC477" s="110" t="s">
        <v>761</v>
      </c>
      <c r="AG477" s="111"/>
      <c r="AJ477" s="112"/>
      <c r="AK477" s="112"/>
      <c r="BB477" s="113" t="s">
        <v>1</v>
      </c>
      <c r="BM477" s="111" t="n">
        <f aca="false">IFERROR(X477*I477/H477,"0")</f>
        <v>0</v>
      </c>
      <c r="BN477" s="111" t="n">
        <f aca="false">IFERROR(Y477*I477/H477,"0")</f>
        <v>0</v>
      </c>
      <c r="BO477" s="111" t="n">
        <f aca="false">IFERROR(1/J477*(X477/H477),"0")</f>
        <v>0</v>
      </c>
      <c r="BP477" s="111" t="n">
        <f aca="false">IFERROR(1/J477*(Y477/H477),"0")</f>
        <v>0</v>
      </c>
    </row>
    <row r="478" customFormat="false" ht="12.75" hidden="false" customHeight="false" outlineLevel="0" collapsed="false">
      <c r="A478" s="114"/>
      <c r="B478" s="114"/>
      <c r="C478" s="114"/>
      <c r="D478" s="114"/>
      <c r="E478" s="114"/>
      <c r="F478" s="114"/>
      <c r="G478" s="114"/>
      <c r="H478" s="114"/>
      <c r="I478" s="114"/>
      <c r="J478" s="114"/>
      <c r="K478" s="114"/>
      <c r="L478" s="114"/>
      <c r="M478" s="114"/>
      <c r="N478" s="114"/>
      <c r="O478" s="114"/>
      <c r="P478" s="115" t="s">
        <v>70</v>
      </c>
      <c r="Q478" s="115"/>
      <c r="R478" s="115"/>
      <c r="S478" s="115"/>
      <c r="T478" s="115"/>
      <c r="U478" s="115"/>
      <c r="V478" s="115"/>
      <c r="W478" s="116" t="s">
        <v>71</v>
      </c>
      <c r="X478" s="117" t="n">
        <f aca="false">IFERROR(X477/H477,"0")</f>
        <v>0</v>
      </c>
      <c r="Y478" s="117" t="n">
        <f aca="false">IFERROR(Y477/H477,"0")</f>
        <v>0</v>
      </c>
      <c r="Z478" s="117" t="n">
        <f aca="false">IFERROR(IF(Z477="",0,Z477),"0")</f>
        <v>0</v>
      </c>
      <c r="AA478" s="118"/>
      <c r="AB478" s="118"/>
      <c r="AC478" s="118"/>
    </row>
    <row r="479" customFormat="false" ht="12.75" hidden="false" customHeight="false" outlineLevel="0" collapsed="false">
      <c r="A479" s="114"/>
      <c r="B479" s="114"/>
      <c r="C479" s="114"/>
      <c r="D479" s="114"/>
      <c r="E479" s="114"/>
      <c r="F479" s="114"/>
      <c r="G479" s="114"/>
      <c r="H479" s="114"/>
      <c r="I479" s="114"/>
      <c r="J479" s="114"/>
      <c r="K479" s="114"/>
      <c r="L479" s="114"/>
      <c r="M479" s="114"/>
      <c r="N479" s="114"/>
      <c r="O479" s="114"/>
      <c r="P479" s="115" t="s">
        <v>70</v>
      </c>
      <c r="Q479" s="115"/>
      <c r="R479" s="115"/>
      <c r="S479" s="115"/>
      <c r="T479" s="115"/>
      <c r="U479" s="115"/>
      <c r="V479" s="115"/>
      <c r="W479" s="116" t="s">
        <v>68</v>
      </c>
      <c r="X479" s="117" t="n">
        <f aca="false">IFERROR(SUM(X477:X477),"0")</f>
        <v>0</v>
      </c>
      <c r="Y479" s="117" t="n">
        <f aca="false">IFERROR(SUM(Y477:Y477),"0")</f>
        <v>0</v>
      </c>
      <c r="Z479" s="116"/>
      <c r="AA479" s="118"/>
      <c r="AB479" s="118"/>
      <c r="AC479" s="118"/>
    </row>
    <row r="480" customFormat="false" ht="14.25" hidden="false" customHeight="true" outlineLevel="0" collapsed="false">
      <c r="A480" s="94" t="s">
        <v>63</v>
      </c>
      <c r="B480" s="94"/>
      <c r="C480" s="94"/>
      <c r="D480" s="94"/>
      <c r="E480" s="94"/>
      <c r="F480" s="94"/>
      <c r="G480" s="94"/>
      <c r="H480" s="94"/>
      <c r="I480" s="94"/>
      <c r="J480" s="94"/>
      <c r="K480" s="94"/>
      <c r="L480" s="94"/>
      <c r="M480" s="94"/>
      <c r="N480" s="94"/>
      <c r="O480" s="94"/>
      <c r="P480" s="94"/>
      <c r="Q480" s="94"/>
      <c r="R480" s="94"/>
      <c r="S480" s="94"/>
      <c r="T480" s="94"/>
      <c r="U480" s="94"/>
      <c r="V480" s="94"/>
      <c r="W480" s="94"/>
      <c r="X480" s="94"/>
      <c r="Y480" s="94"/>
      <c r="Z480" s="94"/>
      <c r="AA480" s="95"/>
      <c r="AB480" s="95"/>
      <c r="AC480" s="95"/>
    </row>
    <row r="481" customFormat="false" ht="27" hidden="false" customHeight="true" outlineLevel="0" collapsed="false">
      <c r="A481" s="96" t="s">
        <v>762</v>
      </c>
      <c r="B481" s="96" t="s">
        <v>763</v>
      </c>
      <c r="C481" s="97" t="n">
        <v>4301031324</v>
      </c>
      <c r="D481" s="98" t="n">
        <v>4607091389739</v>
      </c>
      <c r="E481" s="98"/>
      <c r="F481" s="99" t="n">
        <v>0.7</v>
      </c>
      <c r="G481" s="100" t="n">
        <v>6</v>
      </c>
      <c r="H481" s="99" t="n">
        <v>4.2</v>
      </c>
      <c r="I481" s="99" t="n">
        <v>4.43</v>
      </c>
      <c r="J481" s="100" t="n">
        <v>156</v>
      </c>
      <c r="K481" s="100" t="s">
        <v>75</v>
      </c>
      <c r="L481" s="100"/>
      <c r="M481" s="101" t="s">
        <v>67</v>
      </c>
      <c r="N481" s="101"/>
      <c r="O481" s="100" t="n">
        <v>50</v>
      </c>
      <c r="P481" s="102" t="str">
        <f aca="false"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81" s="102"/>
      <c r="R481" s="102"/>
      <c r="S481" s="102"/>
      <c r="T481" s="102"/>
      <c r="U481" s="103"/>
      <c r="V481" s="103"/>
      <c r="W481" s="104" t="s">
        <v>68</v>
      </c>
      <c r="X481" s="105" t="n">
        <v>0</v>
      </c>
      <c r="Y481" s="106" t="n">
        <f aca="false">IFERROR(IF(X481="",0,CEILING((X481/$H481),1)*$H481),"")</f>
        <v>0</v>
      </c>
      <c r="Z481" s="107" t="str">
        <f aca="false">IFERROR(IF(Y481=0,"",ROUNDUP(Y481/H481,0)*0.00753),"")</f>
        <v/>
      </c>
      <c r="AA481" s="108"/>
      <c r="AB481" s="109"/>
      <c r="AC481" s="110" t="s">
        <v>764</v>
      </c>
      <c r="AG481" s="111"/>
      <c r="AJ481" s="112"/>
      <c r="AK481" s="112"/>
      <c r="BB481" s="113" t="s">
        <v>1</v>
      </c>
      <c r="BM481" s="111" t="n">
        <f aca="false">IFERROR(X481*I481/H481,"0")</f>
        <v>0</v>
      </c>
      <c r="BN481" s="111" t="n">
        <f aca="false">IFERROR(Y481*I481/H481,"0")</f>
        <v>0</v>
      </c>
      <c r="BO481" s="111" t="n">
        <f aca="false">IFERROR(1/J481*(X481/H481),"0")</f>
        <v>0</v>
      </c>
      <c r="BP481" s="111" t="n">
        <f aca="false">IFERROR(1/J481*(Y481/H481),"0")</f>
        <v>0</v>
      </c>
    </row>
    <row r="482" customFormat="false" ht="27" hidden="false" customHeight="true" outlineLevel="0" collapsed="false">
      <c r="A482" s="96" t="s">
        <v>765</v>
      </c>
      <c r="B482" s="96" t="s">
        <v>766</v>
      </c>
      <c r="C482" s="97" t="n">
        <v>4301031363</v>
      </c>
      <c r="D482" s="98" t="n">
        <v>4607091389425</v>
      </c>
      <c r="E482" s="98"/>
      <c r="F482" s="99" t="n">
        <v>0.35</v>
      </c>
      <c r="G482" s="100" t="n">
        <v>6</v>
      </c>
      <c r="H482" s="99" t="n">
        <v>2.1</v>
      </c>
      <c r="I482" s="99" t="n">
        <v>2.23</v>
      </c>
      <c r="J482" s="100" t="n">
        <v>234</v>
      </c>
      <c r="K482" s="100" t="s">
        <v>66</v>
      </c>
      <c r="L482" s="100"/>
      <c r="M482" s="101" t="s">
        <v>67</v>
      </c>
      <c r="N482" s="101"/>
      <c r="O482" s="100" t="n">
        <v>50</v>
      </c>
      <c r="P482" s="102" t="str">
        <f aca="false"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82" s="102"/>
      <c r="R482" s="102"/>
      <c r="S482" s="102"/>
      <c r="T482" s="102"/>
      <c r="U482" s="103"/>
      <c r="V482" s="103"/>
      <c r="W482" s="104" t="s">
        <v>68</v>
      </c>
      <c r="X482" s="105" t="n">
        <v>0</v>
      </c>
      <c r="Y482" s="106" t="n">
        <f aca="false">IFERROR(IF(X482="",0,CEILING((X482/$H482),1)*$H482),"")</f>
        <v>0</v>
      </c>
      <c r="Z482" s="107" t="str">
        <f aca="false">IFERROR(IF(Y482=0,"",ROUNDUP(Y482/H482,0)*0.00502),"")</f>
        <v/>
      </c>
      <c r="AA482" s="108"/>
      <c r="AB482" s="109"/>
      <c r="AC482" s="110" t="s">
        <v>767</v>
      </c>
      <c r="AG482" s="111"/>
      <c r="AJ482" s="112"/>
      <c r="AK482" s="112"/>
      <c r="BB482" s="113" t="s">
        <v>1</v>
      </c>
      <c r="BM482" s="111" t="n">
        <f aca="false">IFERROR(X482*I482/H482,"0")</f>
        <v>0</v>
      </c>
      <c r="BN482" s="111" t="n">
        <f aca="false">IFERROR(Y482*I482/H482,"0")</f>
        <v>0</v>
      </c>
      <c r="BO482" s="111" t="n">
        <f aca="false">IFERROR(1/J482*(X482/H482),"0")</f>
        <v>0</v>
      </c>
      <c r="BP482" s="111" t="n">
        <f aca="false">IFERROR(1/J482*(Y482/H482),"0")</f>
        <v>0</v>
      </c>
    </row>
    <row r="483" customFormat="false" ht="27" hidden="false" customHeight="true" outlineLevel="0" collapsed="false">
      <c r="A483" s="96" t="s">
        <v>768</v>
      </c>
      <c r="B483" s="96" t="s">
        <v>769</v>
      </c>
      <c r="C483" s="97" t="n">
        <v>4301031334</v>
      </c>
      <c r="D483" s="98" t="n">
        <v>4680115880771</v>
      </c>
      <c r="E483" s="98"/>
      <c r="F483" s="99" t="n">
        <v>0.28</v>
      </c>
      <c r="G483" s="100" t="n">
        <v>6</v>
      </c>
      <c r="H483" s="99" t="n">
        <v>1.68</v>
      </c>
      <c r="I483" s="99" t="n">
        <v>1.81</v>
      </c>
      <c r="J483" s="100" t="n">
        <v>234</v>
      </c>
      <c r="K483" s="100" t="s">
        <v>66</v>
      </c>
      <c r="L483" s="100"/>
      <c r="M483" s="101" t="s">
        <v>67</v>
      </c>
      <c r="N483" s="101"/>
      <c r="O483" s="100" t="n">
        <v>50</v>
      </c>
      <c r="P483" s="102" t="str">
        <f aca="false"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83" s="102"/>
      <c r="R483" s="102"/>
      <c r="S483" s="102"/>
      <c r="T483" s="102"/>
      <c r="U483" s="103"/>
      <c r="V483" s="103"/>
      <c r="W483" s="104" t="s">
        <v>68</v>
      </c>
      <c r="X483" s="105" t="n">
        <v>0</v>
      </c>
      <c r="Y483" s="106" t="n">
        <f aca="false">IFERROR(IF(X483="",0,CEILING((X483/$H483),1)*$H483),"")</f>
        <v>0</v>
      </c>
      <c r="Z483" s="107" t="str">
        <f aca="false">IFERROR(IF(Y483=0,"",ROUNDUP(Y483/H483,0)*0.00502),"")</f>
        <v/>
      </c>
      <c r="AA483" s="108"/>
      <c r="AB483" s="109"/>
      <c r="AC483" s="110" t="s">
        <v>770</v>
      </c>
      <c r="AG483" s="111"/>
      <c r="AJ483" s="112"/>
      <c r="AK483" s="112"/>
      <c r="BB483" s="113" t="s">
        <v>1</v>
      </c>
      <c r="BM483" s="111" t="n">
        <f aca="false">IFERROR(X483*I483/H483,"0")</f>
        <v>0</v>
      </c>
      <c r="BN483" s="111" t="n">
        <f aca="false">IFERROR(Y483*I483/H483,"0")</f>
        <v>0</v>
      </c>
      <c r="BO483" s="111" t="n">
        <f aca="false">IFERROR(1/J483*(X483/H483),"0")</f>
        <v>0</v>
      </c>
      <c r="BP483" s="111" t="n">
        <f aca="false">IFERROR(1/J483*(Y483/H483),"0")</f>
        <v>0</v>
      </c>
    </row>
    <row r="484" customFormat="false" ht="27" hidden="false" customHeight="true" outlineLevel="0" collapsed="false">
      <c r="A484" s="96" t="s">
        <v>771</v>
      </c>
      <c r="B484" s="96" t="s">
        <v>772</v>
      </c>
      <c r="C484" s="97" t="n">
        <v>4301031359</v>
      </c>
      <c r="D484" s="98" t="n">
        <v>4607091389500</v>
      </c>
      <c r="E484" s="98"/>
      <c r="F484" s="99" t="n">
        <v>0.35</v>
      </c>
      <c r="G484" s="100" t="n">
        <v>6</v>
      </c>
      <c r="H484" s="99" t="n">
        <v>2.1</v>
      </c>
      <c r="I484" s="99" t="n">
        <v>2.23</v>
      </c>
      <c r="J484" s="100" t="n">
        <v>234</v>
      </c>
      <c r="K484" s="100" t="s">
        <v>66</v>
      </c>
      <c r="L484" s="100"/>
      <c r="M484" s="101" t="s">
        <v>67</v>
      </c>
      <c r="N484" s="101"/>
      <c r="O484" s="100" t="n">
        <v>50</v>
      </c>
      <c r="P484" s="119" t="s">
        <v>773</v>
      </c>
      <c r="Q484" s="119"/>
      <c r="R484" s="119"/>
      <c r="S484" s="119"/>
      <c r="T484" s="119"/>
      <c r="U484" s="103"/>
      <c r="V484" s="103"/>
      <c r="W484" s="104" t="s">
        <v>68</v>
      </c>
      <c r="X484" s="105" t="n">
        <v>0</v>
      </c>
      <c r="Y484" s="106" t="n">
        <f aca="false">IFERROR(IF(X484="",0,CEILING((X484/$H484),1)*$H484),"")</f>
        <v>0</v>
      </c>
      <c r="Z484" s="107" t="str">
        <f aca="false">IFERROR(IF(Y484=0,"",ROUNDUP(Y484/H484,0)*0.00502),"")</f>
        <v/>
      </c>
      <c r="AA484" s="108"/>
      <c r="AB484" s="109"/>
      <c r="AC484" s="110" t="s">
        <v>770</v>
      </c>
      <c r="AG484" s="111"/>
      <c r="AJ484" s="112"/>
      <c r="AK484" s="112"/>
      <c r="BB484" s="113" t="s">
        <v>1</v>
      </c>
      <c r="BM484" s="111" t="n">
        <f aca="false">IFERROR(X484*I484/H484,"0")</f>
        <v>0</v>
      </c>
      <c r="BN484" s="111" t="n">
        <f aca="false">IFERROR(Y484*I484/H484,"0")</f>
        <v>0</v>
      </c>
      <c r="BO484" s="111" t="n">
        <f aca="false">IFERROR(1/J484*(X484/H484),"0")</f>
        <v>0</v>
      </c>
      <c r="BP484" s="111" t="n">
        <f aca="false">IFERROR(1/J484*(Y484/H484),"0")</f>
        <v>0</v>
      </c>
    </row>
    <row r="485" customFormat="false" ht="27" hidden="false" customHeight="true" outlineLevel="0" collapsed="false">
      <c r="A485" s="96" t="s">
        <v>771</v>
      </c>
      <c r="B485" s="96" t="s">
        <v>774</v>
      </c>
      <c r="C485" s="97" t="n">
        <v>4301031327</v>
      </c>
      <c r="D485" s="98" t="n">
        <v>4607091389500</v>
      </c>
      <c r="E485" s="98"/>
      <c r="F485" s="99" t="n">
        <v>0.35</v>
      </c>
      <c r="G485" s="100" t="n">
        <v>6</v>
      </c>
      <c r="H485" s="99" t="n">
        <v>2.1</v>
      </c>
      <c r="I485" s="99" t="n">
        <v>2.23</v>
      </c>
      <c r="J485" s="100" t="n">
        <v>234</v>
      </c>
      <c r="K485" s="100" t="s">
        <v>66</v>
      </c>
      <c r="L485" s="100"/>
      <c r="M485" s="101" t="s">
        <v>67</v>
      </c>
      <c r="N485" s="101"/>
      <c r="O485" s="100" t="n">
        <v>50</v>
      </c>
      <c r="P485" s="102" t="str">
        <f aca="false"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85" s="102"/>
      <c r="R485" s="102"/>
      <c r="S485" s="102"/>
      <c r="T485" s="102"/>
      <c r="U485" s="103"/>
      <c r="V485" s="103"/>
      <c r="W485" s="104" t="s">
        <v>68</v>
      </c>
      <c r="X485" s="105" t="n">
        <v>0</v>
      </c>
      <c r="Y485" s="106" t="n">
        <f aca="false">IFERROR(IF(X485="",0,CEILING((X485/$H485),1)*$H485),"")</f>
        <v>0</v>
      </c>
      <c r="Z485" s="107" t="str">
        <f aca="false">IFERROR(IF(Y485=0,"",ROUNDUP(Y485/H485,0)*0.00502),"")</f>
        <v/>
      </c>
      <c r="AA485" s="108"/>
      <c r="AB485" s="109"/>
      <c r="AC485" s="110" t="s">
        <v>770</v>
      </c>
      <c r="AG485" s="111"/>
      <c r="AJ485" s="112"/>
      <c r="AK485" s="112"/>
      <c r="BB485" s="113" t="s">
        <v>1</v>
      </c>
      <c r="BM485" s="111" t="n">
        <f aca="false">IFERROR(X485*I485/H485,"0")</f>
        <v>0</v>
      </c>
      <c r="BN485" s="111" t="n">
        <f aca="false">IFERROR(Y485*I485/H485,"0")</f>
        <v>0</v>
      </c>
      <c r="BO485" s="111" t="n">
        <f aca="false">IFERROR(1/J485*(X485/H485),"0")</f>
        <v>0</v>
      </c>
      <c r="BP485" s="111" t="n">
        <f aca="false">IFERROR(1/J485*(Y485/H485),"0")</f>
        <v>0</v>
      </c>
    </row>
    <row r="486" customFormat="false" ht="12.75" hidden="false" customHeight="false" outlineLevel="0" collapsed="false">
      <c r="A486" s="114"/>
      <c r="B486" s="114"/>
      <c r="C486" s="114"/>
      <c r="D486" s="114"/>
      <c r="E486" s="114"/>
      <c r="F486" s="114"/>
      <c r="G486" s="114"/>
      <c r="H486" s="114"/>
      <c r="I486" s="114"/>
      <c r="J486" s="114"/>
      <c r="K486" s="114"/>
      <c r="L486" s="114"/>
      <c r="M486" s="114"/>
      <c r="N486" s="114"/>
      <c r="O486" s="114"/>
      <c r="P486" s="115" t="s">
        <v>70</v>
      </c>
      <c r="Q486" s="115"/>
      <c r="R486" s="115"/>
      <c r="S486" s="115"/>
      <c r="T486" s="115"/>
      <c r="U486" s="115"/>
      <c r="V486" s="115"/>
      <c r="W486" s="116" t="s">
        <v>71</v>
      </c>
      <c r="X486" s="117" t="n">
        <f aca="false">IFERROR(X481/H481,"0")+IFERROR(X482/H482,"0")+IFERROR(X483/H483,"0")+IFERROR(X484/H484,"0")+IFERROR(X485/H485,"0")</f>
        <v>0</v>
      </c>
      <c r="Y486" s="117" t="n">
        <f aca="false">IFERROR(Y481/H481,"0")+IFERROR(Y482/H482,"0")+IFERROR(Y483/H483,"0")+IFERROR(Y484/H484,"0")+IFERROR(Y485/H485,"0")</f>
        <v>0</v>
      </c>
      <c r="Z486" s="117" t="n">
        <f aca="false">IFERROR(IF(Z481="",0,Z481),"0")+IFERROR(IF(Z482="",0,Z482),"0")+IFERROR(IF(Z483="",0,Z483),"0")+IFERROR(IF(Z484="",0,Z484),"0")+IFERROR(IF(Z485="",0,Z485),"0")</f>
        <v>0</v>
      </c>
      <c r="AA486" s="118"/>
      <c r="AB486" s="118"/>
      <c r="AC486" s="118"/>
    </row>
    <row r="487" customFormat="false" ht="12.75" hidden="false" customHeight="false" outlineLevel="0" collapsed="false">
      <c r="A487" s="114"/>
      <c r="B487" s="114"/>
      <c r="C487" s="114"/>
      <c r="D487" s="114"/>
      <c r="E487" s="114"/>
      <c r="F487" s="114"/>
      <c r="G487" s="114"/>
      <c r="H487" s="114"/>
      <c r="I487" s="114"/>
      <c r="J487" s="114"/>
      <c r="K487" s="114"/>
      <c r="L487" s="114"/>
      <c r="M487" s="114"/>
      <c r="N487" s="114"/>
      <c r="O487" s="114"/>
      <c r="P487" s="115" t="s">
        <v>70</v>
      </c>
      <c r="Q487" s="115"/>
      <c r="R487" s="115"/>
      <c r="S487" s="115"/>
      <c r="T487" s="115"/>
      <c r="U487" s="115"/>
      <c r="V487" s="115"/>
      <c r="W487" s="116" t="s">
        <v>68</v>
      </c>
      <c r="X487" s="117" t="n">
        <f aca="false">IFERROR(SUM(X481:X485),"0")</f>
        <v>0</v>
      </c>
      <c r="Y487" s="117" t="n">
        <f aca="false">IFERROR(SUM(Y481:Y485),"0")</f>
        <v>0</v>
      </c>
      <c r="Z487" s="116"/>
      <c r="AA487" s="118"/>
      <c r="AB487" s="118"/>
      <c r="AC487" s="118"/>
    </row>
    <row r="488" customFormat="false" ht="14.25" hidden="false" customHeight="true" outlineLevel="0" collapsed="false">
      <c r="A488" s="94" t="s">
        <v>102</v>
      </c>
      <c r="B488" s="94"/>
      <c r="C488" s="94"/>
      <c r="D488" s="94"/>
      <c r="E488" s="94"/>
      <c r="F488" s="94"/>
      <c r="G488" s="94"/>
      <c r="H488" s="94"/>
      <c r="I488" s="94"/>
      <c r="J488" s="94"/>
      <c r="K488" s="94"/>
      <c r="L488" s="94"/>
      <c r="M488" s="94"/>
      <c r="N488" s="94"/>
      <c r="O488" s="94"/>
      <c r="P488" s="94"/>
      <c r="Q488" s="94"/>
      <c r="R488" s="94"/>
      <c r="S488" s="94"/>
      <c r="T488" s="94"/>
      <c r="U488" s="94"/>
      <c r="V488" s="94"/>
      <c r="W488" s="94"/>
      <c r="X488" s="94"/>
      <c r="Y488" s="94"/>
      <c r="Z488" s="94"/>
      <c r="AA488" s="95"/>
      <c r="AB488" s="95"/>
      <c r="AC488" s="95"/>
    </row>
    <row r="489" customFormat="false" ht="27" hidden="false" customHeight="true" outlineLevel="0" collapsed="false">
      <c r="A489" s="96" t="s">
        <v>775</v>
      </c>
      <c r="B489" s="96" t="s">
        <v>776</v>
      </c>
      <c r="C489" s="97" t="n">
        <v>4301032046</v>
      </c>
      <c r="D489" s="98" t="n">
        <v>4680115884359</v>
      </c>
      <c r="E489" s="98"/>
      <c r="F489" s="99" t="n">
        <v>0.06</v>
      </c>
      <c r="G489" s="100" t="n">
        <v>20</v>
      </c>
      <c r="H489" s="99" t="n">
        <v>1.2</v>
      </c>
      <c r="I489" s="99" t="n">
        <v>1.8</v>
      </c>
      <c r="J489" s="100" t="n">
        <v>200</v>
      </c>
      <c r="K489" s="100" t="s">
        <v>755</v>
      </c>
      <c r="L489" s="100"/>
      <c r="M489" s="101" t="s">
        <v>756</v>
      </c>
      <c r="N489" s="101"/>
      <c r="O489" s="100" t="n">
        <v>60</v>
      </c>
      <c r="P489" s="102" t="str">
        <f aca="false"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489" s="102"/>
      <c r="R489" s="102"/>
      <c r="S489" s="102"/>
      <c r="T489" s="102"/>
      <c r="U489" s="103"/>
      <c r="V489" s="103"/>
      <c r="W489" s="104" t="s">
        <v>68</v>
      </c>
      <c r="X489" s="105" t="n">
        <v>0</v>
      </c>
      <c r="Y489" s="106" t="n">
        <f aca="false">IFERROR(IF(X489="",0,CEILING((X489/$H489),1)*$H489),"")</f>
        <v>0</v>
      </c>
      <c r="Z489" s="107" t="str">
        <f aca="false">IFERROR(IF(Y489=0,"",ROUNDUP(Y489/H489,0)*0.00627),"")</f>
        <v/>
      </c>
      <c r="AA489" s="108"/>
      <c r="AB489" s="109"/>
      <c r="AC489" s="110" t="s">
        <v>777</v>
      </c>
      <c r="AG489" s="111"/>
      <c r="AJ489" s="112"/>
      <c r="AK489" s="112"/>
      <c r="BB489" s="113" t="s">
        <v>1</v>
      </c>
      <c r="BM489" s="111" t="n">
        <f aca="false">IFERROR(X489*I489/H489,"0")</f>
        <v>0</v>
      </c>
      <c r="BN489" s="111" t="n">
        <f aca="false">IFERROR(Y489*I489/H489,"0")</f>
        <v>0</v>
      </c>
      <c r="BO489" s="111" t="n">
        <f aca="false">IFERROR(1/J489*(X489/H489),"0")</f>
        <v>0</v>
      </c>
      <c r="BP489" s="111" t="n">
        <f aca="false">IFERROR(1/J489*(Y489/H489),"0")</f>
        <v>0</v>
      </c>
    </row>
    <row r="490" customFormat="false" ht="12.75" hidden="false" customHeight="false" outlineLevel="0" collapsed="false">
      <c r="A490" s="114"/>
      <c r="B490" s="114"/>
      <c r="C490" s="114"/>
      <c r="D490" s="114"/>
      <c r="E490" s="114"/>
      <c r="F490" s="114"/>
      <c r="G490" s="114"/>
      <c r="H490" s="114"/>
      <c r="I490" s="114"/>
      <c r="J490" s="114"/>
      <c r="K490" s="114"/>
      <c r="L490" s="114"/>
      <c r="M490" s="114"/>
      <c r="N490" s="114"/>
      <c r="O490" s="114"/>
      <c r="P490" s="115" t="s">
        <v>70</v>
      </c>
      <c r="Q490" s="115"/>
      <c r="R490" s="115"/>
      <c r="S490" s="115"/>
      <c r="T490" s="115"/>
      <c r="U490" s="115"/>
      <c r="V490" s="115"/>
      <c r="W490" s="116" t="s">
        <v>71</v>
      </c>
      <c r="X490" s="117" t="n">
        <f aca="false">IFERROR(X489/H489,"0")</f>
        <v>0</v>
      </c>
      <c r="Y490" s="117" t="n">
        <f aca="false">IFERROR(Y489/H489,"0")</f>
        <v>0</v>
      </c>
      <c r="Z490" s="117" t="n">
        <f aca="false">IFERROR(IF(Z489="",0,Z489),"0")</f>
        <v>0</v>
      </c>
      <c r="AA490" s="118"/>
      <c r="AB490" s="118"/>
      <c r="AC490" s="118"/>
    </row>
    <row r="491" customFormat="false" ht="12.75" hidden="false" customHeight="false" outlineLevel="0" collapsed="false">
      <c r="A491" s="114"/>
      <c r="B491" s="114"/>
      <c r="C491" s="114"/>
      <c r="D491" s="114"/>
      <c r="E491" s="114"/>
      <c r="F491" s="114"/>
      <c r="G491" s="114"/>
      <c r="H491" s="114"/>
      <c r="I491" s="114"/>
      <c r="J491" s="114"/>
      <c r="K491" s="114"/>
      <c r="L491" s="114"/>
      <c r="M491" s="114"/>
      <c r="N491" s="114"/>
      <c r="O491" s="114"/>
      <c r="P491" s="115" t="s">
        <v>70</v>
      </c>
      <c r="Q491" s="115"/>
      <c r="R491" s="115"/>
      <c r="S491" s="115"/>
      <c r="T491" s="115"/>
      <c r="U491" s="115"/>
      <c r="V491" s="115"/>
      <c r="W491" s="116" t="s">
        <v>68</v>
      </c>
      <c r="X491" s="117" t="n">
        <f aca="false">IFERROR(SUM(X489:X489),"0")</f>
        <v>0</v>
      </c>
      <c r="Y491" s="117" t="n">
        <f aca="false">IFERROR(SUM(Y489:Y489),"0")</f>
        <v>0</v>
      </c>
      <c r="Z491" s="116"/>
      <c r="AA491" s="118"/>
      <c r="AB491" s="118"/>
      <c r="AC491" s="118"/>
    </row>
    <row r="492" customFormat="false" ht="16.5" hidden="false" customHeight="true" outlineLevel="0" collapsed="false">
      <c r="A492" s="92" t="s">
        <v>778</v>
      </c>
      <c r="B492" s="92"/>
      <c r="C492" s="92"/>
      <c r="D492" s="92"/>
      <c r="E492" s="92"/>
      <c r="F492" s="92"/>
      <c r="G492" s="92"/>
      <c r="H492" s="92"/>
      <c r="I492" s="92"/>
      <c r="J492" s="92"/>
      <c r="K492" s="92"/>
      <c r="L492" s="92"/>
      <c r="M492" s="92"/>
      <c r="N492" s="92"/>
      <c r="O492" s="92"/>
      <c r="P492" s="92"/>
      <c r="Q492" s="92"/>
      <c r="R492" s="92"/>
      <c r="S492" s="92"/>
      <c r="T492" s="92"/>
      <c r="U492" s="92"/>
      <c r="V492" s="92"/>
      <c r="W492" s="92"/>
      <c r="X492" s="92"/>
      <c r="Y492" s="92"/>
      <c r="Z492" s="92"/>
      <c r="AA492" s="93"/>
      <c r="AB492" s="93"/>
      <c r="AC492" s="93"/>
    </row>
    <row r="493" customFormat="false" ht="14.25" hidden="false" customHeight="true" outlineLevel="0" collapsed="false">
      <c r="A493" s="94" t="s">
        <v>63</v>
      </c>
      <c r="B493" s="94"/>
      <c r="C493" s="94"/>
      <c r="D493" s="94"/>
      <c r="E493" s="94"/>
      <c r="F493" s="94"/>
      <c r="G493" s="94"/>
      <c r="H493" s="94"/>
      <c r="I493" s="94"/>
      <c r="J493" s="94"/>
      <c r="K493" s="94"/>
      <c r="L493" s="94"/>
      <c r="M493" s="94"/>
      <c r="N493" s="94"/>
      <c r="O493" s="94"/>
      <c r="P493" s="94"/>
      <c r="Q493" s="94"/>
      <c r="R493" s="94"/>
      <c r="S493" s="94"/>
      <c r="T493" s="94"/>
      <c r="U493" s="94"/>
      <c r="V493" s="94"/>
      <c r="W493" s="94"/>
      <c r="X493" s="94"/>
      <c r="Y493" s="94"/>
      <c r="Z493" s="94"/>
      <c r="AA493" s="95"/>
      <c r="AB493" s="95"/>
      <c r="AC493" s="95"/>
    </row>
    <row r="494" customFormat="false" ht="27" hidden="false" customHeight="true" outlineLevel="0" collapsed="false">
      <c r="A494" s="96" t="s">
        <v>779</v>
      </c>
      <c r="B494" s="96" t="s">
        <v>780</v>
      </c>
      <c r="C494" s="97" t="n">
        <v>4301031294</v>
      </c>
      <c r="D494" s="98" t="n">
        <v>4680115885189</v>
      </c>
      <c r="E494" s="98"/>
      <c r="F494" s="99" t="n">
        <v>0.2</v>
      </c>
      <c r="G494" s="100" t="n">
        <v>6</v>
      </c>
      <c r="H494" s="99" t="n">
        <v>1.2</v>
      </c>
      <c r="I494" s="99" t="n">
        <v>1.372</v>
      </c>
      <c r="J494" s="100" t="n">
        <v>234</v>
      </c>
      <c r="K494" s="100" t="s">
        <v>66</v>
      </c>
      <c r="L494" s="100"/>
      <c r="M494" s="101" t="s">
        <v>67</v>
      </c>
      <c r="N494" s="101"/>
      <c r="O494" s="100" t="n">
        <v>40</v>
      </c>
      <c r="P494" s="102" t="str">
        <f aca="false"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94" s="102"/>
      <c r="R494" s="102"/>
      <c r="S494" s="102"/>
      <c r="T494" s="102"/>
      <c r="U494" s="103"/>
      <c r="V494" s="103"/>
      <c r="W494" s="104" t="s">
        <v>68</v>
      </c>
      <c r="X494" s="105" t="n">
        <v>10</v>
      </c>
      <c r="Y494" s="106" t="n">
        <f aca="false">IFERROR(IF(X494="",0,CEILING((X494/$H494),1)*$H494),"")</f>
        <v>10.8</v>
      </c>
      <c r="Z494" s="107" t="n">
        <f aca="false">IFERROR(IF(Y494=0,"",ROUNDUP(Y494/H494,0)*0.00502),"")</f>
        <v>0.04518</v>
      </c>
      <c r="AA494" s="108"/>
      <c r="AB494" s="109"/>
      <c r="AC494" s="110" t="s">
        <v>781</v>
      </c>
      <c r="AG494" s="111"/>
      <c r="AJ494" s="112"/>
      <c r="AK494" s="112"/>
      <c r="BB494" s="113" t="s">
        <v>1</v>
      </c>
      <c r="BM494" s="111" t="n">
        <f aca="false">IFERROR(X494*I494/H494,"0")</f>
        <v>11.4333333333333</v>
      </c>
      <c r="BN494" s="111" t="n">
        <f aca="false">IFERROR(Y494*I494/H494,"0")</f>
        <v>12.348</v>
      </c>
      <c r="BO494" s="111" t="n">
        <f aca="false">IFERROR(1/J494*(X494/H494),"0")</f>
        <v>0.0356125356125356</v>
      </c>
      <c r="BP494" s="111" t="n">
        <f aca="false">IFERROR(1/J494*(Y494/H494),"0")</f>
        <v>0.0384615384615385</v>
      </c>
    </row>
    <row r="495" customFormat="false" ht="27" hidden="false" customHeight="true" outlineLevel="0" collapsed="false">
      <c r="A495" s="96" t="s">
        <v>782</v>
      </c>
      <c r="B495" s="96" t="s">
        <v>783</v>
      </c>
      <c r="C495" s="97" t="n">
        <v>4301031293</v>
      </c>
      <c r="D495" s="98" t="n">
        <v>4680115885172</v>
      </c>
      <c r="E495" s="98"/>
      <c r="F495" s="99" t="n">
        <v>0.2</v>
      </c>
      <c r="G495" s="100" t="n">
        <v>6</v>
      </c>
      <c r="H495" s="99" t="n">
        <v>1.2</v>
      </c>
      <c r="I495" s="99" t="n">
        <v>1.3</v>
      </c>
      <c r="J495" s="100" t="n">
        <v>234</v>
      </c>
      <c r="K495" s="100" t="s">
        <v>66</v>
      </c>
      <c r="L495" s="100"/>
      <c r="M495" s="101" t="s">
        <v>67</v>
      </c>
      <c r="N495" s="101"/>
      <c r="O495" s="100" t="n">
        <v>40</v>
      </c>
      <c r="P495" s="102" t="str">
        <f aca="false"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95" s="102"/>
      <c r="R495" s="102"/>
      <c r="S495" s="102"/>
      <c r="T495" s="102"/>
      <c r="U495" s="103"/>
      <c r="V495" s="103"/>
      <c r="W495" s="104" t="s">
        <v>68</v>
      </c>
      <c r="X495" s="105" t="n">
        <v>0</v>
      </c>
      <c r="Y495" s="106" t="n">
        <f aca="false">IFERROR(IF(X495="",0,CEILING((X495/$H495),1)*$H495),"")</f>
        <v>0</v>
      </c>
      <c r="Z495" s="107" t="str">
        <f aca="false">IFERROR(IF(Y495=0,"",ROUNDUP(Y495/H495,0)*0.00502),"")</f>
        <v/>
      </c>
      <c r="AA495" s="108"/>
      <c r="AB495" s="109"/>
      <c r="AC495" s="110" t="s">
        <v>781</v>
      </c>
      <c r="AG495" s="111"/>
      <c r="AJ495" s="112"/>
      <c r="AK495" s="112"/>
      <c r="BB495" s="113" t="s">
        <v>1</v>
      </c>
      <c r="BM495" s="111" t="n">
        <f aca="false">IFERROR(X495*I495/H495,"0")</f>
        <v>0</v>
      </c>
      <c r="BN495" s="111" t="n">
        <f aca="false">IFERROR(Y495*I495/H495,"0")</f>
        <v>0</v>
      </c>
      <c r="BO495" s="111" t="n">
        <f aca="false">IFERROR(1/J495*(X495/H495),"0")</f>
        <v>0</v>
      </c>
      <c r="BP495" s="111" t="n">
        <f aca="false">IFERROR(1/J495*(Y495/H495),"0")</f>
        <v>0</v>
      </c>
    </row>
    <row r="496" customFormat="false" ht="27" hidden="false" customHeight="true" outlineLevel="0" collapsed="false">
      <c r="A496" s="96" t="s">
        <v>784</v>
      </c>
      <c r="B496" s="96" t="s">
        <v>785</v>
      </c>
      <c r="C496" s="97" t="n">
        <v>4301031291</v>
      </c>
      <c r="D496" s="98" t="n">
        <v>4680115885110</v>
      </c>
      <c r="E496" s="98"/>
      <c r="F496" s="99" t="n">
        <v>0.2</v>
      </c>
      <c r="G496" s="100" t="n">
        <v>6</v>
      </c>
      <c r="H496" s="99" t="n">
        <v>1.2</v>
      </c>
      <c r="I496" s="99" t="n">
        <v>2.02</v>
      </c>
      <c r="J496" s="100" t="n">
        <v>234</v>
      </c>
      <c r="K496" s="100" t="s">
        <v>66</v>
      </c>
      <c r="L496" s="100"/>
      <c r="M496" s="101" t="s">
        <v>67</v>
      </c>
      <c r="N496" s="101"/>
      <c r="O496" s="100" t="n">
        <v>35</v>
      </c>
      <c r="P496" s="102" t="str">
        <f aca="false"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96" s="102"/>
      <c r="R496" s="102"/>
      <c r="S496" s="102"/>
      <c r="T496" s="102"/>
      <c r="U496" s="103"/>
      <c r="V496" s="103"/>
      <c r="W496" s="104" t="s">
        <v>68</v>
      </c>
      <c r="X496" s="105" t="n">
        <v>10</v>
      </c>
      <c r="Y496" s="106" t="n">
        <f aca="false">IFERROR(IF(X496="",0,CEILING((X496/$H496),1)*$H496),"")</f>
        <v>10.8</v>
      </c>
      <c r="Z496" s="107" t="n">
        <f aca="false">IFERROR(IF(Y496=0,"",ROUNDUP(Y496/H496,0)*0.00502),"")</f>
        <v>0.04518</v>
      </c>
      <c r="AA496" s="108"/>
      <c r="AB496" s="109"/>
      <c r="AC496" s="110" t="s">
        <v>786</v>
      </c>
      <c r="AG496" s="111"/>
      <c r="AJ496" s="112"/>
      <c r="AK496" s="112"/>
      <c r="BB496" s="113" t="s">
        <v>1</v>
      </c>
      <c r="BM496" s="111" t="n">
        <f aca="false">IFERROR(X496*I496/H496,"0")</f>
        <v>16.8333333333333</v>
      </c>
      <c r="BN496" s="111" t="n">
        <f aca="false">IFERROR(Y496*I496/H496,"0")</f>
        <v>18.18</v>
      </c>
      <c r="BO496" s="111" t="n">
        <f aca="false">IFERROR(1/J496*(X496/H496),"0")</f>
        <v>0.0356125356125356</v>
      </c>
      <c r="BP496" s="111" t="n">
        <f aca="false">IFERROR(1/J496*(Y496/H496),"0")</f>
        <v>0.0384615384615385</v>
      </c>
    </row>
    <row r="497" customFormat="false" ht="12.75" hidden="false" customHeight="false" outlineLevel="0" collapsed="false">
      <c r="A497" s="114"/>
      <c r="B497" s="114"/>
      <c r="C497" s="114"/>
      <c r="D497" s="114"/>
      <c r="E497" s="114"/>
      <c r="F497" s="114"/>
      <c r="G497" s="114"/>
      <c r="H497" s="114"/>
      <c r="I497" s="114"/>
      <c r="J497" s="114"/>
      <c r="K497" s="114"/>
      <c r="L497" s="114"/>
      <c r="M497" s="114"/>
      <c r="N497" s="114"/>
      <c r="O497" s="114"/>
      <c r="P497" s="115" t="s">
        <v>70</v>
      </c>
      <c r="Q497" s="115"/>
      <c r="R497" s="115"/>
      <c r="S497" s="115"/>
      <c r="T497" s="115"/>
      <c r="U497" s="115"/>
      <c r="V497" s="115"/>
      <c r="W497" s="116" t="s">
        <v>71</v>
      </c>
      <c r="X497" s="117" t="n">
        <f aca="false">IFERROR(X494/H494,"0")+IFERROR(X495/H495,"0")+IFERROR(X496/H496,"0")</f>
        <v>16.6666666666667</v>
      </c>
      <c r="Y497" s="117" t="n">
        <f aca="false">IFERROR(Y494/H494,"0")+IFERROR(Y495/H495,"0")+IFERROR(Y496/H496,"0")</f>
        <v>18</v>
      </c>
      <c r="Z497" s="117" t="n">
        <f aca="false">IFERROR(IF(Z494="",0,Z494),"0")+IFERROR(IF(Z495="",0,Z495),"0")+IFERROR(IF(Z496="",0,Z496),"0")</f>
        <v>0.09036</v>
      </c>
      <c r="AA497" s="118"/>
      <c r="AB497" s="118"/>
      <c r="AC497" s="118"/>
    </row>
    <row r="498" customFormat="false" ht="12.75" hidden="false" customHeight="false" outlineLevel="0" collapsed="false">
      <c r="A498" s="114"/>
      <c r="B498" s="114"/>
      <c r="C498" s="114"/>
      <c r="D498" s="114"/>
      <c r="E498" s="114"/>
      <c r="F498" s="114"/>
      <c r="G498" s="114"/>
      <c r="H498" s="114"/>
      <c r="I498" s="114"/>
      <c r="J498" s="114"/>
      <c r="K498" s="114"/>
      <c r="L498" s="114"/>
      <c r="M498" s="114"/>
      <c r="N498" s="114"/>
      <c r="O498" s="114"/>
      <c r="P498" s="115" t="s">
        <v>70</v>
      </c>
      <c r="Q498" s="115"/>
      <c r="R498" s="115"/>
      <c r="S498" s="115"/>
      <c r="T498" s="115"/>
      <c r="U498" s="115"/>
      <c r="V498" s="115"/>
      <c r="W498" s="116" t="s">
        <v>68</v>
      </c>
      <c r="X498" s="117" t="n">
        <f aca="false">IFERROR(SUM(X494:X496),"0")</f>
        <v>20</v>
      </c>
      <c r="Y498" s="117" t="n">
        <f aca="false">IFERROR(SUM(Y494:Y496),"0")</f>
        <v>21.6</v>
      </c>
      <c r="Z498" s="116"/>
      <c r="AA498" s="118"/>
      <c r="AB498" s="118"/>
      <c r="AC498" s="118"/>
    </row>
    <row r="499" customFormat="false" ht="16.5" hidden="false" customHeight="true" outlineLevel="0" collapsed="false">
      <c r="A499" s="92" t="s">
        <v>787</v>
      </c>
      <c r="B499" s="92"/>
      <c r="C499" s="92"/>
      <c r="D499" s="92"/>
      <c r="E499" s="92"/>
      <c r="F499" s="92"/>
      <c r="G499" s="92"/>
      <c r="H499" s="92"/>
      <c r="I499" s="92"/>
      <c r="J499" s="92"/>
      <c r="K499" s="92"/>
      <c r="L499" s="92"/>
      <c r="M499" s="92"/>
      <c r="N499" s="92"/>
      <c r="O499" s="92"/>
      <c r="P499" s="92"/>
      <c r="Q499" s="92"/>
      <c r="R499" s="92"/>
      <c r="S499" s="92"/>
      <c r="T499" s="92"/>
      <c r="U499" s="92"/>
      <c r="V499" s="92"/>
      <c r="W499" s="92"/>
      <c r="X499" s="92"/>
      <c r="Y499" s="92"/>
      <c r="Z499" s="92"/>
      <c r="AA499" s="93"/>
      <c r="AB499" s="93"/>
      <c r="AC499" s="93"/>
    </row>
    <row r="500" customFormat="false" ht="14.25" hidden="false" customHeight="true" outlineLevel="0" collapsed="false">
      <c r="A500" s="94" t="s">
        <v>63</v>
      </c>
      <c r="B500" s="94"/>
      <c r="C500" s="94"/>
      <c r="D500" s="94"/>
      <c r="E500" s="94"/>
      <c r="F500" s="94"/>
      <c r="G500" s="94"/>
      <c r="H500" s="94"/>
      <c r="I500" s="94"/>
      <c r="J500" s="94"/>
      <c r="K500" s="94"/>
      <c r="L500" s="94"/>
      <c r="M500" s="94"/>
      <c r="N500" s="94"/>
      <c r="O500" s="94"/>
      <c r="P500" s="94"/>
      <c r="Q500" s="94"/>
      <c r="R500" s="94"/>
      <c r="S500" s="94"/>
      <c r="T500" s="94"/>
      <c r="U500" s="94"/>
      <c r="V500" s="94"/>
      <c r="W500" s="94"/>
      <c r="X500" s="94"/>
      <c r="Y500" s="94"/>
      <c r="Z500" s="94"/>
      <c r="AA500" s="95"/>
      <c r="AB500" s="95"/>
      <c r="AC500" s="95"/>
    </row>
    <row r="501" customFormat="false" ht="27" hidden="false" customHeight="true" outlineLevel="0" collapsed="false">
      <c r="A501" s="96" t="s">
        <v>788</v>
      </c>
      <c r="B501" s="96" t="s">
        <v>789</v>
      </c>
      <c r="C501" s="97" t="n">
        <v>4301031261</v>
      </c>
      <c r="D501" s="98" t="n">
        <v>4680115885103</v>
      </c>
      <c r="E501" s="98"/>
      <c r="F501" s="99" t="n">
        <v>0.27</v>
      </c>
      <c r="G501" s="100" t="n">
        <v>6</v>
      </c>
      <c r="H501" s="99" t="n">
        <v>1.62</v>
      </c>
      <c r="I501" s="99" t="n">
        <v>1.82</v>
      </c>
      <c r="J501" s="100" t="n">
        <v>156</v>
      </c>
      <c r="K501" s="100" t="s">
        <v>75</v>
      </c>
      <c r="L501" s="100"/>
      <c r="M501" s="101" t="s">
        <v>67</v>
      </c>
      <c r="N501" s="101"/>
      <c r="O501" s="100" t="n">
        <v>40</v>
      </c>
      <c r="P501" s="102" t="str">
        <f aca="false"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01" s="102"/>
      <c r="R501" s="102"/>
      <c r="S501" s="102"/>
      <c r="T501" s="102"/>
      <c r="U501" s="103"/>
      <c r="V501" s="103"/>
      <c r="W501" s="104" t="s">
        <v>68</v>
      </c>
      <c r="X501" s="105" t="n">
        <v>0</v>
      </c>
      <c r="Y501" s="106" t="n">
        <f aca="false">IFERROR(IF(X501="",0,CEILING((X501/$H501),1)*$H501),"")</f>
        <v>0</v>
      </c>
      <c r="Z501" s="107" t="str">
        <f aca="false">IFERROR(IF(Y501=0,"",ROUNDUP(Y501/H501,0)*0.00753),"")</f>
        <v/>
      </c>
      <c r="AA501" s="108"/>
      <c r="AB501" s="109"/>
      <c r="AC501" s="110" t="s">
        <v>790</v>
      </c>
      <c r="AG501" s="111"/>
      <c r="AJ501" s="112"/>
      <c r="AK501" s="112"/>
      <c r="BB501" s="113" t="s">
        <v>1</v>
      </c>
      <c r="BM501" s="111" t="n">
        <f aca="false">IFERROR(X501*I501/H501,"0")</f>
        <v>0</v>
      </c>
      <c r="BN501" s="111" t="n">
        <f aca="false">IFERROR(Y501*I501/H501,"0")</f>
        <v>0</v>
      </c>
      <c r="BO501" s="111" t="n">
        <f aca="false">IFERROR(1/J501*(X501/H501),"0")</f>
        <v>0</v>
      </c>
      <c r="BP501" s="111" t="n">
        <f aca="false">IFERROR(1/J501*(Y501/H501),"0")</f>
        <v>0</v>
      </c>
    </row>
    <row r="502" customFormat="false" ht="12.75" hidden="false" customHeight="false" outlineLevel="0" collapsed="false">
      <c r="A502" s="114"/>
      <c r="B502" s="114"/>
      <c r="C502" s="114"/>
      <c r="D502" s="114"/>
      <c r="E502" s="114"/>
      <c r="F502" s="114"/>
      <c r="G502" s="114"/>
      <c r="H502" s="114"/>
      <c r="I502" s="114"/>
      <c r="J502" s="114"/>
      <c r="K502" s="114"/>
      <c r="L502" s="114"/>
      <c r="M502" s="114"/>
      <c r="N502" s="114"/>
      <c r="O502" s="114"/>
      <c r="P502" s="115" t="s">
        <v>70</v>
      </c>
      <c r="Q502" s="115"/>
      <c r="R502" s="115"/>
      <c r="S502" s="115"/>
      <c r="T502" s="115"/>
      <c r="U502" s="115"/>
      <c r="V502" s="115"/>
      <c r="W502" s="116" t="s">
        <v>71</v>
      </c>
      <c r="X502" s="117" t="n">
        <f aca="false">IFERROR(X501/H501,"0")</f>
        <v>0</v>
      </c>
      <c r="Y502" s="117" t="n">
        <f aca="false">IFERROR(Y501/H501,"0")</f>
        <v>0</v>
      </c>
      <c r="Z502" s="117" t="n">
        <f aca="false">IFERROR(IF(Z501="",0,Z501),"0")</f>
        <v>0</v>
      </c>
      <c r="AA502" s="118"/>
      <c r="AB502" s="118"/>
      <c r="AC502" s="118"/>
    </row>
    <row r="503" customFormat="false" ht="12.75" hidden="false" customHeight="false" outlineLevel="0" collapsed="false">
      <c r="A503" s="114"/>
      <c r="B503" s="114"/>
      <c r="C503" s="114"/>
      <c r="D503" s="114"/>
      <c r="E503" s="114"/>
      <c r="F503" s="114"/>
      <c r="G503" s="114"/>
      <c r="H503" s="114"/>
      <c r="I503" s="114"/>
      <c r="J503" s="114"/>
      <c r="K503" s="114"/>
      <c r="L503" s="114"/>
      <c r="M503" s="114"/>
      <c r="N503" s="114"/>
      <c r="O503" s="114"/>
      <c r="P503" s="115" t="s">
        <v>70</v>
      </c>
      <c r="Q503" s="115"/>
      <c r="R503" s="115"/>
      <c r="S503" s="115"/>
      <c r="T503" s="115"/>
      <c r="U503" s="115"/>
      <c r="V503" s="115"/>
      <c r="W503" s="116" t="s">
        <v>68</v>
      </c>
      <c r="X503" s="117" t="n">
        <f aca="false">IFERROR(SUM(X501:X501),"0")</f>
        <v>0</v>
      </c>
      <c r="Y503" s="117" t="n">
        <f aca="false">IFERROR(SUM(Y501:Y501),"0")</f>
        <v>0</v>
      </c>
      <c r="Z503" s="116"/>
      <c r="AA503" s="118"/>
      <c r="AB503" s="118"/>
      <c r="AC503" s="118"/>
    </row>
    <row r="504" customFormat="false" ht="27.75" hidden="false" customHeight="true" outlineLevel="0" collapsed="false">
      <c r="A504" s="90" t="s">
        <v>791</v>
      </c>
      <c r="B504" s="90"/>
      <c r="C504" s="90"/>
      <c r="D504" s="90"/>
      <c r="E504" s="90"/>
      <c r="F504" s="90"/>
      <c r="G504" s="90"/>
      <c r="H504" s="90"/>
      <c r="I504" s="90"/>
      <c r="J504" s="90"/>
      <c r="K504" s="90"/>
      <c r="L504" s="90"/>
      <c r="M504" s="90"/>
      <c r="N504" s="90"/>
      <c r="O504" s="90"/>
      <c r="P504" s="90"/>
      <c r="Q504" s="90"/>
      <c r="R504" s="90"/>
      <c r="S504" s="90"/>
      <c r="T504" s="90"/>
      <c r="U504" s="90"/>
      <c r="V504" s="90"/>
      <c r="W504" s="90"/>
      <c r="X504" s="90"/>
      <c r="Y504" s="90"/>
      <c r="Z504" s="90"/>
      <c r="AA504" s="91"/>
      <c r="AB504" s="91"/>
      <c r="AC504" s="91"/>
    </row>
    <row r="505" customFormat="false" ht="16.5" hidden="false" customHeight="true" outlineLevel="0" collapsed="false">
      <c r="A505" s="92" t="s">
        <v>791</v>
      </c>
      <c r="B505" s="92"/>
      <c r="C505" s="92"/>
      <c r="D505" s="92"/>
      <c r="E505" s="92"/>
      <c r="F505" s="92"/>
      <c r="G505" s="92"/>
      <c r="H505" s="92"/>
      <c r="I505" s="92"/>
      <c r="J505" s="92"/>
      <c r="K505" s="92"/>
      <c r="L505" s="92"/>
      <c r="M505" s="92"/>
      <c r="N505" s="92"/>
      <c r="O505" s="92"/>
      <c r="P505" s="92"/>
      <c r="Q505" s="92"/>
      <c r="R505" s="92"/>
      <c r="S505" s="92"/>
      <c r="T505" s="92"/>
      <c r="U505" s="92"/>
      <c r="V505" s="92"/>
      <c r="W505" s="92"/>
      <c r="X505" s="92"/>
      <c r="Y505" s="92"/>
      <c r="Z505" s="92"/>
      <c r="AA505" s="93"/>
      <c r="AB505" s="93"/>
      <c r="AC505" s="93"/>
    </row>
    <row r="506" customFormat="false" ht="14.25" hidden="false" customHeight="true" outlineLevel="0" collapsed="false">
      <c r="A506" s="94" t="s">
        <v>113</v>
      </c>
      <c r="B506" s="94"/>
      <c r="C506" s="94"/>
      <c r="D506" s="94"/>
      <c r="E506" s="94"/>
      <c r="F506" s="94"/>
      <c r="G506" s="94"/>
      <c r="H506" s="94"/>
      <c r="I506" s="94"/>
      <c r="J506" s="94"/>
      <c r="K506" s="94"/>
      <c r="L506" s="94"/>
      <c r="M506" s="94"/>
      <c r="N506" s="94"/>
      <c r="O506" s="94"/>
      <c r="P506" s="94"/>
      <c r="Q506" s="94"/>
      <c r="R506" s="94"/>
      <c r="S506" s="94"/>
      <c r="T506" s="94"/>
      <c r="U506" s="94"/>
      <c r="V506" s="94"/>
      <c r="W506" s="94"/>
      <c r="X506" s="94"/>
      <c r="Y506" s="94"/>
      <c r="Z506" s="94"/>
      <c r="AA506" s="95"/>
      <c r="AB506" s="95"/>
      <c r="AC506" s="95"/>
    </row>
    <row r="507" customFormat="false" ht="27" hidden="false" customHeight="true" outlineLevel="0" collapsed="false">
      <c r="A507" s="96" t="s">
        <v>792</v>
      </c>
      <c r="B507" s="96" t="s">
        <v>793</v>
      </c>
      <c r="C507" s="97" t="n">
        <v>4301011795</v>
      </c>
      <c r="D507" s="98" t="n">
        <v>4607091389067</v>
      </c>
      <c r="E507" s="98"/>
      <c r="F507" s="99" t="n">
        <v>0.88</v>
      </c>
      <c r="G507" s="100" t="n">
        <v>6</v>
      </c>
      <c r="H507" s="99" t="n">
        <v>5.28</v>
      </c>
      <c r="I507" s="99" t="n">
        <v>5.64</v>
      </c>
      <c r="J507" s="100" t="n">
        <v>104</v>
      </c>
      <c r="K507" s="100" t="s">
        <v>116</v>
      </c>
      <c r="L507" s="100"/>
      <c r="M507" s="101" t="s">
        <v>117</v>
      </c>
      <c r="N507" s="101"/>
      <c r="O507" s="100" t="n">
        <v>60</v>
      </c>
      <c r="P507" s="102" t="str">
        <f aca="false"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07" s="102"/>
      <c r="R507" s="102"/>
      <c r="S507" s="102"/>
      <c r="T507" s="102"/>
      <c r="U507" s="103"/>
      <c r="V507" s="103"/>
      <c r="W507" s="104" t="s">
        <v>68</v>
      </c>
      <c r="X507" s="105" t="n">
        <v>297</v>
      </c>
      <c r="Y507" s="106" t="n">
        <f aca="false">IFERROR(IF(X507="",0,CEILING((X507/$H507),1)*$H507),"")</f>
        <v>300.96</v>
      </c>
      <c r="Z507" s="107" t="n">
        <f aca="false">IFERROR(IF(Y507=0,"",ROUNDUP(Y507/H507,0)*0.01196),"")</f>
        <v>0.68172</v>
      </c>
      <c r="AA507" s="108"/>
      <c r="AB507" s="109"/>
      <c r="AC507" s="110" t="s">
        <v>121</v>
      </c>
      <c r="AG507" s="111"/>
      <c r="AJ507" s="112"/>
      <c r="AK507" s="112"/>
      <c r="BB507" s="113" t="s">
        <v>1</v>
      </c>
      <c r="BM507" s="111" t="n">
        <f aca="false">IFERROR(X507*I507/H507,"0")</f>
        <v>317.25</v>
      </c>
      <c r="BN507" s="111" t="n">
        <f aca="false">IFERROR(Y507*I507/H507,"0")</f>
        <v>321.48</v>
      </c>
      <c r="BO507" s="111" t="n">
        <f aca="false">IFERROR(1/J507*(X507/H507),"0")</f>
        <v>0.540865384615385</v>
      </c>
      <c r="BP507" s="111" t="n">
        <f aca="false">IFERROR(1/J507*(Y507/H507),"0")</f>
        <v>0.548076923076923</v>
      </c>
    </row>
    <row r="508" customFormat="false" ht="27" hidden="false" customHeight="true" outlineLevel="0" collapsed="false">
      <c r="A508" s="96" t="s">
        <v>794</v>
      </c>
      <c r="B508" s="96" t="s">
        <v>795</v>
      </c>
      <c r="C508" s="97" t="n">
        <v>4301011961</v>
      </c>
      <c r="D508" s="98" t="n">
        <v>4680115885271</v>
      </c>
      <c r="E508" s="98"/>
      <c r="F508" s="99" t="n">
        <v>0.88</v>
      </c>
      <c r="G508" s="100" t="n">
        <v>6</v>
      </c>
      <c r="H508" s="99" t="n">
        <v>5.28</v>
      </c>
      <c r="I508" s="99" t="n">
        <v>5.64</v>
      </c>
      <c r="J508" s="100" t="n">
        <v>104</v>
      </c>
      <c r="K508" s="100" t="s">
        <v>116</v>
      </c>
      <c r="L508" s="100"/>
      <c r="M508" s="101" t="s">
        <v>117</v>
      </c>
      <c r="N508" s="101"/>
      <c r="O508" s="100" t="n">
        <v>60</v>
      </c>
      <c r="P508" s="102" t="str">
        <f aca="false"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08" s="102"/>
      <c r="R508" s="102"/>
      <c r="S508" s="102"/>
      <c r="T508" s="102"/>
      <c r="U508" s="103"/>
      <c r="V508" s="103"/>
      <c r="W508" s="104" t="s">
        <v>68</v>
      </c>
      <c r="X508" s="105" t="n">
        <v>0</v>
      </c>
      <c r="Y508" s="106" t="n">
        <f aca="false">IFERROR(IF(X508="",0,CEILING((X508/$H508),1)*$H508),"")</f>
        <v>0</v>
      </c>
      <c r="Z508" s="107" t="str">
        <f aca="false">IFERROR(IF(Y508=0,"",ROUNDUP(Y508/H508,0)*0.01196),"")</f>
        <v/>
      </c>
      <c r="AA508" s="108"/>
      <c r="AB508" s="109"/>
      <c r="AC508" s="110" t="s">
        <v>796</v>
      </c>
      <c r="AG508" s="111"/>
      <c r="AJ508" s="112"/>
      <c r="AK508" s="112"/>
      <c r="BB508" s="113" t="s">
        <v>1</v>
      </c>
      <c r="BM508" s="111" t="n">
        <f aca="false">IFERROR(X508*I508/H508,"0")</f>
        <v>0</v>
      </c>
      <c r="BN508" s="111" t="n">
        <f aca="false">IFERROR(Y508*I508/H508,"0")</f>
        <v>0</v>
      </c>
      <c r="BO508" s="111" t="n">
        <f aca="false">IFERROR(1/J508*(X508/H508),"0")</f>
        <v>0</v>
      </c>
      <c r="BP508" s="111" t="n">
        <f aca="false">IFERROR(1/J508*(Y508/H508),"0")</f>
        <v>0</v>
      </c>
    </row>
    <row r="509" customFormat="false" ht="16.5" hidden="false" customHeight="true" outlineLevel="0" collapsed="false">
      <c r="A509" s="96" t="s">
        <v>797</v>
      </c>
      <c r="B509" s="96" t="s">
        <v>798</v>
      </c>
      <c r="C509" s="97" t="n">
        <v>4301011774</v>
      </c>
      <c r="D509" s="98" t="n">
        <v>4680115884502</v>
      </c>
      <c r="E509" s="98"/>
      <c r="F509" s="99" t="n">
        <v>0.88</v>
      </c>
      <c r="G509" s="100" t="n">
        <v>6</v>
      </c>
      <c r="H509" s="99" t="n">
        <v>5.28</v>
      </c>
      <c r="I509" s="99" t="n">
        <v>5.64</v>
      </c>
      <c r="J509" s="100" t="n">
        <v>104</v>
      </c>
      <c r="K509" s="100" t="s">
        <v>116</v>
      </c>
      <c r="L509" s="100"/>
      <c r="M509" s="101" t="s">
        <v>117</v>
      </c>
      <c r="N509" s="101"/>
      <c r="O509" s="100" t="n">
        <v>60</v>
      </c>
      <c r="P509" s="102" t="str">
        <f aca="false"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09" s="102"/>
      <c r="R509" s="102"/>
      <c r="S509" s="102"/>
      <c r="T509" s="102"/>
      <c r="U509" s="103"/>
      <c r="V509" s="103"/>
      <c r="W509" s="104" t="s">
        <v>68</v>
      </c>
      <c r="X509" s="105" t="n">
        <v>0</v>
      </c>
      <c r="Y509" s="106" t="n">
        <f aca="false">IFERROR(IF(X509="",0,CEILING((X509/$H509),1)*$H509),"")</f>
        <v>0</v>
      </c>
      <c r="Z509" s="107" t="str">
        <f aca="false">IFERROR(IF(Y509=0,"",ROUNDUP(Y509/H509,0)*0.01196),"")</f>
        <v/>
      </c>
      <c r="AA509" s="108"/>
      <c r="AB509" s="109"/>
      <c r="AC509" s="110" t="s">
        <v>799</v>
      </c>
      <c r="AG509" s="111"/>
      <c r="AJ509" s="112"/>
      <c r="AK509" s="112"/>
      <c r="BB509" s="113" t="s">
        <v>1</v>
      </c>
      <c r="BM509" s="111" t="n">
        <f aca="false">IFERROR(X509*I509/H509,"0")</f>
        <v>0</v>
      </c>
      <c r="BN509" s="111" t="n">
        <f aca="false">IFERROR(Y509*I509/H509,"0")</f>
        <v>0</v>
      </c>
      <c r="BO509" s="111" t="n">
        <f aca="false">IFERROR(1/J509*(X509/H509),"0")</f>
        <v>0</v>
      </c>
      <c r="BP509" s="111" t="n">
        <f aca="false">IFERROR(1/J509*(Y509/H509),"0")</f>
        <v>0</v>
      </c>
    </row>
    <row r="510" customFormat="false" ht="27" hidden="false" customHeight="true" outlineLevel="0" collapsed="false">
      <c r="A510" s="96" t="s">
        <v>800</v>
      </c>
      <c r="B510" s="96" t="s">
        <v>801</v>
      </c>
      <c r="C510" s="97" t="n">
        <v>4301011771</v>
      </c>
      <c r="D510" s="98" t="n">
        <v>4607091389104</v>
      </c>
      <c r="E510" s="98"/>
      <c r="F510" s="99" t="n">
        <v>0.88</v>
      </c>
      <c r="G510" s="100" t="n">
        <v>6</v>
      </c>
      <c r="H510" s="99" t="n">
        <v>5.28</v>
      </c>
      <c r="I510" s="99" t="n">
        <v>5.64</v>
      </c>
      <c r="J510" s="100" t="n">
        <v>104</v>
      </c>
      <c r="K510" s="100" t="s">
        <v>116</v>
      </c>
      <c r="L510" s="100"/>
      <c r="M510" s="101" t="s">
        <v>117</v>
      </c>
      <c r="N510" s="101"/>
      <c r="O510" s="100" t="n">
        <v>60</v>
      </c>
      <c r="P510" s="102" t="str">
        <f aca="false"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10" s="102"/>
      <c r="R510" s="102"/>
      <c r="S510" s="102"/>
      <c r="T510" s="102"/>
      <c r="U510" s="103"/>
      <c r="V510" s="103"/>
      <c r="W510" s="104" t="s">
        <v>68</v>
      </c>
      <c r="X510" s="105" t="n">
        <v>63</v>
      </c>
      <c r="Y510" s="106" t="n">
        <f aca="false">IFERROR(IF(X510="",0,CEILING((X510/$H510),1)*$H510),"")</f>
        <v>63.36</v>
      </c>
      <c r="Z510" s="107" t="n">
        <f aca="false">IFERROR(IF(Y510=0,"",ROUNDUP(Y510/H510,0)*0.01196),"")</f>
        <v>0.14352</v>
      </c>
      <c r="AA510" s="108"/>
      <c r="AB510" s="109"/>
      <c r="AC510" s="110" t="s">
        <v>802</v>
      </c>
      <c r="AG510" s="111"/>
      <c r="AJ510" s="112"/>
      <c r="AK510" s="112"/>
      <c r="BB510" s="113" t="s">
        <v>1</v>
      </c>
      <c r="BM510" s="111" t="n">
        <f aca="false">IFERROR(X510*I510/H510,"0")</f>
        <v>67.2954545454546</v>
      </c>
      <c r="BN510" s="111" t="n">
        <f aca="false">IFERROR(Y510*I510/H510,"0")</f>
        <v>67.68</v>
      </c>
      <c r="BO510" s="111" t="n">
        <f aca="false">IFERROR(1/J510*(X510/H510),"0")</f>
        <v>0.114729020979021</v>
      </c>
      <c r="BP510" s="111" t="n">
        <f aca="false">IFERROR(1/J510*(Y510/H510),"0")</f>
        <v>0.115384615384615</v>
      </c>
    </row>
    <row r="511" customFormat="false" ht="16.5" hidden="false" customHeight="true" outlineLevel="0" collapsed="false">
      <c r="A511" s="96" t="s">
        <v>803</v>
      </c>
      <c r="B511" s="96" t="s">
        <v>804</v>
      </c>
      <c r="C511" s="97" t="n">
        <v>4301011799</v>
      </c>
      <c r="D511" s="98" t="n">
        <v>4680115884519</v>
      </c>
      <c r="E511" s="98"/>
      <c r="F511" s="99" t="n">
        <v>0.88</v>
      </c>
      <c r="G511" s="100" t="n">
        <v>6</v>
      </c>
      <c r="H511" s="99" t="n">
        <v>5.28</v>
      </c>
      <c r="I511" s="99" t="n">
        <v>5.64</v>
      </c>
      <c r="J511" s="100" t="n">
        <v>104</v>
      </c>
      <c r="K511" s="100" t="s">
        <v>116</v>
      </c>
      <c r="L511" s="100"/>
      <c r="M511" s="101" t="s">
        <v>120</v>
      </c>
      <c r="N511" s="101"/>
      <c r="O511" s="100" t="n">
        <v>60</v>
      </c>
      <c r="P511" s="102" t="str">
        <f aca="false"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11" s="102"/>
      <c r="R511" s="102"/>
      <c r="S511" s="102"/>
      <c r="T511" s="102"/>
      <c r="U511" s="103"/>
      <c r="V511" s="103"/>
      <c r="W511" s="104" t="s">
        <v>68</v>
      </c>
      <c r="X511" s="105" t="n">
        <v>0</v>
      </c>
      <c r="Y511" s="106" t="n">
        <f aca="false">IFERROR(IF(X511="",0,CEILING((X511/$H511),1)*$H511),"")</f>
        <v>0</v>
      </c>
      <c r="Z511" s="107" t="str">
        <f aca="false">IFERROR(IF(Y511=0,"",ROUNDUP(Y511/H511,0)*0.01196),"")</f>
        <v/>
      </c>
      <c r="AA511" s="108"/>
      <c r="AB511" s="109"/>
      <c r="AC511" s="110" t="s">
        <v>805</v>
      </c>
      <c r="AG511" s="111"/>
      <c r="AJ511" s="112"/>
      <c r="AK511" s="112"/>
      <c r="BB511" s="113" t="s">
        <v>1</v>
      </c>
      <c r="BM511" s="111" t="n">
        <f aca="false">IFERROR(X511*I511/H511,"0")</f>
        <v>0</v>
      </c>
      <c r="BN511" s="111" t="n">
        <f aca="false">IFERROR(Y511*I511/H511,"0")</f>
        <v>0</v>
      </c>
      <c r="BO511" s="111" t="n">
        <f aca="false">IFERROR(1/J511*(X511/H511),"0")</f>
        <v>0</v>
      </c>
      <c r="BP511" s="111" t="n">
        <f aca="false">IFERROR(1/J511*(Y511/H511),"0")</f>
        <v>0</v>
      </c>
    </row>
    <row r="512" customFormat="false" ht="27" hidden="false" customHeight="true" outlineLevel="0" collapsed="false">
      <c r="A512" s="96" t="s">
        <v>806</v>
      </c>
      <c r="B512" s="96" t="s">
        <v>807</v>
      </c>
      <c r="C512" s="97" t="n">
        <v>4301011376</v>
      </c>
      <c r="D512" s="98" t="n">
        <v>4680115885226</v>
      </c>
      <c r="E512" s="98"/>
      <c r="F512" s="99" t="n">
        <v>0.88</v>
      </c>
      <c r="G512" s="100" t="n">
        <v>6</v>
      </c>
      <c r="H512" s="99" t="n">
        <v>5.28</v>
      </c>
      <c r="I512" s="99" t="n">
        <v>5.64</v>
      </c>
      <c r="J512" s="100" t="n">
        <v>104</v>
      </c>
      <c r="K512" s="100" t="s">
        <v>116</v>
      </c>
      <c r="L512" s="100"/>
      <c r="M512" s="101" t="s">
        <v>120</v>
      </c>
      <c r="N512" s="101"/>
      <c r="O512" s="100" t="n">
        <v>60</v>
      </c>
      <c r="P512" s="102" t="str">
        <f aca="false"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12" s="102"/>
      <c r="R512" s="102"/>
      <c r="S512" s="102"/>
      <c r="T512" s="102"/>
      <c r="U512" s="103"/>
      <c r="V512" s="103"/>
      <c r="W512" s="104" t="s">
        <v>68</v>
      </c>
      <c r="X512" s="105" t="n">
        <v>100</v>
      </c>
      <c r="Y512" s="106" t="n">
        <f aca="false">IFERROR(IF(X512="",0,CEILING((X512/$H512),1)*$H512),"")</f>
        <v>100.32</v>
      </c>
      <c r="Z512" s="107" t="n">
        <f aca="false">IFERROR(IF(Y512=0,"",ROUNDUP(Y512/H512,0)*0.01196),"")</f>
        <v>0.22724</v>
      </c>
      <c r="AA512" s="108"/>
      <c r="AB512" s="109"/>
      <c r="AC512" s="110" t="s">
        <v>808</v>
      </c>
      <c r="AG512" s="111"/>
      <c r="AJ512" s="112"/>
      <c r="AK512" s="112"/>
      <c r="BB512" s="113" t="s">
        <v>1</v>
      </c>
      <c r="BM512" s="111" t="n">
        <f aca="false">IFERROR(X512*I512/H512,"0")</f>
        <v>106.818181818182</v>
      </c>
      <c r="BN512" s="111" t="n">
        <f aca="false">IFERROR(Y512*I512/H512,"0")</f>
        <v>107.16</v>
      </c>
      <c r="BO512" s="111" t="n">
        <f aca="false">IFERROR(1/J512*(X512/H512),"0")</f>
        <v>0.182109557109557</v>
      </c>
      <c r="BP512" s="111" t="n">
        <f aca="false">IFERROR(1/J512*(Y512/H512),"0")</f>
        <v>0.182692307692308</v>
      </c>
    </row>
    <row r="513" customFormat="false" ht="27" hidden="false" customHeight="true" outlineLevel="0" collapsed="false">
      <c r="A513" s="96" t="s">
        <v>809</v>
      </c>
      <c r="B513" s="96" t="s">
        <v>810</v>
      </c>
      <c r="C513" s="97" t="n">
        <v>4301011778</v>
      </c>
      <c r="D513" s="98" t="n">
        <v>4680115880603</v>
      </c>
      <c r="E513" s="98"/>
      <c r="F513" s="99" t="n">
        <v>0.6</v>
      </c>
      <c r="G513" s="100" t="n">
        <v>6</v>
      </c>
      <c r="H513" s="99" t="n">
        <v>3.6</v>
      </c>
      <c r="I513" s="99" t="n">
        <v>3.81</v>
      </c>
      <c r="J513" s="100" t="n">
        <v>132</v>
      </c>
      <c r="K513" s="100" t="s">
        <v>75</v>
      </c>
      <c r="L513" s="100"/>
      <c r="M513" s="101" t="s">
        <v>117</v>
      </c>
      <c r="N513" s="101"/>
      <c r="O513" s="100" t="n">
        <v>60</v>
      </c>
      <c r="P513" s="102" t="str">
        <f aca="false"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13" s="102"/>
      <c r="R513" s="102"/>
      <c r="S513" s="102"/>
      <c r="T513" s="102"/>
      <c r="U513" s="103"/>
      <c r="V513" s="103"/>
      <c r="W513" s="104" t="s">
        <v>68</v>
      </c>
      <c r="X513" s="105" t="n">
        <v>0</v>
      </c>
      <c r="Y513" s="106" t="n">
        <f aca="false">IFERROR(IF(X513="",0,CEILING((X513/$H513),1)*$H513),"")</f>
        <v>0</v>
      </c>
      <c r="Z513" s="107" t="str">
        <f aca="false">IFERROR(IF(Y513=0,"",ROUNDUP(Y513/H513,0)*0.00902),"")</f>
        <v/>
      </c>
      <c r="AA513" s="108"/>
      <c r="AB513" s="109"/>
      <c r="AC513" s="110" t="s">
        <v>121</v>
      </c>
      <c r="AG513" s="111"/>
      <c r="AJ513" s="112"/>
      <c r="AK513" s="112"/>
      <c r="BB513" s="113" t="s">
        <v>1</v>
      </c>
      <c r="BM513" s="111" t="n">
        <f aca="false">IFERROR(X513*I513/H513,"0")</f>
        <v>0</v>
      </c>
      <c r="BN513" s="111" t="n">
        <f aca="false">IFERROR(Y513*I513/H513,"0")</f>
        <v>0</v>
      </c>
      <c r="BO513" s="111" t="n">
        <f aca="false">IFERROR(1/J513*(X513/H513),"0")</f>
        <v>0</v>
      </c>
      <c r="BP513" s="111" t="n">
        <f aca="false">IFERROR(1/J513*(Y513/H513),"0")</f>
        <v>0</v>
      </c>
    </row>
    <row r="514" customFormat="false" ht="27" hidden="false" customHeight="true" outlineLevel="0" collapsed="false">
      <c r="A514" s="96" t="s">
        <v>811</v>
      </c>
      <c r="B514" s="96" t="s">
        <v>812</v>
      </c>
      <c r="C514" s="97" t="n">
        <v>4301011784</v>
      </c>
      <c r="D514" s="98" t="n">
        <v>4607091389982</v>
      </c>
      <c r="E514" s="98"/>
      <c r="F514" s="99" t="n">
        <v>0.6</v>
      </c>
      <c r="G514" s="100" t="n">
        <v>6</v>
      </c>
      <c r="H514" s="99" t="n">
        <v>3.6</v>
      </c>
      <c r="I514" s="99" t="n">
        <v>3.81</v>
      </c>
      <c r="J514" s="100" t="n">
        <v>132</v>
      </c>
      <c r="K514" s="100" t="s">
        <v>75</v>
      </c>
      <c r="L514" s="100"/>
      <c r="M514" s="101" t="s">
        <v>117</v>
      </c>
      <c r="N514" s="101"/>
      <c r="O514" s="100" t="n">
        <v>60</v>
      </c>
      <c r="P514" s="102" t="str">
        <f aca="false"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14" s="102"/>
      <c r="R514" s="102"/>
      <c r="S514" s="102"/>
      <c r="T514" s="102"/>
      <c r="U514" s="103"/>
      <c r="V514" s="103"/>
      <c r="W514" s="104" t="s">
        <v>68</v>
      </c>
      <c r="X514" s="105" t="n">
        <v>0</v>
      </c>
      <c r="Y514" s="106" t="n">
        <f aca="false">IFERROR(IF(X514="",0,CEILING((X514/$H514),1)*$H514),"")</f>
        <v>0</v>
      </c>
      <c r="Z514" s="107" t="str">
        <f aca="false">IFERROR(IF(Y514=0,"",ROUNDUP(Y514/H514,0)*0.00902),"")</f>
        <v/>
      </c>
      <c r="AA514" s="108"/>
      <c r="AB514" s="109"/>
      <c r="AC514" s="110" t="s">
        <v>802</v>
      </c>
      <c r="AG514" s="111"/>
      <c r="AJ514" s="112"/>
      <c r="AK514" s="112"/>
      <c r="BB514" s="113" t="s">
        <v>1</v>
      </c>
      <c r="BM514" s="111" t="n">
        <f aca="false">IFERROR(X514*I514/H514,"0")</f>
        <v>0</v>
      </c>
      <c r="BN514" s="111" t="n">
        <f aca="false">IFERROR(Y514*I514/H514,"0")</f>
        <v>0</v>
      </c>
      <c r="BO514" s="111" t="n">
        <f aca="false">IFERROR(1/J514*(X514/H514),"0")</f>
        <v>0</v>
      </c>
      <c r="BP514" s="111" t="n">
        <f aca="false">IFERROR(1/J514*(Y514/H514),"0")</f>
        <v>0</v>
      </c>
    </row>
    <row r="515" customFormat="false" ht="12.75" hidden="false" customHeight="false" outlineLevel="0" collapsed="false">
      <c r="A515" s="114"/>
      <c r="B515" s="114"/>
      <c r="C515" s="114"/>
      <c r="D515" s="114"/>
      <c r="E515" s="114"/>
      <c r="F515" s="114"/>
      <c r="G515" s="114"/>
      <c r="H515" s="114"/>
      <c r="I515" s="114"/>
      <c r="J515" s="114"/>
      <c r="K515" s="114"/>
      <c r="L515" s="114"/>
      <c r="M515" s="114"/>
      <c r="N515" s="114"/>
      <c r="O515" s="114"/>
      <c r="P515" s="115" t="s">
        <v>70</v>
      </c>
      <c r="Q515" s="115"/>
      <c r="R515" s="115"/>
      <c r="S515" s="115"/>
      <c r="T515" s="115"/>
      <c r="U515" s="115"/>
      <c r="V515" s="115"/>
      <c r="W515" s="116" t="s">
        <v>71</v>
      </c>
      <c r="X515" s="117" t="n">
        <f aca="false">IFERROR(X507/H507,"0")+IFERROR(X508/H508,"0")+IFERROR(X509/H509,"0")+IFERROR(X510/H510,"0")+IFERROR(X511/H511,"0")+IFERROR(X512/H512,"0")+IFERROR(X513/H513,"0")+IFERROR(X514/H514,"0")</f>
        <v>87.1212121212121</v>
      </c>
      <c r="Y515" s="117" t="n">
        <f aca="false">IFERROR(Y507/H507,"0")+IFERROR(Y508/H508,"0")+IFERROR(Y509/H509,"0")+IFERROR(Y510/H510,"0")+IFERROR(Y511/H511,"0")+IFERROR(Y512/H512,"0")+IFERROR(Y513/H513,"0")+IFERROR(Y514/H514,"0")</f>
        <v>88</v>
      </c>
      <c r="Z515" s="117" t="n">
        <f aca="false">IFERROR(IF(Z507="",0,Z507),"0")+IFERROR(IF(Z508="",0,Z508),"0")+IFERROR(IF(Z509="",0,Z509),"0")+IFERROR(IF(Z510="",0,Z510),"0")+IFERROR(IF(Z511="",0,Z511),"0")+IFERROR(IF(Z512="",0,Z512),"0")+IFERROR(IF(Z513="",0,Z513),"0")+IFERROR(IF(Z514="",0,Z514),"0")</f>
        <v>1.05248</v>
      </c>
      <c r="AA515" s="118"/>
      <c r="AB515" s="118"/>
      <c r="AC515" s="118"/>
    </row>
    <row r="516" customFormat="false" ht="12.75" hidden="false" customHeight="false" outlineLevel="0" collapsed="false">
      <c r="A516" s="114"/>
      <c r="B516" s="114"/>
      <c r="C516" s="114"/>
      <c r="D516" s="114"/>
      <c r="E516" s="114"/>
      <c r="F516" s="114"/>
      <c r="G516" s="114"/>
      <c r="H516" s="114"/>
      <c r="I516" s="114"/>
      <c r="J516" s="114"/>
      <c r="K516" s="114"/>
      <c r="L516" s="114"/>
      <c r="M516" s="114"/>
      <c r="N516" s="114"/>
      <c r="O516" s="114"/>
      <c r="P516" s="115" t="s">
        <v>70</v>
      </c>
      <c r="Q516" s="115"/>
      <c r="R516" s="115"/>
      <c r="S516" s="115"/>
      <c r="T516" s="115"/>
      <c r="U516" s="115"/>
      <c r="V516" s="115"/>
      <c r="W516" s="116" t="s">
        <v>68</v>
      </c>
      <c r="X516" s="117" t="n">
        <f aca="false">IFERROR(SUM(X507:X514),"0")</f>
        <v>460</v>
      </c>
      <c r="Y516" s="117" t="n">
        <f aca="false">IFERROR(SUM(Y507:Y514),"0")</f>
        <v>464.64</v>
      </c>
      <c r="Z516" s="116"/>
      <c r="AA516" s="118"/>
      <c r="AB516" s="118"/>
      <c r="AC516" s="118"/>
    </row>
    <row r="517" customFormat="false" ht="14.25" hidden="false" customHeight="true" outlineLevel="0" collapsed="false">
      <c r="A517" s="94" t="s">
        <v>161</v>
      </c>
      <c r="B517" s="94"/>
      <c r="C517" s="94"/>
      <c r="D517" s="94"/>
      <c r="E517" s="94"/>
      <c r="F517" s="94"/>
      <c r="G517" s="94"/>
      <c r="H517" s="94"/>
      <c r="I517" s="94"/>
      <c r="J517" s="94"/>
      <c r="K517" s="94"/>
      <c r="L517" s="94"/>
      <c r="M517" s="94"/>
      <c r="N517" s="94"/>
      <c r="O517" s="94"/>
      <c r="P517" s="94"/>
      <c r="Q517" s="94"/>
      <c r="R517" s="94"/>
      <c r="S517" s="94"/>
      <c r="T517" s="94"/>
      <c r="U517" s="94"/>
      <c r="V517" s="94"/>
      <c r="W517" s="94"/>
      <c r="X517" s="94"/>
      <c r="Y517" s="94"/>
      <c r="Z517" s="94"/>
      <c r="AA517" s="95"/>
      <c r="AB517" s="95"/>
      <c r="AC517" s="95"/>
    </row>
    <row r="518" customFormat="false" ht="16.5" hidden="false" customHeight="true" outlineLevel="0" collapsed="false">
      <c r="A518" s="96" t="s">
        <v>813</v>
      </c>
      <c r="B518" s="96" t="s">
        <v>814</v>
      </c>
      <c r="C518" s="97" t="n">
        <v>4301020222</v>
      </c>
      <c r="D518" s="98" t="n">
        <v>4607091388930</v>
      </c>
      <c r="E518" s="98"/>
      <c r="F518" s="99" t="n">
        <v>0.88</v>
      </c>
      <c r="G518" s="100" t="n">
        <v>6</v>
      </c>
      <c r="H518" s="99" t="n">
        <v>5.28</v>
      </c>
      <c r="I518" s="99" t="n">
        <v>5.64</v>
      </c>
      <c r="J518" s="100" t="n">
        <v>104</v>
      </c>
      <c r="K518" s="100" t="s">
        <v>116</v>
      </c>
      <c r="L518" s="100"/>
      <c r="M518" s="101" t="s">
        <v>117</v>
      </c>
      <c r="N518" s="101"/>
      <c r="O518" s="100" t="n">
        <v>55</v>
      </c>
      <c r="P518" s="102" t="str">
        <f aca="false"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18" s="102"/>
      <c r="R518" s="102"/>
      <c r="S518" s="102"/>
      <c r="T518" s="102"/>
      <c r="U518" s="103"/>
      <c r="V518" s="103"/>
      <c r="W518" s="104" t="s">
        <v>68</v>
      </c>
      <c r="X518" s="105" t="n">
        <v>100</v>
      </c>
      <c r="Y518" s="106" t="n">
        <f aca="false">IFERROR(IF(X518="",0,CEILING((X518/$H518),1)*$H518),"")</f>
        <v>100.32</v>
      </c>
      <c r="Z518" s="107" t="n">
        <f aca="false">IFERROR(IF(Y518=0,"",ROUNDUP(Y518/H518,0)*0.01196),"")</f>
        <v>0.22724</v>
      </c>
      <c r="AA518" s="108"/>
      <c r="AB518" s="109"/>
      <c r="AC518" s="110" t="s">
        <v>815</v>
      </c>
      <c r="AG518" s="111"/>
      <c r="AJ518" s="112"/>
      <c r="AK518" s="112"/>
      <c r="BB518" s="113" t="s">
        <v>1</v>
      </c>
      <c r="BM518" s="111" t="n">
        <f aca="false">IFERROR(X518*I518/H518,"0")</f>
        <v>106.818181818182</v>
      </c>
      <c r="BN518" s="111" t="n">
        <f aca="false">IFERROR(Y518*I518/H518,"0")</f>
        <v>107.16</v>
      </c>
      <c r="BO518" s="111" t="n">
        <f aca="false">IFERROR(1/J518*(X518/H518),"0")</f>
        <v>0.182109557109557</v>
      </c>
      <c r="BP518" s="111" t="n">
        <f aca="false">IFERROR(1/J518*(Y518/H518),"0")</f>
        <v>0.182692307692308</v>
      </c>
    </row>
    <row r="519" customFormat="false" ht="16.5" hidden="false" customHeight="true" outlineLevel="0" collapsed="false">
      <c r="A519" s="96" t="s">
        <v>816</v>
      </c>
      <c r="B519" s="96" t="s">
        <v>817</v>
      </c>
      <c r="C519" s="97" t="n">
        <v>4301020206</v>
      </c>
      <c r="D519" s="98" t="n">
        <v>4680115880054</v>
      </c>
      <c r="E519" s="98"/>
      <c r="F519" s="99" t="n">
        <v>0.6</v>
      </c>
      <c r="G519" s="100" t="n">
        <v>6</v>
      </c>
      <c r="H519" s="99" t="n">
        <v>3.6</v>
      </c>
      <c r="I519" s="99" t="n">
        <v>3.81</v>
      </c>
      <c r="J519" s="100" t="n">
        <v>132</v>
      </c>
      <c r="K519" s="100" t="s">
        <v>75</v>
      </c>
      <c r="L519" s="100"/>
      <c r="M519" s="101" t="s">
        <v>117</v>
      </c>
      <c r="N519" s="101"/>
      <c r="O519" s="100" t="n">
        <v>55</v>
      </c>
      <c r="P519" s="102" t="str">
        <f aca="false"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19" s="102"/>
      <c r="R519" s="102"/>
      <c r="S519" s="102"/>
      <c r="T519" s="102"/>
      <c r="U519" s="103"/>
      <c r="V519" s="103"/>
      <c r="W519" s="104" t="s">
        <v>68</v>
      </c>
      <c r="X519" s="105" t="n">
        <v>0</v>
      </c>
      <c r="Y519" s="106" t="n">
        <f aca="false">IFERROR(IF(X519="",0,CEILING((X519/$H519),1)*$H519),"")</f>
        <v>0</v>
      </c>
      <c r="Z519" s="107" t="str">
        <f aca="false">IFERROR(IF(Y519=0,"",ROUNDUP(Y519/H519,0)*0.00902),"")</f>
        <v/>
      </c>
      <c r="AA519" s="108"/>
      <c r="AB519" s="109"/>
      <c r="AC519" s="110" t="s">
        <v>815</v>
      </c>
      <c r="AG519" s="111"/>
      <c r="AJ519" s="112"/>
      <c r="AK519" s="112"/>
      <c r="BB519" s="113" t="s">
        <v>1</v>
      </c>
      <c r="BM519" s="111" t="n">
        <f aca="false">IFERROR(X519*I519/H519,"0")</f>
        <v>0</v>
      </c>
      <c r="BN519" s="111" t="n">
        <f aca="false">IFERROR(Y519*I519/H519,"0")</f>
        <v>0</v>
      </c>
      <c r="BO519" s="111" t="n">
        <f aca="false">IFERROR(1/J519*(X519/H519),"0")</f>
        <v>0</v>
      </c>
      <c r="BP519" s="111" t="n">
        <f aca="false">IFERROR(1/J519*(Y519/H519),"0")</f>
        <v>0</v>
      </c>
    </row>
    <row r="520" customFormat="false" ht="12.75" hidden="false" customHeight="false" outlineLevel="0" collapsed="false">
      <c r="A520" s="114"/>
      <c r="B520" s="114"/>
      <c r="C520" s="114"/>
      <c r="D520" s="114"/>
      <c r="E520" s="114"/>
      <c r="F520" s="114"/>
      <c r="G520" s="114"/>
      <c r="H520" s="114"/>
      <c r="I520" s="114"/>
      <c r="J520" s="114"/>
      <c r="K520" s="114"/>
      <c r="L520" s="114"/>
      <c r="M520" s="114"/>
      <c r="N520" s="114"/>
      <c r="O520" s="114"/>
      <c r="P520" s="115" t="s">
        <v>70</v>
      </c>
      <c r="Q520" s="115"/>
      <c r="R520" s="115"/>
      <c r="S520" s="115"/>
      <c r="T520" s="115"/>
      <c r="U520" s="115"/>
      <c r="V520" s="115"/>
      <c r="W520" s="116" t="s">
        <v>71</v>
      </c>
      <c r="X520" s="117" t="n">
        <f aca="false">IFERROR(X518/H518,"0")+IFERROR(X519/H519,"0")</f>
        <v>18.9393939393939</v>
      </c>
      <c r="Y520" s="117" t="n">
        <f aca="false">IFERROR(Y518/H518,"0")+IFERROR(Y519/H519,"0")</f>
        <v>19</v>
      </c>
      <c r="Z520" s="117" t="n">
        <f aca="false">IFERROR(IF(Z518="",0,Z518),"0")+IFERROR(IF(Z519="",0,Z519),"0")</f>
        <v>0.22724</v>
      </c>
      <c r="AA520" s="118"/>
      <c r="AB520" s="118"/>
      <c r="AC520" s="118"/>
    </row>
    <row r="521" customFormat="false" ht="12.75" hidden="false" customHeight="false" outlineLevel="0" collapsed="false">
      <c r="A521" s="114"/>
      <c r="B521" s="114"/>
      <c r="C521" s="114"/>
      <c r="D521" s="114"/>
      <c r="E521" s="114"/>
      <c r="F521" s="114"/>
      <c r="G521" s="114"/>
      <c r="H521" s="114"/>
      <c r="I521" s="114"/>
      <c r="J521" s="114"/>
      <c r="K521" s="114"/>
      <c r="L521" s="114"/>
      <c r="M521" s="114"/>
      <c r="N521" s="114"/>
      <c r="O521" s="114"/>
      <c r="P521" s="115" t="s">
        <v>70</v>
      </c>
      <c r="Q521" s="115"/>
      <c r="R521" s="115"/>
      <c r="S521" s="115"/>
      <c r="T521" s="115"/>
      <c r="U521" s="115"/>
      <c r="V521" s="115"/>
      <c r="W521" s="116" t="s">
        <v>68</v>
      </c>
      <c r="X521" s="117" t="n">
        <f aca="false">IFERROR(SUM(X518:X519),"0")</f>
        <v>100</v>
      </c>
      <c r="Y521" s="117" t="n">
        <f aca="false">IFERROR(SUM(Y518:Y519),"0")</f>
        <v>100.32</v>
      </c>
      <c r="Z521" s="116"/>
      <c r="AA521" s="118"/>
      <c r="AB521" s="118"/>
      <c r="AC521" s="118"/>
    </row>
    <row r="522" customFormat="false" ht="14.25" hidden="false" customHeight="true" outlineLevel="0" collapsed="false">
      <c r="A522" s="94" t="s">
        <v>63</v>
      </c>
      <c r="B522" s="94"/>
      <c r="C522" s="94"/>
      <c r="D522" s="94"/>
      <c r="E522" s="94"/>
      <c r="F522" s="94"/>
      <c r="G522" s="94"/>
      <c r="H522" s="94"/>
      <c r="I522" s="94"/>
      <c r="J522" s="94"/>
      <c r="K522" s="94"/>
      <c r="L522" s="94"/>
      <c r="M522" s="94"/>
      <c r="N522" s="94"/>
      <c r="O522" s="94"/>
      <c r="P522" s="94"/>
      <c r="Q522" s="94"/>
      <c r="R522" s="94"/>
      <c r="S522" s="94"/>
      <c r="T522" s="94"/>
      <c r="U522" s="94"/>
      <c r="V522" s="94"/>
      <c r="W522" s="94"/>
      <c r="X522" s="94"/>
      <c r="Y522" s="94"/>
      <c r="Z522" s="94"/>
      <c r="AA522" s="95"/>
      <c r="AB522" s="95"/>
      <c r="AC522" s="95"/>
    </row>
    <row r="523" customFormat="false" ht="27" hidden="false" customHeight="true" outlineLevel="0" collapsed="false">
      <c r="A523" s="96" t="s">
        <v>818</v>
      </c>
      <c r="B523" s="96" t="s">
        <v>819</v>
      </c>
      <c r="C523" s="97" t="n">
        <v>4301031252</v>
      </c>
      <c r="D523" s="98" t="n">
        <v>4680115883116</v>
      </c>
      <c r="E523" s="98"/>
      <c r="F523" s="99" t="n">
        <v>0.88</v>
      </c>
      <c r="G523" s="100" t="n">
        <v>6</v>
      </c>
      <c r="H523" s="99" t="n">
        <v>5.28</v>
      </c>
      <c r="I523" s="99" t="n">
        <v>5.64</v>
      </c>
      <c r="J523" s="100" t="n">
        <v>104</v>
      </c>
      <c r="K523" s="100" t="s">
        <v>116</v>
      </c>
      <c r="L523" s="100"/>
      <c r="M523" s="101" t="s">
        <v>117</v>
      </c>
      <c r="N523" s="101"/>
      <c r="O523" s="100" t="n">
        <v>60</v>
      </c>
      <c r="P523" s="102" t="str">
        <f aca="false"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23" s="102"/>
      <c r="R523" s="102"/>
      <c r="S523" s="102"/>
      <c r="T523" s="102"/>
      <c r="U523" s="103"/>
      <c r="V523" s="103"/>
      <c r="W523" s="104" t="s">
        <v>68</v>
      </c>
      <c r="X523" s="105" t="n">
        <v>0</v>
      </c>
      <c r="Y523" s="106" t="n">
        <f aca="false">IFERROR(IF(X523="",0,CEILING((X523/$H523),1)*$H523),"")</f>
        <v>0</v>
      </c>
      <c r="Z523" s="107" t="str">
        <f aca="false">IFERROR(IF(Y523=0,"",ROUNDUP(Y523/H523,0)*0.01196),"")</f>
        <v/>
      </c>
      <c r="AA523" s="108"/>
      <c r="AB523" s="109"/>
      <c r="AC523" s="110" t="s">
        <v>820</v>
      </c>
      <c r="AG523" s="111"/>
      <c r="AJ523" s="112"/>
      <c r="AK523" s="112"/>
      <c r="BB523" s="113" t="s">
        <v>1</v>
      </c>
      <c r="BM523" s="111" t="n">
        <f aca="false">IFERROR(X523*I523/H523,"0")</f>
        <v>0</v>
      </c>
      <c r="BN523" s="111" t="n">
        <f aca="false">IFERROR(Y523*I523/H523,"0")</f>
        <v>0</v>
      </c>
      <c r="BO523" s="111" t="n">
        <f aca="false">IFERROR(1/J523*(X523/H523),"0")</f>
        <v>0</v>
      </c>
      <c r="BP523" s="111" t="n">
        <f aca="false">IFERROR(1/J523*(Y523/H523),"0")</f>
        <v>0</v>
      </c>
    </row>
    <row r="524" customFormat="false" ht="27" hidden="false" customHeight="true" outlineLevel="0" collapsed="false">
      <c r="A524" s="96" t="s">
        <v>821</v>
      </c>
      <c r="B524" s="96" t="s">
        <v>822</v>
      </c>
      <c r="C524" s="97" t="n">
        <v>4301031248</v>
      </c>
      <c r="D524" s="98" t="n">
        <v>4680115883093</v>
      </c>
      <c r="E524" s="98"/>
      <c r="F524" s="99" t="n">
        <v>0.88</v>
      </c>
      <c r="G524" s="100" t="n">
        <v>6</v>
      </c>
      <c r="H524" s="99" t="n">
        <v>5.28</v>
      </c>
      <c r="I524" s="99" t="n">
        <v>5.64</v>
      </c>
      <c r="J524" s="100" t="n">
        <v>104</v>
      </c>
      <c r="K524" s="100" t="s">
        <v>116</v>
      </c>
      <c r="L524" s="100"/>
      <c r="M524" s="101" t="s">
        <v>67</v>
      </c>
      <c r="N524" s="101"/>
      <c r="O524" s="100" t="n">
        <v>60</v>
      </c>
      <c r="P524" s="102" t="str">
        <f aca="false"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24" s="102"/>
      <c r="R524" s="102"/>
      <c r="S524" s="102"/>
      <c r="T524" s="102"/>
      <c r="U524" s="103"/>
      <c r="V524" s="103"/>
      <c r="W524" s="104" t="s">
        <v>68</v>
      </c>
      <c r="X524" s="105" t="n">
        <v>0</v>
      </c>
      <c r="Y524" s="106" t="n">
        <f aca="false">IFERROR(IF(X524="",0,CEILING((X524/$H524),1)*$H524),"")</f>
        <v>0</v>
      </c>
      <c r="Z524" s="107" t="str">
        <f aca="false">IFERROR(IF(Y524=0,"",ROUNDUP(Y524/H524,0)*0.01196),"")</f>
        <v/>
      </c>
      <c r="AA524" s="108"/>
      <c r="AB524" s="109"/>
      <c r="AC524" s="110" t="s">
        <v>823</v>
      </c>
      <c r="AG524" s="111"/>
      <c r="AJ524" s="112"/>
      <c r="AK524" s="112"/>
      <c r="BB524" s="113" t="s">
        <v>1</v>
      </c>
      <c r="BM524" s="111" t="n">
        <f aca="false">IFERROR(X524*I524/H524,"0")</f>
        <v>0</v>
      </c>
      <c r="BN524" s="111" t="n">
        <f aca="false">IFERROR(Y524*I524/H524,"0")</f>
        <v>0</v>
      </c>
      <c r="BO524" s="111" t="n">
        <f aca="false">IFERROR(1/J524*(X524/H524),"0")</f>
        <v>0</v>
      </c>
      <c r="BP524" s="111" t="n">
        <f aca="false">IFERROR(1/J524*(Y524/H524),"0")</f>
        <v>0</v>
      </c>
    </row>
    <row r="525" customFormat="false" ht="27" hidden="false" customHeight="true" outlineLevel="0" collapsed="false">
      <c r="A525" s="96" t="s">
        <v>824</v>
      </c>
      <c r="B525" s="96" t="s">
        <v>825</v>
      </c>
      <c r="C525" s="97" t="n">
        <v>4301031250</v>
      </c>
      <c r="D525" s="98" t="n">
        <v>4680115883109</v>
      </c>
      <c r="E525" s="98"/>
      <c r="F525" s="99" t="n">
        <v>0.88</v>
      </c>
      <c r="G525" s="100" t="n">
        <v>6</v>
      </c>
      <c r="H525" s="99" t="n">
        <v>5.28</v>
      </c>
      <c r="I525" s="99" t="n">
        <v>5.64</v>
      </c>
      <c r="J525" s="100" t="n">
        <v>104</v>
      </c>
      <c r="K525" s="100" t="s">
        <v>116</v>
      </c>
      <c r="L525" s="100"/>
      <c r="M525" s="101" t="s">
        <v>67</v>
      </c>
      <c r="N525" s="101"/>
      <c r="O525" s="100" t="n">
        <v>60</v>
      </c>
      <c r="P525" s="102" t="str">
        <f aca="false"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25" s="102"/>
      <c r="R525" s="102"/>
      <c r="S525" s="102"/>
      <c r="T525" s="102"/>
      <c r="U525" s="103"/>
      <c r="V525" s="103"/>
      <c r="W525" s="104" t="s">
        <v>68</v>
      </c>
      <c r="X525" s="105" t="n">
        <v>394</v>
      </c>
      <c r="Y525" s="106" t="n">
        <f aca="false">IFERROR(IF(X525="",0,CEILING((X525/$H525),1)*$H525),"")</f>
        <v>396</v>
      </c>
      <c r="Z525" s="107" t="n">
        <f aca="false">IFERROR(IF(Y525=0,"",ROUNDUP(Y525/H525,0)*0.01196),"")</f>
        <v>0.897</v>
      </c>
      <c r="AA525" s="108"/>
      <c r="AB525" s="109"/>
      <c r="AC525" s="110" t="s">
        <v>826</v>
      </c>
      <c r="AG525" s="111"/>
      <c r="AJ525" s="112"/>
      <c r="AK525" s="112"/>
      <c r="BB525" s="113" t="s">
        <v>1</v>
      </c>
      <c r="BM525" s="111" t="n">
        <f aca="false">IFERROR(X525*I525/H525,"0")</f>
        <v>420.863636363636</v>
      </c>
      <c r="BN525" s="111" t="n">
        <f aca="false">IFERROR(Y525*I525/H525,"0")</f>
        <v>423</v>
      </c>
      <c r="BO525" s="111" t="n">
        <f aca="false">IFERROR(1/J525*(X525/H525),"0")</f>
        <v>0.717511655011655</v>
      </c>
      <c r="BP525" s="111" t="n">
        <f aca="false">IFERROR(1/J525*(Y525/H525),"0")</f>
        <v>0.721153846153846</v>
      </c>
    </row>
    <row r="526" customFormat="false" ht="27" hidden="false" customHeight="true" outlineLevel="0" collapsed="false">
      <c r="A526" s="96" t="s">
        <v>827</v>
      </c>
      <c r="B526" s="96" t="s">
        <v>828</v>
      </c>
      <c r="C526" s="97" t="n">
        <v>4301031249</v>
      </c>
      <c r="D526" s="98" t="n">
        <v>4680115882072</v>
      </c>
      <c r="E526" s="98"/>
      <c r="F526" s="99" t="n">
        <v>0.6</v>
      </c>
      <c r="G526" s="100" t="n">
        <v>6</v>
      </c>
      <c r="H526" s="99" t="n">
        <v>3.6</v>
      </c>
      <c r="I526" s="99" t="n">
        <v>3.81</v>
      </c>
      <c r="J526" s="100" t="n">
        <v>132</v>
      </c>
      <c r="K526" s="100" t="s">
        <v>75</v>
      </c>
      <c r="L526" s="100"/>
      <c r="M526" s="101" t="s">
        <v>117</v>
      </c>
      <c r="N526" s="101"/>
      <c r="O526" s="100" t="n">
        <v>60</v>
      </c>
      <c r="P526" s="102" t="str">
        <f aca="false"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26" s="102"/>
      <c r="R526" s="102"/>
      <c r="S526" s="102"/>
      <c r="T526" s="102"/>
      <c r="U526" s="103"/>
      <c r="V526" s="103"/>
      <c r="W526" s="104" t="s">
        <v>68</v>
      </c>
      <c r="X526" s="105" t="n">
        <v>0</v>
      </c>
      <c r="Y526" s="106" t="n">
        <f aca="false">IFERROR(IF(X526="",0,CEILING((X526/$H526),1)*$H526),"")</f>
        <v>0</v>
      </c>
      <c r="Z526" s="107" t="str">
        <f aca="false">IFERROR(IF(Y526=0,"",ROUNDUP(Y526/H526,0)*0.00902),"")</f>
        <v/>
      </c>
      <c r="AA526" s="108"/>
      <c r="AB526" s="109"/>
      <c r="AC526" s="110" t="s">
        <v>829</v>
      </c>
      <c r="AG526" s="111"/>
      <c r="AJ526" s="112"/>
      <c r="AK526" s="112"/>
      <c r="BB526" s="113" t="s">
        <v>1</v>
      </c>
      <c r="BM526" s="111" t="n">
        <f aca="false">IFERROR(X526*I526/H526,"0")</f>
        <v>0</v>
      </c>
      <c r="BN526" s="111" t="n">
        <f aca="false">IFERROR(Y526*I526/H526,"0")</f>
        <v>0</v>
      </c>
      <c r="BO526" s="111" t="n">
        <f aca="false">IFERROR(1/J526*(X526/H526),"0")</f>
        <v>0</v>
      </c>
      <c r="BP526" s="111" t="n">
        <f aca="false">IFERROR(1/J526*(Y526/H526),"0")</f>
        <v>0</v>
      </c>
    </row>
    <row r="527" customFormat="false" ht="27" hidden="false" customHeight="true" outlineLevel="0" collapsed="false">
      <c r="A527" s="96" t="s">
        <v>830</v>
      </c>
      <c r="B527" s="96" t="s">
        <v>831</v>
      </c>
      <c r="C527" s="97" t="n">
        <v>4301031251</v>
      </c>
      <c r="D527" s="98" t="n">
        <v>4680115882102</v>
      </c>
      <c r="E527" s="98"/>
      <c r="F527" s="99" t="n">
        <v>0.6</v>
      </c>
      <c r="G527" s="100" t="n">
        <v>6</v>
      </c>
      <c r="H527" s="99" t="n">
        <v>3.6</v>
      </c>
      <c r="I527" s="99" t="n">
        <v>3.81</v>
      </c>
      <c r="J527" s="100" t="n">
        <v>132</v>
      </c>
      <c r="K527" s="100" t="s">
        <v>75</v>
      </c>
      <c r="L527" s="100"/>
      <c r="M527" s="101" t="s">
        <v>67</v>
      </c>
      <c r="N527" s="101"/>
      <c r="O527" s="100" t="n">
        <v>60</v>
      </c>
      <c r="P527" s="102" t="str">
        <f aca="false"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27" s="102"/>
      <c r="R527" s="102"/>
      <c r="S527" s="102"/>
      <c r="T527" s="102"/>
      <c r="U527" s="103"/>
      <c r="V527" s="103"/>
      <c r="W527" s="104" t="s">
        <v>68</v>
      </c>
      <c r="X527" s="105" t="n">
        <v>0</v>
      </c>
      <c r="Y527" s="106" t="n">
        <f aca="false">IFERROR(IF(X527="",0,CEILING((X527/$H527),1)*$H527),"")</f>
        <v>0</v>
      </c>
      <c r="Z527" s="107" t="str">
        <f aca="false">IFERROR(IF(Y527=0,"",ROUNDUP(Y527/H527,0)*0.00902),"")</f>
        <v/>
      </c>
      <c r="AA527" s="108"/>
      <c r="AB527" s="109"/>
      <c r="AC527" s="110" t="s">
        <v>823</v>
      </c>
      <c r="AG527" s="111"/>
      <c r="AJ527" s="112"/>
      <c r="AK527" s="112"/>
      <c r="BB527" s="113" t="s">
        <v>1</v>
      </c>
      <c r="BM527" s="111" t="n">
        <f aca="false">IFERROR(X527*I527/H527,"0")</f>
        <v>0</v>
      </c>
      <c r="BN527" s="111" t="n">
        <f aca="false">IFERROR(Y527*I527/H527,"0")</f>
        <v>0</v>
      </c>
      <c r="BO527" s="111" t="n">
        <f aca="false">IFERROR(1/J527*(X527/H527),"0")</f>
        <v>0</v>
      </c>
      <c r="BP527" s="111" t="n">
        <f aca="false">IFERROR(1/J527*(Y527/H527),"0")</f>
        <v>0</v>
      </c>
    </row>
    <row r="528" customFormat="false" ht="27" hidden="false" customHeight="true" outlineLevel="0" collapsed="false">
      <c r="A528" s="96" t="s">
        <v>832</v>
      </c>
      <c r="B528" s="96" t="s">
        <v>833</v>
      </c>
      <c r="C528" s="97" t="n">
        <v>4301031253</v>
      </c>
      <c r="D528" s="98" t="n">
        <v>4680115882096</v>
      </c>
      <c r="E528" s="98"/>
      <c r="F528" s="99" t="n">
        <v>0.6</v>
      </c>
      <c r="G528" s="100" t="n">
        <v>6</v>
      </c>
      <c r="H528" s="99" t="n">
        <v>3.6</v>
      </c>
      <c r="I528" s="99" t="n">
        <v>3.81</v>
      </c>
      <c r="J528" s="100" t="n">
        <v>132</v>
      </c>
      <c r="K528" s="100" t="s">
        <v>75</v>
      </c>
      <c r="L528" s="100"/>
      <c r="M528" s="101" t="s">
        <v>67</v>
      </c>
      <c r="N528" s="101"/>
      <c r="O528" s="100" t="n">
        <v>60</v>
      </c>
      <c r="P528" s="102" t="str">
        <f aca="false"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28" s="102"/>
      <c r="R528" s="102"/>
      <c r="S528" s="102"/>
      <c r="T528" s="102"/>
      <c r="U528" s="103"/>
      <c r="V528" s="103"/>
      <c r="W528" s="104" t="s">
        <v>68</v>
      </c>
      <c r="X528" s="105" t="n">
        <v>0</v>
      </c>
      <c r="Y528" s="106" t="n">
        <f aca="false">IFERROR(IF(X528="",0,CEILING((X528/$H528),1)*$H528),"")</f>
        <v>0</v>
      </c>
      <c r="Z528" s="107" t="str">
        <f aca="false">IFERROR(IF(Y528=0,"",ROUNDUP(Y528/H528,0)*0.00902),"")</f>
        <v/>
      </c>
      <c r="AA528" s="108"/>
      <c r="AB528" s="109"/>
      <c r="AC528" s="110" t="s">
        <v>826</v>
      </c>
      <c r="AG528" s="111"/>
      <c r="AJ528" s="112"/>
      <c r="AK528" s="112"/>
      <c r="BB528" s="113" t="s">
        <v>1</v>
      </c>
      <c r="BM528" s="111" t="n">
        <f aca="false">IFERROR(X528*I528/H528,"0")</f>
        <v>0</v>
      </c>
      <c r="BN528" s="111" t="n">
        <f aca="false">IFERROR(Y528*I528/H528,"0")</f>
        <v>0</v>
      </c>
      <c r="BO528" s="111" t="n">
        <f aca="false">IFERROR(1/J528*(X528/H528),"0")</f>
        <v>0</v>
      </c>
      <c r="BP528" s="111" t="n">
        <f aca="false">IFERROR(1/J528*(Y528/H528),"0")</f>
        <v>0</v>
      </c>
    </row>
    <row r="529" customFormat="false" ht="12.75" hidden="false" customHeight="false" outlineLevel="0" collapsed="false">
      <c r="A529" s="114"/>
      <c r="B529" s="114"/>
      <c r="C529" s="114"/>
      <c r="D529" s="114"/>
      <c r="E529" s="114"/>
      <c r="F529" s="114"/>
      <c r="G529" s="114"/>
      <c r="H529" s="114"/>
      <c r="I529" s="114"/>
      <c r="J529" s="114"/>
      <c r="K529" s="114"/>
      <c r="L529" s="114"/>
      <c r="M529" s="114"/>
      <c r="N529" s="114"/>
      <c r="O529" s="114"/>
      <c r="P529" s="115" t="s">
        <v>70</v>
      </c>
      <c r="Q529" s="115"/>
      <c r="R529" s="115"/>
      <c r="S529" s="115"/>
      <c r="T529" s="115"/>
      <c r="U529" s="115"/>
      <c r="V529" s="115"/>
      <c r="W529" s="116" t="s">
        <v>71</v>
      </c>
      <c r="X529" s="117" t="n">
        <f aca="false">IFERROR(X523/H523,"0")+IFERROR(X524/H524,"0")+IFERROR(X525/H525,"0")+IFERROR(X526/H526,"0")+IFERROR(X527/H527,"0")+IFERROR(X528/H528,"0")</f>
        <v>74.6212121212121</v>
      </c>
      <c r="Y529" s="117" t="n">
        <f aca="false">IFERROR(Y523/H523,"0")+IFERROR(Y524/H524,"0")+IFERROR(Y525/H525,"0")+IFERROR(Y526/H526,"0")+IFERROR(Y527/H527,"0")+IFERROR(Y528/H528,"0")</f>
        <v>75</v>
      </c>
      <c r="Z529" s="117" t="n">
        <f aca="false">IFERROR(IF(Z523="",0,Z523),"0")+IFERROR(IF(Z524="",0,Z524),"0")+IFERROR(IF(Z525="",0,Z525),"0")+IFERROR(IF(Z526="",0,Z526),"0")+IFERROR(IF(Z527="",0,Z527),"0")+IFERROR(IF(Z528="",0,Z528),"0")</f>
        <v>0.897</v>
      </c>
      <c r="AA529" s="118"/>
      <c r="AB529" s="118"/>
      <c r="AC529" s="118"/>
    </row>
    <row r="530" customFormat="false" ht="12.75" hidden="false" customHeight="false" outlineLevel="0" collapsed="false">
      <c r="A530" s="114"/>
      <c r="B530" s="114"/>
      <c r="C530" s="114"/>
      <c r="D530" s="114"/>
      <c r="E530" s="114"/>
      <c r="F530" s="114"/>
      <c r="G530" s="114"/>
      <c r="H530" s="114"/>
      <c r="I530" s="114"/>
      <c r="J530" s="114"/>
      <c r="K530" s="114"/>
      <c r="L530" s="114"/>
      <c r="M530" s="114"/>
      <c r="N530" s="114"/>
      <c r="O530" s="114"/>
      <c r="P530" s="115" t="s">
        <v>70</v>
      </c>
      <c r="Q530" s="115"/>
      <c r="R530" s="115"/>
      <c r="S530" s="115"/>
      <c r="T530" s="115"/>
      <c r="U530" s="115"/>
      <c r="V530" s="115"/>
      <c r="W530" s="116" t="s">
        <v>68</v>
      </c>
      <c r="X530" s="117" t="n">
        <f aca="false">IFERROR(SUM(X523:X528),"0")</f>
        <v>394</v>
      </c>
      <c r="Y530" s="117" t="n">
        <f aca="false">IFERROR(SUM(Y523:Y528),"0")</f>
        <v>396</v>
      </c>
      <c r="Z530" s="116"/>
      <c r="AA530" s="118"/>
      <c r="AB530" s="118"/>
      <c r="AC530" s="118"/>
    </row>
    <row r="531" customFormat="false" ht="14.25" hidden="false" customHeight="true" outlineLevel="0" collapsed="false">
      <c r="A531" s="94" t="s">
        <v>72</v>
      </c>
      <c r="B531" s="94"/>
      <c r="C531" s="94"/>
      <c r="D531" s="94"/>
      <c r="E531" s="94"/>
      <c r="F531" s="94"/>
      <c r="G531" s="94"/>
      <c r="H531" s="94"/>
      <c r="I531" s="94"/>
      <c r="J531" s="94"/>
      <c r="K531" s="94"/>
      <c r="L531" s="94"/>
      <c r="M531" s="94"/>
      <c r="N531" s="94"/>
      <c r="O531" s="94"/>
      <c r="P531" s="94"/>
      <c r="Q531" s="94"/>
      <c r="R531" s="94"/>
      <c r="S531" s="94"/>
      <c r="T531" s="94"/>
      <c r="U531" s="94"/>
      <c r="V531" s="94"/>
      <c r="W531" s="94"/>
      <c r="X531" s="94"/>
      <c r="Y531" s="94"/>
      <c r="Z531" s="94"/>
      <c r="AA531" s="95"/>
      <c r="AB531" s="95"/>
      <c r="AC531" s="95"/>
    </row>
    <row r="532" customFormat="false" ht="16.5" hidden="false" customHeight="true" outlineLevel="0" collapsed="false">
      <c r="A532" s="96" t="s">
        <v>834</v>
      </c>
      <c r="B532" s="96" t="s">
        <v>835</v>
      </c>
      <c r="C532" s="97" t="n">
        <v>4301051230</v>
      </c>
      <c r="D532" s="98" t="n">
        <v>4607091383409</v>
      </c>
      <c r="E532" s="98"/>
      <c r="F532" s="99" t="n">
        <v>1.3</v>
      </c>
      <c r="G532" s="100" t="n">
        <v>6</v>
      </c>
      <c r="H532" s="99" t="n">
        <v>7.8</v>
      </c>
      <c r="I532" s="99" t="n">
        <v>8.346</v>
      </c>
      <c r="J532" s="100" t="n">
        <v>56</v>
      </c>
      <c r="K532" s="100" t="s">
        <v>116</v>
      </c>
      <c r="L532" s="100"/>
      <c r="M532" s="101" t="s">
        <v>67</v>
      </c>
      <c r="N532" s="101"/>
      <c r="O532" s="100" t="n">
        <v>45</v>
      </c>
      <c r="P532" s="102" t="str">
        <f aca="false"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32" s="102"/>
      <c r="R532" s="102"/>
      <c r="S532" s="102"/>
      <c r="T532" s="102"/>
      <c r="U532" s="103"/>
      <c r="V532" s="103"/>
      <c r="W532" s="104" t="s">
        <v>68</v>
      </c>
      <c r="X532" s="105" t="n">
        <v>0</v>
      </c>
      <c r="Y532" s="106" t="n">
        <f aca="false">IFERROR(IF(X532="",0,CEILING((X532/$H532),1)*$H532),"")</f>
        <v>0</v>
      </c>
      <c r="Z532" s="107" t="str">
        <f aca="false">IFERROR(IF(Y532=0,"",ROUNDUP(Y532/H532,0)*0.02175),"")</f>
        <v/>
      </c>
      <c r="AA532" s="108"/>
      <c r="AB532" s="109"/>
      <c r="AC532" s="110" t="s">
        <v>836</v>
      </c>
      <c r="AG532" s="111"/>
      <c r="AJ532" s="112"/>
      <c r="AK532" s="112"/>
      <c r="BB532" s="113" t="s">
        <v>1</v>
      </c>
      <c r="BM532" s="111" t="n">
        <f aca="false">IFERROR(X532*I532/H532,"0")</f>
        <v>0</v>
      </c>
      <c r="BN532" s="111" t="n">
        <f aca="false">IFERROR(Y532*I532/H532,"0")</f>
        <v>0</v>
      </c>
      <c r="BO532" s="111" t="n">
        <f aca="false">IFERROR(1/J532*(X532/H532),"0")</f>
        <v>0</v>
      </c>
      <c r="BP532" s="111" t="n">
        <f aca="false">IFERROR(1/J532*(Y532/H532),"0")</f>
        <v>0</v>
      </c>
    </row>
    <row r="533" customFormat="false" ht="16.5" hidden="false" customHeight="true" outlineLevel="0" collapsed="false">
      <c r="A533" s="96" t="s">
        <v>837</v>
      </c>
      <c r="B533" s="96" t="s">
        <v>838</v>
      </c>
      <c r="C533" s="97" t="n">
        <v>4301051231</v>
      </c>
      <c r="D533" s="98" t="n">
        <v>4607091383416</v>
      </c>
      <c r="E533" s="98"/>
      <c r="F533" s="99" t="n">
        <v>1.3</v>
      </c>
      <c r="G533" s="100" t="n">
        <v>6</v>
      </c>
      <c r="H533" s="99" t="n">
        <v>7.8</v>
      </c>
      <c r="I533" s="99" t="n">
        <v>8.346</v>
      </c>
      <c r="J533" s="100" t="n">
        <v>56</v>
      </c>
      <c r="K533" s="100" t="s">
        <v>116</v>
      </c>
      <c r="L533" s="100"/>
      <c r="M533" s="101" t="s">
        <v>67</v>
      </c>
      <c r="N533" s="101"/>
      <c r="O533" s="100" t="n">
        <v>45</v>
      </c>
      <c r="P533" s="102" t="str">
        <f aca="false"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33" s="102"/>
      <c r="R533" s="102"/>
      <c r="S533" s="102"/>
      <c r="T533" s="102"/>
      <c r="U533" s="103"/>
      <c r="V533" s="103"/>
      <c r="W533" s="104" t="s">
        <v>68</v>
      </c>
      <c r="X533" s="105" t="n">
        <v>0</v>
      </c>
      <c r="Y533" s="106" t="n">
        <f aca="false">IFERROR(IF(X533="",0,CEILING((X533/$H533),1)*$H533),"")</f>
        <v>0</v>
      </c>
      <c r="Z533" s="107" t="str">
        <f aca="false">IFERROR(IF(Y533=0,"",ROUNDUP(Y533/H533,0)*0.02175),"")</f>
        <v/>
      </c>
      <c r="AA533" s="108"/>
      <c r="AB533" s="109"/>
      <c r="AC533" s="110" t="s">
        <v>839</v>
      </c>
      <c r="AG533" s="111"/>
      <c r="AJ533" s="112"/>
      <c r="AK533" s="112"/>
      <c r="BB533" s="113" t="s">
        <v>1</v>
      </c>
      <c r="BM533" s="111" t="n">
        <f aca="false">IFERROR(X533*I533/H533,"0")</f>
        <v>0</v>
      </c>
      <c r="BN533" s="111" t="n">
        <f aca="false">IFERROR(Y533*I533/H533,"0")</f>
        <v>0</v>
      </c>
      <c r="BO533" s="111" t="n">
        <f aca="false">IFERROR(1/J533*(X533/H533),"0")</f>
        <v>0</v>
      </c>
      <c r="BP533" s="111" t="n">
        <f aca="false">IFERROR(1/J533*(Y533/H533),"0")</f>
        <v>0</v>
      </c>
    </row>
    <row r="534" customFormat="false" ht="27" hidden="false" customHeight="true" outlineLevel="0" collapsed="false">
      <c r="A534" s="96" t="s">
        <v>840</v>
      </c>
      <c r="B534" s="96" t="s">
        <v>841</v>
      </c>
      <c r="C534" s="97" t="n">
        <v>4301051058</v>
      </c>
      <c r="D534" s="98" t="n">
        <v>4680115883536</v>
      </c>
      <c r="E534" s="98"/>
      <c r="F534" s="99" t="n">
        <v>0.3</v>
      </c>
      <c r="G534" s="100" t="n">
        <v>6</v>
      </c>
      <c r="H534" s="99" t="n">
        <v>1.8</v>
      </c>
      <c r="I534" s="99" t="n">
        <v>2.066</v>
      </c>
      <c r="J534" s="100" t="n">
        <v>156</v>
      </c>
      <c r="K534" s="100" t="s">
        <v>75</v>
      </c>
      <c r="L534" s="100"/>
      <c r="M534" s="101" t="s">
        <v>67</v>
      </c>
      <c r="N534" s="101"/>
      <c r="O534" s="100" t="n">
        <v>45</v>
      </c>
      <c r="P534" s="102" t="str">
        <f aca="false"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34" s="102"/>
      <c r="R534" s="102"/>
      <c r="S534" s="102"/>
      <c r="T534" s="102"/>
      <c r="U534" s="103"/>
      <c r="V534" s="103"/>
      <c r="W534" s="104" t="s">
        <v>68</v>
      </c>
      <c r="X534" s="105" t="n">
        <v>0</v>
      </c>
      <c r="Y534" s="106" t="n">
        <f aca="false">IFERROR(IF(X534="",0,CEILING((X534/$H534),1)*$H534),"")</f>
        <v>0</v>
      </c>
      <c r="Z534" s="107" t="str">
        <f aca="false">IFERROR(IF(Y534=0,"",ROUNDUP(Y534/H534,0)*0.00753),"")</f>
        <v/>
      </c>
      <c r="AA534" s="108"/>
      <c r="AB534" s="109"/>
      <c r="AC534" s="110" t="s">
        <v>842</v>
      </c>
      <c r="AG534" s="111"/>
      <c r="AJ534" s="112"/>
      <c r="AK534" s="112"/>
      <c r="BB534" s="113" t="s">
        <v>1</v>
      </c>
      <c r="BM534" s="111" t="n">
        <f aca="false">IFERROR(X534*I534/H534,"0")</f>
        <v>0</v>
      </c>
      <c r="BN534" s="111" t="n">
        <f aca="false">IFERROR(Y534*I534/H534,"0")</f>
        <v>0</v>
      </c>
      <c r="BO534" s="111" t="n">
        <f aca="false">IFERROR(1/J534*(X534/H534),"0")</f>
        <v>0</v>
      </c>
      <c r="BP534" s="111" t="n">
        <f aca="false">IFERROR(1/J534*(Y534/H534),"0")</f>
        <v>0</v>
      </c>
    </row>
    <row r="535" customFormat="false" ht="12.75" hidden="false" customHeight="false" outlineLevel="0" collapsed="false">
      <c r="A535" s="114"/>
      <c r="B535" s="114"/>
      <c r="C535" s="114"/>
      <c r="D535" s="114"/>
      <c r="E535" s="114"/>
      <c r="F535" s="114"/>
      <c r="G535" s="114"/>
      <c r="H535" s="114"/>
      <c r="I535" s="114"/>
      <c r="J535" s="114"/>
      <c r="K535" s="114"/>
      <c r="L535" s="114"/>
      <c r="M535" s="114"/>
      <c r="N535" s="114"/>
      <c r="O535" s="114"/>
      <c r="P535" s="115" t="s">
        <v>70</v>
      </c>
      <c r="Q535" s="115"/>
      <c r="R535" s="115"/>
      <c r="S535" s="115"/>
      <c r="T535" s="115"/>
      <c r="U535" s="115"/>
      <c r="V535" s="115"/>
      <c r="W535" s="116" t="s">
        <v>71</v>
      </c>
      <c r="X535" s="117" t="n">
        <f aca="false">IFERROR(X532/H532,"0")+IFERROR(X533/H533,"0")+IFERROR(X534/H534,"0")</f>
        <v>0</v>
      </c>
      <c r="Y535" s="117" t="n">
        <f aca="false">IFERROR(Y532/H532,"0")+IFERROR(Y533/H533,"0")+IFERROR(Y534/H534,"0")</f>
        <v>0</v>
      </c>
      <c r="Z535" s="117" t="n">
        <f aca="false">IFERROR(IF(Z532="",0,Z532),"0")+IFERROR(IF(Z533="",0,Z533),"0")+IFERROR(IF(Z534="",0,Z534),"0")</f>
        <v>0</v>
      </c>
      <c r="AA535" s="118"/>
      <c r="AB535" s="118"/>
      <c r="AC535" s="118"/>
    </row>
    <row r="536" customFormat="false" ht="12.75" hidden="false" customHeight="false" outlineLevel="0" collapsed="false">
      <c r="A536" s="114"/>
      <c r="B536" s="114"/>
      <c r="C536" s="114"/>
      <c r="D536" s="114"/>
      <c r="E536" s="114"/>
      <c r="F536" s="114"/>
      <c r="G536" s="114"/>
      <c r="H536" s="114"/>
      <c r="I536" s="114"/>
      <c r="J536" s="114"/>
      <c r="K536" s="114"/>
      <c r="L536" s="114"/>
      <c r="M536" s="114"/>
      <c r="N536" s="114"/>
      <c r="O536" s="114"/>
      <c r="P536" s="115" t="s">
        <v>70</v>
      </c>
      <c r="Q536" s="115"/>
      <c r="R536" s="115"/>
      <c r="S536" s="115"/>
      <c r="T536" s="115"/>
      <c r="U536" s="115"/>
      <c r="V536" s="115"/>
      <c r="W536" s="116" t="s">
        <v>68</v>
      </c>
      <c r="X536" s="117" t="n">
        <f aca="false">IFERROR(SUM(X532:X534),"0")</f>
        <v>0</v>
      </c>
      <c r="Y536" s="117" t="n">
        <f aca="false">IFERROR(SUM(Y532:Y534),"0")</f>
        <v>0</v>
      </c>
      <c r="Z536" s="116"/>
      <c r="AA536" s="118"/>
      <c r="AB536" s="118"/>
      <c r="AC536" s="118"/>
    </row>
    <row r="537" customFormat="false" ht="14.25" hidden="false" customHeight="true" outlineLevel="0" collapsed="false">
      <c r="A537" s="94" t="s">
        <v>204</v>
      </c>
      <c r="B537" s="94"/>
      <c r="C537" s="94"/>
      <c r="D537" s="94"/>
      <c r="E537" s="94"/>
      <c r="F537" s="94"/>
      <c r="G537" s="94"/>
      <c r="H537" s="94"/>
      <c r="I537" s="94"/>
      <c r="J537" s="94"/>
      <c r="K537" s="94"/>
      <c r="L537" s="94"/>
      <c r="M537" s="94"/>
      <c r="N537" s="94"/>
      <c r="O537" s="94"/>
      <c r="P537" s="94"/>
      <c r="Q537" s="94"/>
      <c r="R537" s="94"/>
      <c r="S537" s="94"/>
      <c r="T537" s="94"/>
      <c r="U537" s="94"/>
      <c r="V537" s="94"/>
      <c r="W537" s="94"/>
      <c r="X537" s="94"/>
      <c r="Y537" s="94"/>
      <c r="Z537" s="94"/>
      <c r="AA537" s="95"/>
      <c r="AB537" s="95"/>
      <c r="AC537" s="95"/>
    </row>
    <row r="538" customFormat="false" ht="16.5" hidden="false" customHeight="true" outlineLevel="0" collapsed="false">
      <c r="A538" s="96" t="s">
        <v>843</v>
      </c>
      <c r="B538" s="96" t="s">
        <v>844</v>
      </c>
      <c r="C538" s="97" t="n">
        <v>4301060363</v>
      </c>
      <c r="D538" s="98" t="n">
        <v>4680115885035</v>
      </c>
      <c r="E538" s="98"/>
      <c r="F538" s="99" t="n">
        <v>1</v>
      </c>
      <c r="G538" s="100" t="n">
        <v>4</v>
      </c>
      <c r="H538" s="99" t="n">
        <v>4</v>
      </c>
      <c r="I538" s="99" t="n">
        <v>4.416</v>
      </c>
      <c r="J538" s="100" t="n">
        <v>104</v>
      </c>
      <c r="K538" s="100" t="s">
        <v>116</v>
      </c>
      <c r="L538" s="100"/>
      <c r="M538" s="101" t="s">
        <v>67</v>
      </c>
      <c r="N538" s="101"/>
      <c r="O538" s="100" t="n">
        <v>35</v>
      </c>
      <c r="P538" s="102" t="str">
        <f aca="false"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38" s="102"/>
      <c r="R538" s="102"/>
      <c r="S538" s="102"/>
      <c r="T538" s="102"/>
      <c r="U538" s="103"/>
      <c r="V538" s="103"/>
      <c r="W538" s="104" t="s">
        <v>68</v>
      </c>
      <c r="X538" s="105" t="n">
        <v>0</v>
      </c>
      <c r="Y538" s="106" t="n">
        <f aca="false">IFERROR(IF(X538="",0,CEILING((X538/$H538),1)*$H538),"")</f>
        <v>0</v>
      </c>
      <c r="Z538" s="107" t="str">
        <f aca="false">IFERROR(IF(Y538=0,"",ROUNDUP(Y538/H538,0)*0.01196),"")</f>
        <v/>
      </c>
      <c r="AA538" s="108"/>
      <c r="AB538" s="109"/>
      <c r="AC538" s="110" t="s">
        <v>845</v>
      </c>
      <c r="AG538" s="111"/>
      <c r="AJ538" s="112"/>
      <c r="AK538" s="112"/>
      <c r="BB538" s="113" t="s">
        <v>1</v>
      </c>
      <c r="BM538" s="111" t="n">
        <f aca="false">IFERROR(X538*I538/H538,"0")</f>
        <v>0</v>
      </c>
      <c r="BN538" s="111" t="n">
        <f aca="false">IFERROR(Y538*I538/H538,"0")</f>
        <v>0</v>
      </c>
      <c r="BO538" s="111" t="n">
        <f aca="false">IFERROR(1/J538*(X538/H538),"0")</f>
        <v>0</v>
      </c>
      <c r="BP538" s="111" t="n">
        <f aca="false">IFERROR(1/J538*(Y538/H538),"0")</f>
        <v>0</v>
      </c>
    </row>
    <row r="539" customFormat="false" ht="27" hidden="false" customHeight="true" outlineLevel="0" collapsed="false">
      <c r="A539" s="96" t="s">
        <v>846</v>
      </c>
      <c r="B539" s="96" t="s">
        <v>847</v>
      </c>
      <c r="C539" s="97" t="n">
        <v>4301060436</v>
      </c>
      <c r="D539" s="98" t="n">
        <v>4680115885936</v>
      </c>
      <c r="E539" s="98"/>
      <c r="F539" s="99" t="n">
        <v>1.3</v>
      </c>
      <c r="G539" s="100" t="n">
        <v>6</v>
      </c>
      <c r="H539" s="99" t="n">
        <v>7.8</v>
      </c>
      <c r="I539" s="99" t="n">
        <v>8.28</v>
      </c>
      <c r="J539" s="100" t="n">
        <v>56</v>
      </c>
      <c r="K539" s="100" t="s">
        <v>116</v>
      </c>
      <c r="L539" s="100"/>
      <c r="M539" s="101" t="s">
        <v>67</v>
      </c>
      <c r="N539" s="101"/>
      <c r="O539" s="100" t="n">
        <v>35</v>
      </c>
      <c r="P539" s="119" t="s">
        <v>848</v>
      </c>
      <c r="Q539" s="119"/>
      <c r="R539" s="119"/>
      <c r="S539" s="119"/>
      <c r="T539" s="119"/>
      <c r="U539" s="103"/>
      <c r="V539" s="103"/>
      <c r="W539" s="104" t="s">
        <v>68</v>
      </c>
      <c r="X539" s="105" t="n">
        <v>0</v>
      </c>
      <c r="Y539" s="106" t="n">
        <f aca="false">IFERROR(IF(X539="",0,CEILING((X539/$H539),1)*$H539),"")</f>
        <v>0</v>
      </c>
      <c r="Z539" s="107" t="str">
        <f aca="false">IFERROR(IF(Y539=0,"",ROUNDUP(Y539/H539,0)*0.02175),"")</f>
        <v/>
      </c>
      <c r="AA539" s="108"/>
      <c r="AB539" s="109"/>
      <c r="AC539" s="110" t="s">
        <v>845</v>
      </c>
      <c r="AG539" s="111"/>
      <c r="AJ539" s="112"/>
      <c r="AK539" s="112"/>
      <c r="BB539" s="113" t="s">
        <v>1</v>
      </c>
      <c r="BM539" s="111" t="n">
        <f aca="false">IFERROR(X539*I539/H539,"0")</f>
        <v>0</v>
      </c>
      <c r="BN539" s="111" t="n">
        <f aca="false">IFERROR(Y539*I539/H539,"0")</f>
        <v>0</v>
      </c>
      <c r="BO539" s="111" t="n">
        <f aca="false">IFERROR(1/J539*(X539/H539),"0")</f>
        <v>0</v>
      </c>
      <c r="BP539" s="111" t="n">
        <f aca="false">IFERROR(1/J539*(Y539/H539),"0")</f>
        <v>0</v>
      </c>
    </row>
    <row r="540" customFormat="false" ht="12.75" hidden="false" customHeight="false" outlineLevel="0" collapsed="false">
      <c r="A540" s="114"/>
      <c r="B540" s="114"/>
      <c r="C540" s="114"/>
      <c r="D540" s="114"/>
      <c r="E540" s="114"/>
      <c r="F540" s="114"/>
      <c r="G540" s="114"/>
      <c r="H540" s="114"/>
      <c r="I540" s="114"/>
      <c r="J540" s="114"/>
      <c r="K540" s="114"/>
      <c r="L540" s="114"/>
      <c r="M540" s="114"/>
      <c r="N540" s="114"/>
      <c r="O540" s="114"/>
      <c r="P540" s="115" t="s">
        <v>70</v>
      </c>
      <c r="Q540" s="115"/>
      <c r="R540" s="115"/>
      <c r="S540" s="115"/>
      <c r="T540" s="115"/>
      <c r="U540" s="115"/>
      <c r="V540" s="115"/>
      <c r="W540" s="116" t="s">
        <v>71</v>
      </c>
      <c r="X540" s="117" t="n">
        <f aca="false">IFERROR(X538/H538,"0")+IFERROR(X539/H539,"0")</f>
        <v>0</v>
      </c>
      <c r="Y540" s="117" t="n">
        <f aca="false">IFERROR(Y538/H538,"0")+IFERROR(Y539/H539,"0")</f>
        <v>0</v>
      </c>
      <c r="Z540" s="117" t="n">
        <f aca="false">IFERROR(IF(Z538="",0,Z538),"0")+IFERROR(IF(Z539="",0,Z539),"0")</f>
        <v>0</v>
      </c>
      <c r="AA540" s="118"/>
      <c r="AB540" s="118"/>
      <c r="AC540" s="118"/>
    </row>
    <row r="541" customFormat="false" ht="12.75" hidden="false" customHeight="false" outlineLevel="0" collapsed="false">
      <c r="A541" s="114"/>
      <c r="B541" s="114"/>
      <c r="C541" s="114"/>
      <c r="D541" s="114"/>
      <c r="E541" s="114"/>
      <c r="F541" s="114"/>
      <c r="G541" s="114"/>
      <c r="H541" s="114"/>
      <c r="I541" s="114"/>
      <c r="J541" s="114"/>
      <c r="K541" s="114"/>
      <c r="L541" s="114"/>
      <c r="M541" s="114"/>
      <c r="N541" s="114"/>
      <c r="O541" s="114"/>
      <c r="P541" s="115" t="s">
        <v>70</v>
      </c>
      <c r="Q541" s="115"/>
      <c r="R541" s="115"/>
      <c r="S541" s="115"/>
      <c r="T541" s="115"/>
      <c r="U541" s="115"/>
      <c r="V541" s="115"/>
      <c r="W541" s="116" t="s">
        <v>68</v>
      </c>
      <c r="X541" s="117" t="n">
        <f aca="false">IFERROR(SUM(X538:X539),"0")</f>
        <v>0</v>
      </c>
      <c r="Y541" s="117" t="n">
        <f aca="false">IFERROR(SUM(Y538:Y539),"0")</f>
        <v>0</v>
      </c>
      <c r="Z541" s="116"/>
      <c r="AA541" s="118"/>
      <c r="AB541" s="118"/>
      <c r="AC541" s="118"/>
    </row>
    <row r="542" customFormat="false" ht="27.75" hidden="false" customHeight="true" outlineLevel="0" collapsed="false">
      <c r="A542" s="90" t="s">
        <v>849</v>
      </c>
      <c r="B542" s="90"/>
      <c r="C542" s="90"/>
      <c r="D542" s="90"/>
      <c r="E542" s="90"/>
      <c r="F542" s="90"/>
      <c r="G542" s="90"/>
      <c r="H542" s="90"/>
      <c r="I542" s="90"/>
      <c r="J542" s="90"/>
      <c r="K542" s="90"/>
      <c r="L542" s="90"/>
      <c r="M542" s="90"/>
      <c r="N542" s="90"/>
      <c r="O542" s="90"/>
      <c r="P542" s="90"/>
      <c r="Q542" s="90"/>
      <c r="R542" s="90"/>
      <c r="S542" s="90"/>
      <c r="T542" s="90"/>
      <c r="U542" s="90"/>
      <c r="V542" s="90"/>
      <c r="W542" s="90"/>
      <c r="X542" s="90"/>
      <c r="Y542" s="90"/>
      <c r="Z542" s="90"/>
      <c r="AA542" s="91"/>
      <c r="AB542" s="91"/>
      <c r="AC542" s="91"/>
    </row>
    <row r="543" customFormat="false" ht="16.5" hidden="false" customHeight="true" outlineLevel="0" collapsed="false">
      <c r="A543" s="92" t="s">
        <v>849</v>
      </c>
      <c r="B543" s="92"/>
      <c r="C543" s="92"/>
      <c r="D543" s="92"/>
      <c r="E543" s="92"/>
      <c r="F543" s="92"/>
      <c r="G543" s="92"/>
      <c r="H543" s="92"/>
      <c r="I543" s="92"/>
      <c r="J543" s="92"/>
      <c r="K543" s="92"/>
      <c r="L543" s="92"/>
      <c r="M543" s="92"/>
      <c r="N543" s="92"/>
      <c r="O543" s="92"/>
      <c r="P543" s="92"/>
      <c r="Q543" s="92"/>
      <c r="R543" s="92"/>
      <c r="S543" s="92"/>
      <c r="T543" s="92"/>
      <c r="U543" s="92"/>
      <c r="V543" s="92"/>
      <c r="W543" s="92"/>
      <c r="X543" s="92"/>
      <c r="Y543" s="92"/>
      <c r="Z543" s="92"/>
      <c r="AA543" s="93"/>
      <c r="AB543" s="93"/>
      <c r="AC543" s="93"/>
    </row>
    <row r="544" customFormat="false" ht="14.25" hidden="false" customHeight="true" outlineLevel="0" collapsed="false">
      <c r="A544" s="94" t="s">
        <v>113</v>
      </c>
      <c r="B544" s="94"/>
      <c r="C544" s="94"/>
      <c r="D544" s="94"/>
      <c r="E544" s="94"/>
      <c r="F544" s="94"/>
      <c r="G544" s="94"/>
      <c r="H544" s="94"/>
      <c r="I544" s="94"/>
      <c r="J544" s="94"/>
      <c r="K544" s="94"/>
      <c r="L544" s="94"/>
      <c r="M544" s="94"/>
      <c r="N544" s="94"/>
      <c r="O544" s="94"/>
      <c r="P544" s="94"/>
      <c r="Q544" s="94"/>
      <c r="R544" s="94"/>
      <c r="S544" s="94"/>
      <c r="T544" s="94"/>
      <c r="U544" s="94"/>
      <c r="V544" s="94"/>
      <c r="W544" s="94"/>
      <c r="X544" s="94"/>
      <c r="Y544" s="94"/>
      <c r="Z544" s="94"/>
      <c r="AA544" s="95"/>
      <c r="AB544" s="95"/>
      <c r="AC544" s="95"/>
    </row>
    <row r="545" customFormat="false" ht="27" hidden="false" customHeight="true" outlineLevel="0" collapsed="false">
      <c r="A545" s="96" t="s">
        <v>850</v>
      </c>
      <c r="B545" s="96" t="s">
        <v>851</v>
      </c>
      <c r="C545" s="97" t="n">
        <v>4301011763</v>
      </c>
      <c r="D545" s="98" t="n">
        <v>4640242181011</v>
      </c>
      <c r="E545" s="98"/>
      <c r="F545" s="99" t="n">
        <v>1.35</v>
      </c>
      <c r="G545" s="100" t="n">
        <v>8</v>
      </c>
      <c r="H545" s="99" t="n">
        <v>10.8</v>
      </c>
      <c r="I545" s="99" t="n">
        <v>11.28</v>
      </c>
      <c r="J545" s="100" t="n">
        <v>56</v>
      </c>
      <c r="K545" s="100" t="s">
        <v>116</v>
      </c>
      <c r="L545" s="100"/>
      <c r="M545" s="101" t="s">
        <v>120</v>
      </c>
      <c r="N545" s="101"/>
      <c r="O545" s="100" t="n">
        <v>55</v>
      </c>
      <c r="P545" s="119" t="s">
        <v>852</v>
      </c>
      <c r="Q545" s="119"/>
      <c r="R545" s="119"/>
      <c r="S545" s="119"/>
      <c r="T545" s="119"/>
      <c r="U545" s="103"/>
      <c r="V545" s="103"/>
      <c r="W545" s="104" t="s">
        <v>68</v>
      </c>
      <c r="X545" s="105" t="n">
        <v>0</v>
      </c>
      <c r="Y545" s="106" t="n">
        <f aca="false">IFERROR(IF(X545="",0,CEILING((X545/$H545),1)*$H545),"")</f>
        <v>0</v>
      </c>
      <c r="Z545" s="107" t="str">
        <f aca="false">IFERROR(IF(Y545=0,"",ROUNDUP(Y545/H545,0)*0.02175),"")</f>
        <v/>
      </c>
      <c r="AA545" s="108"/>
      <c r="AB545" s="109"/>
      <c r="AC545" s="110" t="s">
        <v>853</v>
      </c>
      <c r="AG545" s="111"/>
      <c r="AJ545" s="112"/>
      <c r="AK545" s="112"/>
      <c r="BB545" s="113" t="s">
        <v>1</v>
      </c>
      <c r="BM545" s="111" t="n">
        <f aca="false">IFERROR(X545*I545/H545,"0")</f>
        <v>0</v>
      </c>
      <c r="BN545" s="111" t="n">
        <f aca="false">IFERROR(Y545*I545/H545,"0")</f>
        <v>0</v>
      </c>
      <c r="BO545" s="111" t="n">
        <f aca="false">IFERROR(1/J545*(X545/H545),"0")</f>
        <v>0</v>
      </c>
      <c r="BP545" s="111" t="n">
        <f aca="false">IFERROR(1/J545*(Y545/H545),"0")</f>
        <v>0</v>
      </c>
    </row>
    <row r="546" customFormat="false" ht="27" hidden="false" customHeight="true" outlineLevel="0" collapsed="false">
      <c r="A546" s="96" t="s">
        <v>854</v>
      </c>
      <c r="B546" s="96" t="s">
        <v>855</v>
      </c>
      <c r="C546" s="97" t="n">
        <v>4301011585</v>
      </c>
      <c r="D546" s="98" t="n">
        <v>4640242180441</v>
      </c>
      <c r="E546" s="98"/>
      <c r="F546" s="99" t="n">
        <v>1.5</v>
      </c>
      <c r="G546" s="100" t="n">
        <v>8</v>
      </c>
      <c r="H546" s="99" t="n">
        <v>12</v>
      </c>
      <c r="I546" s="99" t="n">
        <v>12.48</v>
      </c>
      <c r="J546" s="100" t="n">
        <v>56</v>
      </c>
      <c r="K546" s="100" t="s">
        <v>116</v>
      </c>
      <c r="L546" s="100"/>
      <c r="M546" s="101" t="s">
        <v>117</v>
      </c>
      <c r="N546" s="101"/>
      <c r="O546" s="100" t="n">
        <v>50</v>
      </c>
      <c r="P546" s="119" t="s">
        <v>856</v>
      </c>
      <c r="Q546" s="119"/>
      <c r="R546" s="119"/>
      <c r="S546" s="119"/>
      <c r="T546" s="119"/>
      <c r="U546" s="103"/>
      <c r="V546" s="103"/>
      <c r="W546" s="104" t="s">
        <v>68</v>
      </c>
      <c r="X546" s="105" t="n">
        <v>0</v>
      </c>
      <c r="Y546" s="106" t="n">
        <f aca="false">IFERROR(IF(X546="",0,CEILING((X546/$H546),1)*$H546),"")</f>
        <v>0</v>
      </c>
      <c r="Z546" s="107" t="str">
        <f aca="false">IFERROR(IF(Y546=0,"",ROUNDUP(Y546/H546,0)*0.02175),"")</f>
        <v/>
      </c>
      <c r="AA546" s="108"/>
      <c r="AB546" s="109"/>
      <c r="AC546" s="110" t="s">
        <v>857</v>
      </c>
      <c r="AG546" s="111"/>
      <c r="AJ546" s="112"/>
      <c r="AK546" s="112"/>
      <c r="BB546" s="113" t="s">
        <v>1</v>
      </c>
      <c r="BM546" s="111" t="n">
        <f aca="false">IFERROR(X546*I546/H546,"0")</f>
        <v>0</v>
      </c>
      <c r="BN546" s="111" t="n">
        <f aca="false">IFERROR(Y546*I546/H546,"0")</f>
        <v>0</v>
      </c>
      <c r="BO546" s="111" t="n">
        <f aca="false">IFERROR(1/J546*(X546/H546),"0")</f>
        <v>0</v>
      </c>
      <c r="BP546" s="111" t="n">
        <f aca="false">IFERROR(1/J546*(Y546/H546),"0")</f>
        <v>0</v>
      </c>
    </row>
    <row r="547" customFormat="false" ht="27" hidden="false" customHeight="true" outlineLevel="0" collapsed="false">
      <c r="A547" s="96" t="s">
        <v>858</v>
      </c>
      <c r="B547" s="96" t="s">
        <v>859</v>
      </c>
      <c r="C547" s="97" t="n">
        <v>4301011584</v>
      </c>
      <c r="D547" s="98" t="n">
        <v>4640242180564</v>
      </c>
      <c r="E547" s="98"/>
      <c r="F547" s="99" t="n">
        <v>1.5</v>
      </c>
      <c r="G547" s="100" t="n">
        <v>8</v>
      </c>
      <c r="H547" s="99" t="n">
        <v>12</v>
      </c>
      <c r="I547" s="99" t="n">
        <v>12.48</v>
      </c>
      <c r="J547" s="100" t="n">
        <v>56</v>
      </c>
      <c r="K547" s="100" t="s">
        <v>116</v>
      </c>
      <c r="L547" s="100"/>
      <c r="M547" s="101" t="s">
        <v>117</v>
      </c>
      <c r="N547" s="101"/>
      <c r="O547" s="100" t="n">
        <v>50</v>
      </c>
      <c r="P547" s="119" t="s">
        <v>860</v>
      </c>
      <c r="Q547" s="119"/>
      <c r="R547" s="119"/>
      <c r="S547" s="119"/>
      <c r="T547" s="119"/>
      <c r="U547" s="103"/>
      <c r="V547" s="103"/>
      <c r="W547" s="104" t="s">
        <v>68</v>
      </c>
      <c r="X547" s="105" t="n">
        <v>0</v>
      </c>
      <c r="Y547" s="106" t="n">
        <f aca="false">IFERROR(IF(X547="",0,CEILING((X547/$H547),1)*$H547),"")</f>
        <v>0</v>
      </c>
      <c r="Z547" s="107" t="str">
        <f aca="false">IFERROR(IF(Y547=0,"",ROUNDUP(Y547/H547,0)*0.02175),"")</f>
        <v/>
      </c>
      <c r="AA547" s="108"/>
      <c r="AB547" s="109"/>
      <c r="AC547" s="110" t="s">
        <v>861</v>
      </c>
      <c r="AG547" s="111"/>
      <c r="AJ547" s="112"/>
      <c r="AK547" s="112"/>
      <c r="BB547" s="113" t="s">
        <v>1</v>
      </c>
      <c r="BM547" s="111" t="n">
        <f aca="false">IFERROR(X547*I547/H547,"0")</f>
        <v>0</v>
      </c>
      <c r="BN547" s="111" t="n">
        <f aca="false">IFERROR(Y547*I547/H547,"0")</f>
        <v>0</v>
      </c>
      <c r="BO547" s="111" t="n">
        <f aca="false">IFERROR(1/J547*(X547/H547),"0")</f>
        <v>0</v>
      </c>
      <c r="BP547" s="111" t="n">
        <f aca="false">IFERROR(1/J547*(Y547/H547),"0")</f>
        <v>0</v>
      </c>
    </row>
    <row r="548" customFormat="false" ht="27" hidden="false" customHeight="true" outlineLevel="0" collapsed="false">
      <c r="A548" s="96" t="s">
        <v>862</v>
      </c>
      <c r="B548" s="96" t="s">
        <v>863</v>
      </c>
      <c r="C548" s="97" t="n">
        <v>4301011762</v>
      </c>
      <c r="D548" s="98" t="n">
        <v>4640242180922</v>
      </c>
      <c r="E548" s="98"/>
      <c r="F548" s="99" t="n">
        <v>1.35</v>
      </c>
      <c r="G548" s="100" t="n">
        <v>8</v>
      </c>
      <c r="H548" s="99" t="n">
        <v>10.8</v>
      </c>
      <c r="I548" s="99" t="n">
        <v>11.28</v>
      </c>
      <c r="J548" s="100" t="n">
        <v>56</v>
      </c>
      <c r="K548" s="100" t="s">
        <v>116</v>
      </c>
      <c r="L548" s="100"/>
      <c r="M548" s="101" t="s">
        <v>117</v>
      </c>
      <c r="N548" s="101"/>
      <c r="O548" s="100" t="n">
        <v>55</v>
      </c>
      <c r="P548" s="119" t="s">
        <v>864</v>
      </c>
      <c r="Q548" s="119"/>
      <c r="R548" s="119"/>
      <c r="S548" s="119"/>
      <c r="T548" s="119"/>
      <c r="U548" s="103"/>
      <c r="V548" s="103"/>
      <c r="W548" s="104" t="s">
        <v>68</v>
      </c>
      <c r="X548" s="105" t="n">
        <v>0</v>
      </c>
      <c r="Y548" s="106" t="n">
        <f aca="false">IFERROR(IF(X548="",0,CEILING((X548/$H548),1)*$H548),"")</f>
        <v>0</v>
      </c>
      <c r="Z548" s="107" t="str">
        <f aca="false">IFERROR(IF(Y548=0,"",ROUNDUP(Y548/H548,0)*0.02175),"")</f>
        <v/>
      </c>
      <c r="AA548" s="108"/>
      <c r="AB548" s="109"/>
      <c r="AC548" s="110" t="s">
        <v>865</v>
      </c>
      <c r="AG548" s="111"/>
      <c r="AJ548" s="112"/>
      <c r="AK548" s="112"/>
      <c r="BB548" s="113" t="s">
        <v>1</v>
      </c>
      <c r="BM548" s="111" t="n">
        <f aca="false">IFERROR(X548*I548/H548,"0")</f>
        <v>0</v>
      </c>
      <c r="BN548" s="111" t="n">
        <f aca="false">IFERROR(Y548*I548/H548,"0")</f>
        <v>0</v>
      </c>
      <c r="BO548" s="111" t="n">
        <f aca="false">IFERROR(1/J548*(X548/H548),"0")</f>
        <v>0</v>
      </c>
      <c r="BP548" s="111" t="n">
        <f aca="false">IFERROR(1/J548*(Y548/H548),"0")</f>
        <v>0</v>
      </c>
    </row>
    <row r="549" customFormat="false" ht="27" hidden="false" customHeight="true" outlineLevel="0" collapsed="false">
      <c r="A549" s="96" t="s">
        <v>866</v>
      </c>
      <c r="B549" s="96" t="s">
        <v>867</v>
      </c>
      <c r="C549" s="97" t="n">
        <v>4301011764</v>
      </c>
      <c r="D549" s="98" t="n">
        <v>4640242181189</v>
      </c>
      <c r="E549" s="98"/>
      <c r="F549" s="99" t="n">
        <v>0.4</v>
      </c>
      <c r="G549" s="100" t="n">
        <v>10</v>
      </c>
      <c r="H549" s="99" t="n">
        <v>4</v>
      </c>
      <c r="I549" s="99" t="n">
        <v>4.21</v>
      </c>
      <c r="J549" s="100" t="n">
        <v>132</v>
      </c>
      <c r="K549" s="100" t="s">
        <v>75</v>
      </c>
      <c r="L549" s="100"/>
      <c r="M549" s="101" t="s">
        <v>120</v>
      </c>
      <c r="N549" s="101"/>
      <c r="O549" s="100" t="n">
        <v>55</v>
      </c>
      <c r="P549" s="119" t="s">
        <v>868</v>
      </c>
      <c r="Q549" s="119"/>
      <c r="R549" s="119"/>
      <c r="S549" s="119"/>
      <c r="T549" s="119"/>
      <c r="U549" s="103"/>
      <c r="V549" s="103"/>
      <c r="W549" s="104" t="s">
        <v>68</v>
      </c>
      <c r="X549" s="105" t="n">
        <v>0</v>
      </c>
      <c r="Y549" s="106" t="n">
        <f aca="false">IFERROR(IF(X549="",0,CEILING((X549/$H549),1)*$H549),"")</f>
        <v>0</v>
      </c>
      <c r="Z549" s="107" t="str">
        <f aca="false">IFERROR(IF(Y549=0,"",ROUNDUP(Y549/H549,0)*0.00902),"")</f>
        <v/>
      </c>
      <c r="AA549" s="108"/>
      <c r="AB549" s="109"/>
      <c r="AC549" s="110" t="s">
        <v>853</v>
      </c>
      <c r="AG549" s="111"/>
      <c r="AJ549" s="112"/>
      <c r="AK549" s="112"/>
      <c r="BB549" s="113" t="s">
        <v>1</v>
      </c>
      <c r="BM549" s="111" t="n">
        <f aca="false">IFERROR(X549*I549/H549,"0")</f>
        <v>0</v>
      </c>
      <c r="BN549" s="111" t="n">
        <f aca="false">IFERROR(Y549*I549/H549,"0")</f>
        <v>0</v>
      </c>
      <c r="BO549" s="111" t="n">
        <f aca="false">IFERROR(1/J549*(X549/H549),"0")</f>
        <v>0</v>
      </c>
      <c r="BP549" s="111" t="n">
        <f aca="false">IFERROR(1/J549*(Y549/H549),"0")</f>
        <v>0</v>
      </c>
    </row>
    <row r="550" customFormat="false" ht="27" hidden="false" customHeight="true" outlineLevel="0" collapsed="false">
      <c r="A550" s="96" t="s">
        <v>869</v>
      </c>
      <c r="B550" s="96" t="s">
        <v>870</v>
      </c>
      <c r="C550" s="97" t="n">
        <v>4301011551</v>
      </c>
      <c r="D550" s="98" t="n">
        <v>4640242180038</v>
      </c>
      <c r="E550" s="98"/>
      <c r="F550" s="99" t="n">
        <v>0.4</v>
      </c>
      <c r="G550" s="100" t="n">
        <v>10</v>
      </c>
      <c r="H550" s="99" t="n">
        <v>4</v>
      </c>
      <c r="I550" s="99" t="n">
        <v>4.21</v>
      </c>
      <c r="J550" s="100" t="n">
        <v>132</v>
      </c>
      <c r="K550" s="100" t="s">
        <v>75</v>
      </c>
      <c r="L550" s="100"/>
      <c r="M550" s="101" t="s">
        <v>117</v>
      </c>
      <c r="N550" s="101"/>
      <c r="O550" s="100" t="n">
        <v>50</v>
      </c>
      <c r="P550" s="119" t="s">
        <v>871</v>
      </c>
      <c r="Q550" s="119"/>
      <c r="R550" s="119"/>
      <c r="S550" s="119"/>
      <c r="T550" s="119"/>
      <c r="U550" s="103"/>
      <c r="V550" s="103"/>
      <c r="W550" s="104" t="s">
        <v>68</v>
      </c>
      <c r="X550" s="105" t="n">
        <v>0</v>
      </c>
      <c r="Y550" s="106" t="n">
        <f aca="false">IFERROR(IF(X550="",0,CEILING((X550/$H550),1)*$H550),"")</f>
        <v>0</v>
      </c>
      <c r="Z550" s="107" t="str">
        <f aca="false">IFERROR(IF(Y550=0,"",ROUNDUP(Y550/H550,0)*0.00902),"")</f>
        <v/>
      </c>
      <c r="AA550" s="108"/>
      <c r="AB550" s="109"/>
      <c r="AC550" s="110" t="s">
        <v>861</v>
      </c>
      <c r="AG550" s="111"/>
      <c r="AJ550" s="112"/>
      <c r="AK550" s="112"/>
      <c r="BB550" s="113" t="s">
        <v>1</v>
      </c>
      <c r="BM550" s="111" t="n">
        <f aca="false">IFERROR(X550*I550/H550,"0")</f>
        <v>0</v>
      </c>
      <c r="BN550" s="111" t="n">
        <f aca="false">IFERROR(Y550*I550/H550,"0")</f>
        <v>0</v>
      </c>
      <c r="BO550" s="111" t="n">
        <f aca="false">IFERROR(1/J550*(X550/H550),"0")</f>
        <v>0</v>
      </c>
      <c r="BP550" s="111" t="n">
        <f aca="false">IFERROR(1/J550*(Y550/H550),"0")</f>
        <v>0</v>
      </c>
    </row>
    <row r="551" customFormat="false" ht="27" hidden="false" customHeight="true" outlineLevel="0" collapsed="false">
      <c r="A551" s="96" t="s">
        <v>872</v>
      </c>
      <c r="B551" s="96" t="s">
        <v>873</v>
      </c>
      <c r="C551" s="97" t="n">
        <v>4301011765</v>
      </c>
      <c r="D551" s="98" t="n">
        <v>4640242181172</v>
      </c>
      <c r="E551" s="98"/>
      <c r="F551" s="99" t="n">
        <v>0.4</v>
      </c>
      <c r="G551" s="100" t="n">
        <v>10</v>
      </c>
      <c r="H551" s="99" t="n">
        <v>4</v>
      </c>
      <c r="I551" s="99" t="n">
        <v>4.21</v>
      </c>
      <c r="J551" s="100" t="n">
        <v>132</v>
      </c>
      <c r="K551" s="100" t="s">
        <v>75</v>
      </c>
      <c r="L551" s="100"/>
      <c r="M551" s="101" t="s">
        <v>117</v>
      </c>
      <c r="N551" s="101"/>
      <c r="O551" s="100" t="n">
        <v>55</v>
      </c>
      <c r="P551" s="119" t="s">
        <v>874</v>
      </c>
      <c r="Q551" s="119"/>
      <c r="R551" s="119"/>
      <c r="S551" s="119"/>
      <c r="T551" s="119"/>
      <c r="U551" s="103"/>
      <c r="V551" s="103"/>
      <c r="W551" s="104" t="s">
        <v>68</v>
      </c>
      <c r="X551" s="105" t="n">
        <v>0</v>
      </c>
      <c r="Y551" s="106" t="n">
        <f aca="false">IFERROR(IF(X551="",0,CEILING((X551/$H551),1)*$H551),"")</f>
        <v>0</v>
      </c>
      <c r="Z551" s="107" t="str">
        <f aca="false">IFERROR(IF(Y551=0,"",ROUNDUP(Y551/H551,0)*0.00902),"")</f>
        <v/>
      </c>
      <c r="AA551" s="108"/>
      <c r="AB551" s="109"/>
      <c r="AC551" s="110" t="s">
        <v>865</v>
      </c>
      <c r="AG551" s="111"/>
      <c r="AJ551" s="112"/>
      <c r="AK551" s="112"/>
      <c r="BB551" s="113" t="s">
        <v>1</v>
      </c>
      <c r="BM551" s="111" t="n">
        <f aca="false">IFERROR(X551*I551/H551,"0")</f>
        <v>0</v>
      </c>
      <c r="BN551" s="111" t="n">
        <f aca="false">IFERROR(Y551*I551/H551,"0")</f>
        <v>0</v>
      </c>
      <c r="BO551" s="111" t="n">
        <f aca="false">IFERROR(1/J551*(X551/H551),"0")</f>
        <v>0</v>
      </c>
      <c r="BP551" s="111" t="n">
        <f aca="false">IFERROR(1/J551*(Y551/H551),"0")</f>
        <v>0</v>
      </c>
    </row>
    <row r="552" customFormat="false" ht="12.75" hidden="false" customHeight="false" outlineLevel="0" collapsed="false">
      <c r="A552" s="114"/>
      <c r="B552" s="114"/>
      <c r="C552" s="114"/>
      <c r="D552" s="114"/>
      <c r="E552" s="114"/>
      <c r="F552" s="114"/>
      <c r="G552" s="114"/>
      <c r="H552" s="114"/>
      <c r="I552" s="114"/>
      <c r="J552" s="114"/>
      <c r="K552" s="114"/>
      <c r="L552" s="114"/>
      <c r="M552" s="114"/>
      <c r="N552" s="114"/>
      <c r="O552" s="114"/>
      <c r="P552" s="115" t="s">
        <v>70</v>
      </c>
      <c r="Q552" s="115"/>
      <c r="R552" s="115"/>
      <c r="S552" s="115"/>
      <c r="T552" s="115"/>
      <c r="U552" s="115"/>
      <c r="V552" s="115"/>
      <c r="W552" s="116" t="s">
        <v>71</v>
      </c>
      <c r="X552" s="117" t="n">
        <f aca="false">IFERROR(X545/H545,"0")+IFERROR(X546/H546,"0")+IFERROR(X547/H547,"0")+IFERROR(X548/H548,"0")+IFERROR(X549/H549,"0")+IFERROR(X550/H550,"0")+IFERROR(X551/H551,"0")</f>
        <v>0</v>
      </c>
      <c r="Y552" s="117" t="n">
        <f aca="false">IFERROR(Y545/H545,"0")+IFERROR(Y546/H546,"0")+IFERROR(Y547/H547,"0")+IFERROR(Y548/H548,"0")+IFERROR(Y549/H549,"0")+IFERROR(Y550/H550,"0")+IFERROR(Y551/H551,"0")</f>
        <v>0</v>
      </c>
      <c r="Z552" s="117" t="n">
        <f aca="false">IFERROR(IF(Z545="",0,Z545),"0")+IFERROR(IF(Z546="",0,Z546),"0")+IFERROR(IF(Z547="",0,Z547),"0")+IFERROR(IF(Z548="",0,Z548),"0")+IFERROR(IF(Z549="",0,Z549),"0")+IFERROR(IF(Z550="",0,Z550),"0")+IFERROR(IF(Z551="",0,Z551),"0")</f>
        <v>0</v>
      </c>
      <c r="AA552" s="118"/>
      <c r="AB552" s="118"/>
      <c r="AC552" s="118"/>
    </row>
    <row r="553" customFormat="false" ht="12.75" hidden="false" customHeight="false" outlineLevel="0" collapsed="false">
      <c r="A553" s="114"/>
      <c r="B553" s="114"/>
      <c r="C553" s="114"/>
      <c r="D553" s="114"/>
      <c r="E553" s="114"/>
      <c r="F553" s="114"/>
      <c r="G553" s="114"/>
      <c r="H553" s="114"/>
      <c r="I553" s="114"/>
      <c r="J553" s="114"/>
      <c r="K553" s="114"/>
      <c r="L553" s="114"/>
      <c r="M553" s="114"/>
      <c r="N553" s="114"/>
      <c r="O553" s="114"/>
      <c r="P553" s="115" t="s">
        <v>70</v>
      </c>
      <c r="Q553" s="115"/>
      <c r="R553" s="115"/>
      <c r="S553" s="115"/>
      <c r="T553" s="115"/>
      <c r="U553" s="115"/>
      <c r="V553" s="115"/>
      <c r="W553" s="116" t="s">
        <v>68</v>
      </c>
      <c r="X553" s="117" t="n">
        <f aca="false">IFERROR(SUM(X545:X551),"0")</f>
        <v>0</v>
      </c>
      <c r="Y553" s="117" t="n">
        <f aca="false">IFERROR(SUM(Y545:Y551),"0")</f>
        <v>0</v>
      </c>
      <c r="Z553" s="116"/>
      <c r="AA553" s="118"/>
      <c r="AB553" s="118"/>
      <c r="AC553" s="118"/>
    </row>
    <row r="554" customFormat="false" ht="14.25" hidden="false" customHeight="true" outlineLevel="0" collapsed="false">
      <c r="A554" s="94" t="s">
        <v>161</v>
      </c>
      <c r="B554" s="94"/>
      <c r="C554" s="94"/>
      <c r="D554" s="94"/>
      <c r="E554" s="94"/>
      <c r="F554" s="94"/>
      <c r="G554" s="94"/>
      <c r="H554" s="94"/>
      <c r="I554" s="94"/>
      <c r="J554" s="94"/>
      <c r="K554" s="94"/>
      <c r="L554" s="94"/>
      <c r="M554" s="94"/>
      <c r="N554" s="94"/>
      <c r="O554" s="94"/>
      <c r="P554" s="94"/>
      <c r="Q554" s="94"/>
      <c r="R554" s="94"/>
      <c r="S554" s="94"/>
      <c r="T554" s="94"/>
      <c r="U554" s="94"/>
      <c r="V554" s="94"/>
      <c r="W554" s="94"/>
      <c r="X554" s="94"/>
      <c r="Y554" s="94"/>
      <c r="Z554" s="94"/>
      <c r="AA554" s="95"/>
      <c r="AB554" s="95"/>
      <c r="AC554" s="95"/>
    </row>
    <row r="555" customFormat="false" ht="16.5" hidden="false" customHeight="true" outlineLevel="0" collapsed="false">
      <c r="A555" s="96" t="s">
        <v>875</v>
      </c>
      <c r="B555" s="96" t="s">
        <v>876</v>
      </c>
      <c r="C555" s="97" t="n">
        <v>4301020269</v>
      </c>
      <c r="D555" s="98" t="n">
        <v>4640242180519</v>
      </c>
      <c r="E555" s="98"/>
      <c r="F555" s="99" t="n">
        <v>1.35</v>
      </c>
      <c r="G555" s="100" t="n">
        <v>8</v>
      </c>
      <c r="H555" s="99" t="n">
        <v>10.8</v>
      </c>
      <c r="I555" s="99" t="n">
        <v>11.28</v>
      </c>
      <c r="J555" s="100" t="n">
        <v>56</v>
      </c>
      <c r="K555" s="100" t="s">
        <v>116</v>
      </c>
      <c r="L555" s="100"/>
      <c r="M555" s="101" t="s">
        <v>120</v>
      </c>
      <c r="N555" s="101"/>
      <c r="O555" s="100" t="n">
        <v>50</v>
      </c>
      <c r="P555" s="119" t="s">
        <v>877</v>
      </c>
      <c r="Q555" s="119"/>
      <c r="R555" s="119"/>
      <c r="S555" s="119"/>
      <c r="T555" s="119"/>
      <c r="U555" s="103"/>
      <c r="V555" s="103"/>
      <c r="W555" s="104" t="s">
        <v>68</v>
      </c>
      <c r="X555" s="105" t="n">
        <v>0</v>
      </c>
      <c r="Y555" s="106" t="n">
        <f aca="false">IFERROR(IF(X555="",0,CEILING((X555/$H555),1)*$H555),"")</f>
        <v>0</v>
      </c>
      <c r="Z555" s="107" t="str">
        <f aca="false">IFERROR(IF(Y555=0,"",ROUNDUP(Y555/H555,0)*0.02175),"")</f>
        <v/>
      </c>
      <c r="AA555" s="108"/>
      <c r="AB555" s="109"/>
      <c r="AC555" s="110" t="s">
        <v>839</v>
      </c>
      <c r="AG555" s="111"/>
      <c r="AJ555" s="112"/>
      <c r="AK555" s="112"/>
      <c r="BB555" s="113" t="s">
        <v>1</v>
      </c>
      <c r="BM555" s="111" t="n">
        <f aca="false">IFERROR(X555*I555/H555,"0")</f>
        <v>0</v>
      </c>
      <c r="BN555" s="111" t="n">
        <f aca="false">IFERROR(Y555*I555/H555,"0")</f>
        <v>0</v>
      </c>
      <c r="BO555" s="111" t="n">
        <f aca="false">IFERROR(1/J555*(X555/H555),"0")</f>
        <v>0</v>
      </c>
      <c r="BP555" s="111" t="n">
        <f aca="false">IFERROR(1/J555*(Y555/H555),"0")</f>
        <v>0</v>
      </c>
    </row>
    <row r="556" customFormat="false" ht="27" hidden="false" customHeight="true" outlineLevel="0" collapsed="false">
      <c r="A556" s="96" t="s">
        <v>878</v>
      </c>
      <c r="B556" s="96" t="s">
        <v>879</v>
      </c>
      <c r="C556" s="97" t="n">
        <v>4301020260</v>
      </c>
      <c r="D556" s="98" t="n">
        <v>4640242180526</v>
      </c>
      <c r="E556" s="98"/>
      <c r="F556" s="99" t="n">
        <v>1.8</v>
      </c>
      <c r="G556" s="100" t="n">
        <v>6</v>
      </c>
      <c r="H556" s="99" t="n">
        <v>10.8</v>
      </c>
      <c r="I556" s="99" t="n">
        <v>11.28</v>
      </c>
      <c r="J556" s="100" t="n">
        <v>56</v>
      </c>
      <c r="K556" s="100" t="s">
        <v>116</v>
      </c>
      <c r="L556" s="100"/>
      <c r="M556" s="101" t="s">
        <v>117</v>
      </c>
      <c r="N556" s="101"/>
      <c r="O556" s="100" t="n">
        <v>50</v>
      </c>
      <c r="P556" s="119" t="s">
        <v>880</v>
      </c>
      <c r="Q556" s="119"/>
      <c r="R556" s="119"/>
      <c r="S556" s="119"/>
      <c r="T556" s="119"/>
      <c r="U556" s="103"/>
      <c r="V556" s="103"/>
      <c r="W556" s="104" t="s">
        <v>68</v>
      </c>
      <c r="X556" s="105" t="n">
        <v>0</v>
      </c>
      <c r="Y556" s="106" t="n">
        <f aca="false">IFERROR(IF(X556="",0,CEILING((X556/$H556),1)*$H556),"")</f>
        <v>0</v>
      </c>
      <c r="Z556" s="107" t="str">
        <f aca="false">IFERROR(IF(Y556=0,"",ROUNDUP(Y556/H556,0)*0.02175),"")</f>
        <v/>
      </c>
      <c r="AA556" s="108"/>
      <c r="AB556" s="109"/>
      <c r="AC556" s="110" t="s">
        <v>839</v>
      </c>
      <c r="AG556" s="111"/>
      <c r="AJ556" s="112"/>
      <c r="AK556" s="112"/>
      <c r="BB556" s="113" t="s">
        <v>1</v>
      </c>
      <c r="BM556" s="111" t="n">
        <f aca="false">IFERROR(X556*I556/H556,"0")</f>
        <v>0</v>
      </c>
      <c r="BN556" s="111" t="n">
        <f aca="false">IFERROR(Y556*I556/H556,"0")</f>
        <v>0</v>
      </c>
      <c r="BO556" s="111" t="n">
        <f aca="false">IFERROR(1/J556*(X556/H556),"0")</f>
        <v>0</v>
      </c>
      <c r="BP556" s="111" t="n">
        <f aca="false">IFERROR(1/J556*(Y556/H556),"0")</f>
        <v>0</v>
      </c>
    </row>
    <row r="557" customFormat="false" ht="27" hidden="false" customHeight="true" outlineLevel="0" collapsed="false">
      <c r="A557" s="96" t="s">
        <v>881</v>
      </c>
      <c r="B557" s="96" t="s">
        <v>882</v>
      </c>
      <c r="C557" s="97" t="n">
        <v>4301020309</v>
      </c>
      <c r="D557" s="98" t="n">
        <v>4640242180090</v>
      </c>
      <c r="E557" s="98"/>
      <c r="F557" s="99" t="n">
        <v>1.35</v>
      </c>
      <c r="G557" s="100" t="n">
        <v>8</v>
      </c>
      <c r="H557" s="99" t="n">
        <v>10.8</v>
      </c>
      <c r="I557" s="99" t="n">
        <v>11.28</v>
      </c>
      <c r="J557" s="100" t="n">
        <v>56</v>
      </c>
      <c r="K557" s="100" t="s">
        <v>116</v>
      </c>
      <c r="L557" s="100"/>
      <c r="M557" s="101" t="s">
        <v>117</v>
      </c>
      <c r="N557" s="101"/>
      <c r="O557" s="100" t="n">
        <v>50</v>
      </c>
      <c r="P557" s="119" t="s">
        <v>883</v>
      </c>
      <c r="Q557" s="119"/>
      <c r="R557" s="119"/>
      <c r="S557" s="119"/>
      <c r="T557" s="119"/>
      <c r="U557" s="103"/>
      <c r="V557" s="103"/>
      <c r="W557" s="104" t="s">
        <v>68</v>
      </c>
      <c r="X557" s="105" t="n">
        <v>0</v>
      </c>
      <c r="Y557" s="106" t="n">
        <f aca="false">IFERROR(IF(X557="",0,CEILING((X557/$H557),1)*$H557),"")</f>
        <v>0</v>
      </c>
      <c r="Z557" s="107" t="str">
        <f aca="false">IFERROR(IF(Y557=0,"",ROUNDUP(Y557/H557,0)*0.02175),"")</f>
        <v/>
      </c>
      <c r="AA557" s="108"/>
      <c r="AB557" s="109"/>
      <c r="AC557" s="110" t="s">
        <v>884</v>
      </c>
      <c r="AG557" s="111"/>
      <c r="AJ557" s="112"/>
      <c r="AK557" s="112"/>
      <c r="BB557" s="113" t="s">
        <v>1</v>
      </c>
      <c r="BM557" s="111" t="n">
        <f aca="false">IFERROR(X557*I557/H557,"0")</f>
        <v>0</v>
      </c>
      <c r="BN557" s="111" t="n">
        <f aca="false">IFERROR(Y557*I557/H557,"0")</f>
        <v>0</v>
      </c>
      <c r="BO557" s="111" t="n">
        <f aca="false">IFERROR(1/J557*(X557/H557),"0")</f>
        <v>0</v>
      </c>
      <c r="BP557" s="111" t="n">
        <f aca="false">IFERROR(1/J557*(Y557/H557),"0")</f>
        <v>0</v>
      </c>
    </row>
    <row r="558" customFormat="false" ht="27" hidden="false" customHeight="true" outlineLevel="0" collapsed="false">
      <c r="A558" s="96" t="s">
        <v>885</v>
      </c>
      <c r="B558" s="96" t="s">
        <v>886</v>
      </c>
      <c r="C558" s="97" t="n">
        <v>4301020295</v>
      </c>
      <c r="D558" s="98" t="n">
        <v>4640242181363</v>
      </c>
      <c r="E558" s="98"/>
      <c r="F558" s="99" t="n">
        <v>0.4</v>
      </c>
      <c r="G558" s="100" t="n">
        <v>10</v>
      </c>
      <c r="H558" s="99" t="n">
        <v>4</v>
      </c>
      <c r="I558" s="99" t="n">
        <v>4.21</v>
      </c>
      <c r="J558" s="100" t="n">
        <v>132</v>
      </c>
      <c r="K558" s="100" t="s">
        <v>75</v>
      </c>
      <c r="L558" s="100"/>
      <c r="M558" s="101" t="s">
        <v>117</v>
      </c>
      <c r="N558" s="101"/>
      <c r="O558" s="100" t="n">
        <v>50</v>
      </c>
      <c r="P558" s="119" t="s">
        <v>887</v>
      </c>
      <c r="Q558" s="119"/>
      <c r="R558" s="119"/>
      <c r="S558" s="119"/>
      <c r="T558" s="119"/>
      <c r="U558" s="103"/>
      <c r="V558" s="103"/>
      <c r="W558" s="104" t="s">
        <v>68</v>
      </c>
      <c r="X558" s="105" t="n">
        <v>0</v>
      </c>
      <c r="Y558" s="106" t="n">
        <f aca="false">IFERROR(IF(X558="",0,CEILING((X558/$H558),1)*$H558),"")</f>
        <v>0</v>
      </c>
      <c r="Z558" s="107" t="str">
        <f aca="false">IFERROR(IF(Y558=0,"",ROUNDUP(Y558/H558,0)*0.00902),"")</f>
        <v/>
      </c>
      <c r="AA558" s="108"/>
      <c r="AB558" s="109"/>
      <c r="AC558" s="110" t="s">
        <v>884</v>
      </c>
      <c r="AG558" s="111"/>
      <c r="AJ558" s="112"/>
      <c r="AK558" s="112"/>
      <c r="BB558" s="113" t="s">
        <v>1</v>
      </c>
      <c r="BM558" s="111" t="n">
        <f aca="false">IFERROR(X558*I558/H558,"0")</f>
        <v>0</v>
      </c>
      <c r="BN558" s="111" t="n">
        <f aca="false">IFERROR(Y558*I558/H558,"0")</f>
        <v>0</v>
      </c>
      <c r="BO558" s="111" t="n">
        <f aca="false">IFERROR(1/J558*(X558/H558),"0")</f>
        <v>0</v>
      </c>
      <c r="BP558" s="111" t="n">
        <f aca="false">IFERROR(1/J558*(Y558/H558),"0")</f>
        <v>0</v>
      </c>
    </row>
    <row r="559" customFormat="false" ht="12.75" hidden="false" customHeight="false" outlineLevel="0" collapsed="false">
      <c r="A559" s="114"/>
      <c r="B559" s="114"/>
      <c r="C559" s="114"/>
      <c r="D559" s="114"/>
      <c r="E559" s="114"/>
      <c r="F559" s="114"/>
      <c r="G559" s="114"/>
      <c r="H559" s="114"/>
      <c r="I559" s="114"/>
      <c r="J559" s="114"/>
      <c r="K559" s="114"/>
      <c r="L559" s="114"/>
      <c r="M559" s="114"/>
      <c r="N559" s="114"/>
      <c r="O559" s="114"/>
      <c r="P559" s="115" t="s">
        <v>70</v>
      </c>
      <c r="Q559" s="115"/>
      <c r="R559" s="115"/>
      <c r="S559" s="115"/>
      <c r="T559" s="115"/>
      <c r="U559" s="115"/>
      <c r="V559" s="115"/>
      <c r="W559" s="116" t="s">
        <v>71</v>
      </c>
      <c r="X559" s="117" t="n">
        <f aca="false">IFERROR(X555/H555,"0")+IFERROR(X556/H556,"0")+IFERROR(X557/H557,"0")+IFERROR(X558/H558,"0")</f>
        <v>0</v>
      </c>
      <c r="Y559" s="117" t="n">
        <f aca="false">IFERROR(Y555/H555,"0")+IFERROR(Y556/H556,"0")+IFERROR(Y557/H557,"0")+IFERROR(Y558/H558,"0")</f>
        <v>0</v>
      </c>
      <c r="Z559" s="117" t="n">
        <f aca="false">IFERROR(IF(Z555="",0,Z555),"0")+IFERROR(IF(Z556="",0,Z556),"0")+IFERROR(IF(Z557="",0,Z557),"0")+IFERROR(IF(Z558="",0,Z558),"0")</f>
        <v>0</v>
      </c>
      <c r="AA559" s="118"/>
      <c r="AB559" s="118"/>
      <c r="AC559" s="118"/>
    </row>
    <row r="560" customFormat="false" ht="12.75" hidden="false" customHeight="false" outlineLevel="0" collapsed="false">
      <c r="A560" s="114"/>
      <c r="B560" s="114"/>
      <c r="C560" s="114"/>
      <c r="D560" s="114"/>
      <c r="E560" s="114"/>
      <c r="F560" s="114"/>
      <c r="G560" s="114"/>
      <c r="H560" s="114"/>
      <c r="I560" s="114"/>
      <c r="J560" s="114"/>
      <c r="K560" s="114"/>
      <c r="L560" s="114"/>
      <c r="M560" s="114"/>
      <c r="N560" s="114"/>
      <c r="O560" s="114"/>
      <c r="P560" s="115" t="s">
        <v>70</v>
      </c>
      <c r="Q560" s="115"/>
      <c r="R560" s="115"/>
      <c r="S560" s="115"/>
      <c r="T560" s="115"/>
      <c r="U560" s="115"/>
      <c r="V560" s="115"/>
      <c r="W560" s="116" t="s">
        <v>68</v>
      </c>
      <c r="X560" s="117" t="n">
        <f aca="false">IFERROR(SUM(X555:X558),"0")</f>
        <v>0</v>
      </c>
      <c r="Y560" s="117" t="n">
        <f aca="false">IFERROR(SUM(Y555:Y558),"0")</f>
        <v>0</v>
      </c>
      <c r="Z560" s="116"/>
      <c r="AA560" s="118"/>
      <c r="AB560" s="118"/>
      <c r="AC560" s="118"/>
    </row>
    <row r="561" customFormat="false" ht="14.25" hidden="false" customHeight="true" outlineLevel="0" collapsed="false">
      <c r="A561" s="94" t="s">
        <v>63</v>
      </c>
      <c r="B561" s="94"/>
      <c r="C561" s="94"/>
      <c r="D561" s="94"/>
      <c r="E561" s="94"/>
      <c r="F561" s="94"/>
      <c r="G561" s="94"/>
      <c r="H561" s="94"/>
      <c r="I561" s="94"/>
      <c r="J561" s="94"/>
      <c r="K561" s="94"/>
      <c r="L561" s="94"/>
      <c r="M561" s="94"/>
      <c r="N561" s="94"/>
      <c r="O561" s="94"/>
      <c r="P561" s="94"/>
      <c r="Q561" s="94"/>
      <c r="R561" s="94"/>
      <c r="S561" s="94"/>
      <c r="T561" s="94"/>
      <c r="U561" s="94"/>
      <c r="V561" s="94"/>
      <c r="W561" s="94"/>
      <c r="X561" s="94"/>
      <c r="Y561" s="94"/>
      <c r="Z561" s="94"/>
      <c r="AA561" s="95"/>
      <c r="AB561" s="95"/>
      <c r="AC561" s="95"/>
    </row>
    <row r="562" customFormat="false" ht="27" hidden="false" customHeight="true" outlineLevel="0" collapsed="false">
      <c r="A562" s="96" t="s">
        <v>888</v>
      </c>
      <c r="B562" s="96" t="s">
        <v>889</v>
      </c>
      <c r="C562" s="97" t="n">
        <v>4301031280</v>
      </c>
      <c r="D562" s="98" t="n">
        <v>4640242180816</v>
      </c>
      <c r="E562" s="98"/>
      <c r="F562" s="99" t="n">
        <v>0.7</v>
      </c>
      <c r="G562" s="100" t="n">
        <v>6</v>
      </c>
      <c r="H562" s="99" t="n">
        <v>4.2</v>
      </c>
      <c r="I562" s="99" t="n">
        <v>4.46</v>
      </c>
      <c r="J562" s="100" t="n">
        <v>156</v>
      </c>
      <c r="K562" s="100" t="s">
        <v>75</v>
      </c>
      <c r="L562" s="100"/>
      <c r="M562" s="101" t="s">
        <v>67</v>
      </c>
      <c r="N562" s="101"/>
      <c r="O562" s="100" t="n">
        <v>40</v>
      </c>
      <c r="P562" s="119" t="s">
        <v>890</v>
      </c>
      <c r="Q562" s="119"/>
      <c r="R562" s="119"/>
      <c r="S562" s="119"/>
      <c r="T562" s="119"/>
      <c r="U562" s="103"/>
      <c r="V562" s="103"/>
      <c r="W562" s="104" t="s">
        <v>68</v>
      </c>
      <c r="X562" s="105" t="n">
        <v>0</v>
      </c>
      <c r="Y562" s="106" t="n">
        <f aca="false">IFERROR(IF(X562="",0,CEILING((X562/$H562),1)*$H562),"")</f>
        <v>0</v>
      </c>
      <c r="Z562" s="107" t="str">
        <f aca="false">IFERROR(IF(Y562=0,"",ROUNDUP(Y562/H562,0)*0.00753),"")</f>
        <v/>
      </c>
      <c r="AA562" s="108"/>
      <c r="AB562" s="109"/>
      <c r="AC562" s="110" t="s">
        <v>891</v>
      </c>
      <c r="AG562" s="111"/>
      <c r="AJ562" s="112"/>
      <c r="AK562" s="112"/>
      <c r="BB562" s="113" t="s">
        <v>1</v>
      </c>
      <c r="BM562" s="111" t="n">
        <f aca="false">IFERROR(X562*I562/H562,"0")</f>
        <v>0</v>
      </c>
      <c r="BN562" s="111" t="n">
        <f aca="false">IFERROR(Y562*I562/H562,"0")</f>
        <v>0</v>
      </c>
      <c r="BO562" s="111" t="n">
        <f aca="false">IFERROR(1/J562*(X562/H562),"0")</f>
        <v>0</v>
      </c>
      <c r="BP562" s="111" t="n">
        <f aca="false">IFERROR(1/J562*(Y562/H562),"0")</f>
        <v>0</v>
      </c>
    </row>
    <row r="563" customFormat="false" ht="27" hidden="false" customHeight="true" outlineLevel="0" collapsed="false">
      <c r="A563" s="96" t="s">
        <v>892</v>
      </c>
      <c r="B563" s="96" t="s">
        <v>893</v>
      </c>
      <c r="C563" s="97" t="n">
        <v>4301031244</v>
      </c>
      <c r="D563" s="98" t="n">
        <v>4640242180595</v>
      </c>
      <c r="E563" s="98"/>
      <c r="F563" s="99" t="n">
        <v>0.7</v>
      </c>
      <c r="G563" s="100" t="n">
        <v>6</v>
      </c>
      <c r="H563" s="99" t="n">
        <v>4.2</v>
      </c>
      <c r="I563" s="99" t="n">
        <v>4.46</v>
      </c>
      <c r="J563" s="100" t="n">
        <v>156</v>
      </c>
      <c r="K563" s="100" t="s">
        <v>75</v>
      </c>
      <c r="L563" s="100"/>
      <c r="M563" s="101" t="s">
        <v>67</v>
      </c>
      <c r="N563" s="101"/>
      <c r="O563" s="100" t="n">
        <v>40</v>
      </c>
      <c r="P563" s="119" t="s">
        <v>894</v>
      </c>
      <c r="Q563" s="119"/>
      <c r="R563" s="119"/>
      <c r="S563" s="119"/>
      <c r="T563" s="119"/>
      <c r="U563" s="103"/>
      <c r="V563" s="103"/>
      <c r="W563" s="104" t="s">
        <v>68</v>
      </c>
      <c r="X563" s="105" t="n">
        <v>0</v>
      </c>
      <c r="Y563" s="106" t="n">
        <f aca="false">IFERROR(IF(X563="",0,CEILING((X563/$H563),1)*$H563),"")</f>
        <v>0</v>
      </c>
      <c r="Z563" s="107" t="str">
        <f aca="false">IFERROR(IF(Y563=0,"",ROUNDUP(Y563/H563,0)*0.00753),"")</f>
        <v/>
      </c>
      <c r="AA563" s="108"/>
      <c r="AB563" s="109"/>
      <c r="AC563" s="110" t="s">
        <v>895</v>
      </c>
      <c r="AG563" s="111"/>
      <c r="AJ563" s="112"/>
      <c r="AK563" s="112"/>
      <c r="BB563" s="113" t="s">
        <v>1</v>
      </c>
      <c r="BM563" s="111" t="n">
        <f aca="false">IFERROR(X563*I563/H563,"0")</f>
        <v>0</v>
      </c>
      <c r="BN563" s="111" t="n">
        <f aca="false">IFERROR(Y563*I563/H563,"0")</f>
        <v>0</v>
      </c>
      <c r="BO563" s="111" t="n">
        <f aca="false">IFERROR(1/J563*(X563/H563),"0")</f>
        <v>0</v>
      </c>
      <c r="BP563" s="111" t="n">
        <f aca="false">IFERROR(1/J563*(Y563/H563),"0")</f>
        <v>0</v>
      </c>
    </row>
    <row r="564" customFormat="false" ht="27" hidden="false" customHeight="true" outlineLevel="0" collapsed="false">
      <c r="A564" s="96" t="s">
        <v>896</v>
      </c>
      <c r="B564" s="96" t="s">
        <v>897</v>
      </c>
      <c r="C564" s="97" t="n">
        <v>4301031289</v>
      </c>
      <c r="D564" s="98" t="n">
        <v>4640242181615</v>
      </c>
      <c r="E564" s="98"/>
      <c r="F564" s="99" t="n">
        <v>0.7</v>
      </c>
      <c r="G564" s="100" t="n">
        <v>6</v>
      </c>
      <c r="H564" s="99" t="n">
        <v>4.2</v>
      </c>
      <c r="I564" s="99" t="n">
        <v>4.4</v>
      </c>
      <c r="J564" s="100" t="n">
        <v>156</v>
      </c>
      <c r="K564" s="100" t="s">
        <v>75</v>
      </c>
      <c r="L564" s="100"/>
      <c r="M564" s="101" t="s">
        <v>67</v>
      </c>
      <c r="N564" s="101"/>
      <c r="O564" s="100" t="n">
        <v>45</v>
      </c>
      <c r="P564" s="119" t="s">
        <v>898</v>
      </c>
      <c r="Q564" s="119"/>
      <c r="R564" s="119"/>
      <c r="S564" s="119"/>
      <c r="T564" s="119"/>
      <c r="U564" s="103"/>
      <c r="V564" s="103"/>
      <c r="W564" s="104" t="s">
        <v>68</v>
      </c>
      <c r="X564" s="105" t="n">
        <v>0</v>
      </c>
      <c r="Y564" s="106" t="n">
        <f aca="false">IFERROR(IF(X564="",0,CEILING((X564/$H564),1)*$H564),"")</f>
        <v>0</v>
      </c>
      <c r="Z564" s="107" t="str">
        <f aca="false">IFERROR(IF(Y564=0,"",ROUNDUP(Y564/H564,0)*0.00753),"")</f>
        <v/>
      </c>
      <c r="AA564" s="108"/>
      <c r="AB564" s="109"/>
      <c r="AC564" s="110" t="s">
        <v>899</v>
      </c>
      <c r="AG564" s="111"/>
      <c r="AJ564" s="112"/>
      <c r="AK564" s="112"/>
      <c r="BB564" s="113" t="s">
        <v>1</v>
      </c>
      <c r="BM564" s="111" t="n">
        <f aca="false">IFERROR(X564*I564/H564,"0")</f>
        <v>0</v>
      </c>
      <c r="BN564" s="111" t="n">
        <f aca="false">IFERROR(Y564*I564/H564,"0")</f>
        <v>0</v>
      </c>
      <c r="BO564" s="111" t="n">
        <f aca="false">IFERROR(1/J564*(X564/H564),"0")</f>
        <v>0</v>
      </c>
      <c r="BP564" s="111" t="n">
        <f aca="false">IFERROR(1/J564*(Y564/H564),"0")</f>
        <v>0</v>
      </c>
    </row>
    <row r="565" customFormat="false" ht="27" hidden="false" customHeight="true" outlineLevel="0" collapsed="false">
      <c r="A565" s="96" t="s">
        <v>900</v>
      </c>
      <c r="B565" s="96" t="s">
        <v>901</v>
      </c>
      <c r="C565" s="97" t="n">
        <v>4301031285</v>
      </c>
      <c r="D565" s="98" t="n">
        <v>4640242181639</v>
      </c>
      <c r="E565" s="98"/>
      <c r="F565" s="99" t="n">
        <v>0.7</v>
      </c>
      <c r="G565" s="100" t="n">
        <v>6</v>
      </c>
      <c r="H565" s="99" t="n">
        <v>4.2</v>
      </c>
      <c r="I565" s="99" t="n">
        <v>4.4</v>
      </c>
      <c r="J565" s="100" t="n">
        <v>156</v>
      </c>
      <c r="K565" s="100" t="s">
        <v>75</v>
      </c>
      <c r="L565" s="100"/>
      <c r="M565" s="101" t="s">
        <v>67</v>
      </c>
      <c r="N565" s="101"/>
      <c r="O565" s="100" t="n">
        <v>45</v>
      </c>
      <c r="P565" s="119" t="s">
        <v>902</v>
      </c>
      <c r="Q565" s="119"/>
      <c r="R565" s="119"/>
      <c r="S565" s="119"/>
      <c r="T565" s="119"/>
      <c r="U565" s="103"/>
      <c r="V565" s="103"/>
      <c r="W565" s="104" t="s">
        <v>68</v>
      </c>
      <c r="X565" s="105" t="n">
        <v>0</v>
      </c>
      <c r="Y565" s="106" t="n">
        <f aca="false">IFERROR(IF(X565="",0,CEILING((X565/$H565),1)*$H565),"")</f>
        <v>0</v>
      </c>
      <c r="Z565" s="107" t="str">
        <f aca="false">IFERROR(IF(Y565=0,"",ROUNDUP(Y565/H565,0)*0.00753),"")</f>
        <v/>
      </c>
      <c r="AA565" s="108"/>
      <c r="AB565" s="109"/>
      <c r="AC565" s="110" t="s">
        <v>903</v>
      </c>
      <c r="AG565" s="111"/>
      <c r="AJ565" s="112"/>
      <c r="AK565" s="112"/>
      <c r="BB565" s="113" t="s">
        <v>1</v>
      </c>
      <c r="BM565" s="111" t="n">
        <f aca="false">IFERROR(X565*I565/H565,"0")</f>
        <v>0</v>
      </c>
      <c r="BN565" s="111" t="n">
        <f aca="false">IFERROR(Y565*I565/H565,"0")</f>
        <v>0</v>
      </c>
      <c r="BO565" s="111" t="n">
        <f aca="false">IFERROR(1/J565*(X565/H565),"0")</f>
        <v>0</v>
      </c>
      <c r="BP565" s="111" t="n">
        <f aca="false">IFERROR(1/J565*(Y565/H565),"0")</f>
        <v>0</v>
      </c>
    </row>
    <row r="566" customFormat="false" ht="27" hidden="false" customHeight="true" outlineLevel="0" collapsed="false">
      <c r="A566" s="96" t="s">
        <v>904</v>
      </c>
      <c r="B566" s="96" t="s">
        <v>905</v>
      </c>
      <c r="C566" s="97" t="n">
        <v>4301031287</v>
      </c>
      <c r="D566" s="98" t="n">
        <v>4640242181622</v>
      </c>
      <c r="E566" s="98"/>
      <c r="F566" s="99" t="n">
        <v>0.7</v>
      </c>
      <c r="G566" s="100" t="n">
        <v>6</v>
      </c>
      <c r="H566" s="99" t="n">
        <v>4.2</v>
      </c>
      <c r="I566" s="99" t="n">
        <v>4.4</v>
      </c>
      <c r="J566" s="100" t="n">
        <v>156</v>
      </c>
      <c r="K566" s="100" t="s">
        <v>75</v>
      </c>
      <c r="L566" s="100"/>
      <c r="M566" s="101" t="s">
        <v>67</v>
      </c>
      <c r="N566" s="101"/>
      <c r="O566" s="100" t="n">
        <v>45</v>
      </c>
      <c r="P566" s="119" t="s">
        <v>906</v>
      </c>
      <c r="Q566" s="119"/>
      <c r="R566" s="119"/>
      <c r="S566" s="119"/>
      <c r="T566" s="119"/>
      <c r="U566" s="103"/>
      <c r="V566" s="103"/>
      <c r="W566" s="104" t="s">
        <v>68</v>
      </c>
      <c r="X566" s="105" t="n">
        <v>0</v>
      </c>
      <c r="Y566" s="106" t="n">
        <f aca="false">IFERROR(IF(X566="",0,CEILING((X566/$H566),1)*$H566),"")</f>
        <v>0</v>
      </c>
      <c r="Z566" s="107" t="str">
        <f aca="false">IFERROR(IF(Y566=0,"",ROUNDUP(Y566/H566,0)*0.00753),"")</f>
        <v/>
      </c>
      <c r="AA566" s="108"/>
      <c r="AB566" s="109"/>
      <c r="AC566" s="110" t="s">
        <v>907</v>
      </c>
      <c r="AG566" s="111"/>
      <c r="AJ566" s="112"/>
      <c r="AK566" s="112"/>
      <c r="BB566" s="113" t="s">
        <v>1</v>
      </c>
      <c r="BM566" s="111" t="n">
        <f aca="false">IFERROR(X566*I566/H566,"0")</f>
        <v>0</v>
      </c>
      <c r="BN566" s="111" t="n">
        <f aca="false">IFERROR(Y566*I566/H566,"0")</f>
        <v>0</v>
      </c>
      <c r="BO566" s="111" t="n">
        <f aca="false">IFERROR(1/J566*(X566/H566),"0")</f>
        <v>0</v>
      </c>
      <c r="BP566" s="111" t="n">
        <f aca="false">IFERROR(1/J566*(Y566/H566),"0")</f>
        <v>0</v>
      </c>
    </row>
    <row r="567" customFormat="false" ht="27" hidden="false" customHeight="true" outlineLevel="0" collapsed="false">
      <c r="A567" s="96" t="s">
        <v>908</v>
      </c>
      <c r="B567" s="96" t="s">
        <v>909</v>
      </c>
      <c r="C567" s="97" t="n">
        <v>4301031203</v>
      </c>
      <c r="D567" s="98" t="n">
        <v>4640242180908</v>
      </c>
      <c r="E567" s="98"/>
      <c r="F567" s="99" t="n">
        <v>0.28</v>
      </c>
      <c r="G567" s="100" t="n">
        <v>6</v>
      </c>
      <c r="H567" s="99" t="n">
        <v>1.68</v>
      </c>
      <c r="I567" s="99" t="n">
        <v>1.81</v>
      </c>
      <c r="J567" s="100" t="n">
        <v>234</v>
      </c>
      <c r="K567" s="100" t="s">
        <v>66</v>
      </c>
      <c r="L567" s="100"/>
      <c r="M567" s="101" t="s">
        <v>67</v>
      </c>
      <c r="N567" s="101"/>
      <c r="O567" s="100" t="n">
        <v>40</v>
      </c>
      <c r="P567" s="119" t="s">
        <v>910</v>
      </c>
      <c r="Q567" s="119"/>
      <c r="R567" s="119"/>
      <c r="S567" s="119"/>
      <c r="T567" s="119"/>
      <c r="U567" s="103"/>
      <c r="V567" s="103"/>
      <c r="W567" s="104" t="s">
        <v>68</v>
      </c>
      <c r="X567" s="105" t="n">
        <v>0</v>
      </c>
      <c r="Y567" s="106" t="n">
        <f aca="false">IFERROR(IF(X567="",0,CEILING((X567/$H567),1)*$H567),"")</f>
        <v>0</v>
      </c>
      <c r="Z567" s="107" t="str">
        <f aca="false">IFERROR(IF(Y567=0,"",ROUNDUP(Y567/H567,0)*0.00502),"")</f>
        <v/>
      </c>
      <c r="AA567" s="108"/>
      <c r="AB567" s="109"/>
      <c r="AC567" s="110" t="s">
        <v>891</v>
      </c>
      <c r="AG567" s="111"/>
      <c r="AJ567" s="112"/>
      <c r="AK567" s="112"/>
      <c r="BB567" s="113" t="s">
        <v>1</v>
      </c>
      <c r="BM567" s="111" t="n">
        <f aca="false">IFERROR(X567*I567/H567,"0")</f>
        <v>0</v>
      </c>
      <c r="BN567" s="111" t="n">
        <f aca="false">IFERROR(Y567*I567/H567,"0")</f>
        <v>0</v>
      </c>
      <c r="BO567" s="111" t="n">
        <f aca="false">IFERROR(1/J567*(X567/H567),"0")</f>
        <v>0</v>
      </c>
      <c r="BP567" s="111" t="n">
        <f aca="false">IFERROR(1/J567*(Y567/H567),"0")</f>
        <v>0</v>
      </c>
    </row>
    <row r="568" customFormat="false" ht="27" hidden="false" customHeight="true" outlineLevel="0" collapsed="false">
      <c r="A568" s="96" t="s">
        <v>911</v>
      </c>
      <c r="B568" s="96" t="s">
        <v>912</v>
      </c>
      <c r="C568" s="97" t="n">
        <v>4301031200</v>
      </c>
      <c r="D568" s="98" t="n">
        <v>4640242180489</v>
      </c>
      <c r="E568" s="98"/>
      <c r="F568" s="99" t="n">
        <v>0.28</v>
      </c>
      <c r="G568" s="100" t="n">
        <v>6</v>
      </c>
      <c r="H568" s="99" t="n">
        <v>1.68</v>
      </c>
      <c r="I568" s="99" t="n">
        <v>1.84</v>
      </c>
      <c r="J568" s="100" t="n">
        <v>234</v>
      </c>
      <c r="K568" s="100" t="s">
        <v>66</v>
      </c>
      <c r="L568" s="100"/>
      <c r="M568" s="101" t="s">
        <v>67</v>
      </c>
      <c r="N568" s="101"/>
      <c r="O568" s="100" t="n">
        <v>40</v>
      </c>
      <c r="P568" s="119" t="s">
        <v>913</v>
      </c>
      <c r="Q568" s="119"/>
      <c r="R568" s="119"/>
      <c r="S568" s="119"/>
      <c r="T568" s="119"/>
      <c r="U568" s="103"/>
      <c r="V568" s="103"/>
      <c r="W568" s="104" t="s">
        <v>68</v>
      </c>
      <c r="X568" s="105" t="n">
        <v>0</v>
      </c>
      <c r="Y568" s="106" t="n">
        <f aca="false">IFERROR(IF(X568="",0,CEILING((X568/$H568),1)*$H568),"")</f>
        <v>0</v>
      </c>
      <c r="Z568" s="107" t="str">
        <f aca="false">IFERROR(IF(Y568=0,"",ROUNDUP(Y568/H568,0)*0.00502),"")</f>
        <v/>
      </c>
      <c r="AA568" s="108"/>
      <c r="AB568" s="109"/>
      <c r="AC568" s="110" t="s">
        <v>895</v>
      </c>
      <c r="AG568" s="111"/>
      <c r="AJ568" s="112"/>
      <c r="AK568" s="112"/>
      <c r="BB568" s="113" t="s">
        <v>1</v>
      </c>
      <c r="BM568" s="111" t="n">
        <f aca="false">IFERROR(X568*I568/H568,"0")</f>
        <v>0</v>
      </c>
      <c r="BN568" s="111" t="n">
        <f aca="false">IFERROR(Y568*I568/H568,"0")</f>
        <v>0</v>
      </c>
      <c r="BO568" s="111" t="n">
        <f aca="false">IFERROR(1/J568*(X568/H568),"0")</f>
        <v>0</v>
      </c>
      <c r="BP568" s="111" t="n">
        <f aca="false">IFERROR(1/J568*(Y568/H568),"0")</f>
        <v>0</v>
      </c>
    </row>
    <row r="569" customFormat="false" ht="12.75" hidden="false" customHeight="false" outlineLevel="0" collapsed="false">
      <c r="A569" s="114"/>
      <c r="B569" s="114"/>
      <c r="C569" s="114"/>
      <c r="D569" s="114"/>
      <c r="E569" s="114"/>
      <c r="F569" s="114"/>
      <c r="G569" s="114"/>
      <c r="H569" s="114"/>
      <c r="I569" s="114"/>
      <c r="J569" s="114"/>
      <c r="K569" s="114"/>
      <c r="L569" s="114"/>
      <c r="M569" s="114"/>
      <c r="N569" s="114"/>
      <c r="O569" s="114"/>
      <c r="P569" s="115" t="s">
        <v>70</v>
      </c>
      <c r="Q569" s="115"/>
      <c r="R569" s="115"/>
      <c r="S569" s="115"/>
      <c r="T569" s="115"/>
      <c r="U569" s="115"/>
      <c r="V569" s="115"/>
      <c r="W569" s="116" t="s">
        <v>71</v>
      </c>
      <c r="X569" s="117" t="n">
        <f aca="false">IFERROR(X562/H562,"0")+IFERROR(X563/H563,"0")+IFERROR(X564/H564,"0")+IFERROR(X565/H565,"0")+IFERROR(X566/H566,"0")+IFERROR(X567/H567,"0")+IFERROR(X568/H568,"0")</f>
        <v>0</v>
      </c>
      <c r="Y569" s="117" t="n">
        <f aca="false">IFERROR(Y562/H562,"0")+IFERROR(Y563/H563,"0")+IFERROR(Y564/H564,"0")+IFERROR(Y565/H565,"0")+IFERROR(Y566/H566,"0")+IFERROR(Y567/H567,"0")+IFERROR(Y568/H568,"0")</f>
        <v>0</v>
      </c>
      <c r="Z569" s="117" t="n">
        <f aca="false">IFERROR(IF(Z562="",0,Z562),"0")+IFERROR(IF(Z563="",0,Z563),"0")+IFERROR(IF(Z564="",0,Z564),"0")+IFERROR(IF(Z565="",0,Z565),"0")+IFERROR(IF(Z566="",0,Z566),"0")+IFERROR(IF(Z567="",0,Z567),"0")+IFERROR(IF(Z568="",0,Z568),"0")</f>
        <v>0</v>
      </c>
      <c r="AA569" s="118"/>
      <c r="AB569" s="118"/>
      <c r="AC569" s="118"/>
    </row>
    <row r="570" customFormat="false" ht="12.75" hidden="false" customHeight="false" outlineLevel="0" collapsed="false">
      <c r="A570" s="114"/>
      <c r="B570" s="114"/>
      <c r="C570" s="114"/>
      <c r="D570" s="114"/>
      <c r="E570" s="114"/>
      <c r="F570" s="114"/>
      <c r="G570" s="114"/>
      <c r="H570" s="114"/>
      <c r="I570" s="114"/>
      <c r="J570" s="114"/>
      <c r="K570" s="114"/>
      <c r="L570" s="114"/>
      <c r="M570" s="114"/>
      <c r="N570" s="114"/>
      <c r="O570" s="114"/>
      <c r="P570" s="115" t="s">
        <v>70</v>
      </c>
      <c r="Q570" s="115"/>
      <c r="R570" s="115"/>
      <c r="S570" s="115"/>
      <c r="T570" s="115"/>
      <c r="U570" s="115"/>
      <c r="V570" s="115"/>
      <c r="W570" s="116" t="s">
        <v>68</v>
      </c>
      <c r="X570" s="117" t="n">
        <f aca="false">IFERROR(SUM(X562:X568),"0")</f>
        <v>0</v>
      </c>
      <c r="Y570" s="117" t="n">
        <f aca="false">IFERROR(SUM(Y562:Y568),"0")</f>
        <v>0</v>
      </c>
      <c r="Z570" s="116"/>
      <c r="AA570" s="118"/>
      <c r="AB570" s="118"/>
      <c r="AC570" s="118"/>
    </row>
    <row r="571" customFormat="false" ht="14.25" hidden="false" customHeight="true" outlineLevel="0" collapsed="false">
      <c r="A571" s="94" t="s">
        <v>72</v>
      </c>
      <c r="B571" s="94"/>
      <c r="C571" s="94"/>
      <c r="D571" s="94"/>
      <c r="E571" s="94"/>
      <c r="F571" s="94"/>
      <c r="G571" s="94"/>
      <c r="H571" s="94"/>
      <c r="I571" s="94"/>
      <c r="J571" s="94"/>
      <c r="K571" s="94"/>
      <c r="L571" s="94"/>
      <c r="M571" s="94"/>
      <c r="N571" s="94"/>
      <c r="O571" s="94"/>
      <c r="P571" s="94"/>
      <c r="Q571" s="94"/>
      <c r="R571" s="94"/>
      <c r="S571" s="94"/>
      <c r="T571" s="94"/>
      <c r="U571" s="94"/>
      <c r="V571" s="94"/>
      <c r="W571" s="94"/>
      <c r="X571" s="94"/>
      <c r="Y571" s="94"/>
      <c r="Z571" s="94"/>
      <c r="AA571" s="95"/>
      <c r="AB571" s="95"/>
      <c r="AC571" s="95"/>
    </row>
    <row r="572" customFormat="false" ht="27" hidden="false" customHeight="true" outlineLevel="0" collapsed="false">
      <c r="A572" s="96" t="s">
        <v>914</v>
      </c>
      <c r="B572" s="96" t="s">
        <v>915</v>
      </c>
      <c r="C572" s="97" t="n">
        <v>4301051746</v>
      </c>
      <c r="D572" s="98" t="n">
        <v>4640242180533</v>
      </c>
      <c r="E572" s="98"/>
      <c r="F572" s="99" t="n">
        <v>1.3</v>
      </c>
      <c r="G572" s="100" t="n">
        <v>6</v>
      </c>
      <c r="H572" s="99" t="n">
        <v>7.8</v>
      </c>
      <c r="I572" s="99" t="n">
        <v>8.364</v>
      </c>
      <c r="J572" s="100" t="n">
        <v>56</v>
      </c>
      <c r="K572" s="100" t="s">
        <v>116</v>
      </c>
      <c r="L572" s="100"/>
      <c r="M572" s="101" t="s">
        <v>120</v>
      </c>
      <c r="N572" s="101"/>
      <c r="O572" s="100" t="n">
        <v>40</v>
      </c>
      <c r="P572" s="119" t="s">
        <v>916</v>
      </c>
      <c r="Q572" s="119"/>
      <c r="R572" s="119"/>
      <c r="S572" s="119"/>
      <c r="T572" s="119"/>
      <c r="U572" s="103"/>
      <c r="V572" s="103"/>
      <c r="W572" s="104" t="s">
        <v>68</v>
      </c>
      <c r="X572" s="105" t="n">
        <v>390</v>
      </c>
      <c r="Y572" s="106" t="n">
        <f aca="false">IFERROR(IF(X572="",0,CEILING((X572/$H572),1)*$H572),"")</f>
        <v>390</v>
      </c>
      <c r="Z572" s="107" t="n">
        <f aca="false">IFERROR(IF(Y572=0,"",ROUNDUP(Y572/H572,0)*0.02175),"")</f>
        <v>1.0875</v>
      </c>
      <c r="AA572" s="108"/>
      <c r="AB572" s="109"/>
      <c r="AC572" s="110" t="s">
        <v>917</v>
      </c>
      <c r="AG572" s="111"/>
      <c r="AJ572" s="112"/>
      <c r="AK572" s="112"/>
      <c r="BB572" s="113" t="s">
        <v>1</v>
      </c>
      <c r="BM572" s="111" t="n">
        <f aca="false">IFERROR(X572*I572/H572,"0")</f>
        <v>418.2</v>
      </c>
      <c r="BN572" s="111" t="n">
        <f aca="false">IFERROR(Y572*I572/H572,"0")</f>
        <v>418.2</v>
      </c>
      <c r="BO572" s="111" t="n">
        <f aca="false">IFERROR(1/J572*(X572/H572),"0")</f>
        <v>0.892857142857143</v>
      </c>
      <c r="BP572" s="111" t="n">
        <f aca="false">IFERROR(1/J572*(Y572/H572),"0")</f>
        <v>0.892857142857143</v>
      </c>
    </row>
    <row r="573" customFormat="false" ht="27" hidden="false" customHeight="true" outlineLevel="0" collapsed="false">
      <c r="A573" s="96" t="s">
        <v>918</v>
      </c>
      <c r="B573" s="96" t="s">
        <v>919</v>
      </c>
      <c r="C573" s="97" t="n">
        <v>4301051510</v>
      </c>
      <c r="D573" s="98" t="n">
        <v>4640242180540</v>
      </c>
      <c r="E573" s="98"/>
      <c r="F573" s="99" t="n">
        <v>1.3</v>
      </c>
      <c r="G573" s="100" t="n">
        <v>6</v>
      </c>
      <c r="H573" s="99" t="n">
        <v>7.8</v>
      </c>
      <c r="I573" s="99" t="n">
        <v>8.364</v>
      </c>
      <c r="J573" s="100" t="n">
        <v>56</v>
      </c>
      <c r="K573" s="100" t="s">
        <v>116</v>
      </c>
      <c r="L573" s="100"/>
      <c r="M573" s="101" t="s">
        <v>67</v>
      </c>
      <c r="N573" s="101"/>
      <c r="O573" s="100" t="n">
        <v>30</v>
      </c>
      <c r="P573" s="119" t="s">
        <v>920</v>
      </c>
      <c r="Q573" s="119"/>
      <c r="R573" s="119"/>
      <c r="S573" s="119"/>
      <c r="T573" s="119"/>
      <c r="U573" s="103"/>
      <c r="V573" s="103"/>
      <c r="W573" s="104" t="s">
        <v>68</v>
      </c>
      <c r="X573" s="105" t="n">
        <v>0</v>
      </c>
      <c r="Y573" s="106" t="n">
        <f aca="false">IFERROR(IF(X573="",0,CEILING((X573/$H573),1)*$H573),"")</f>
        <v>0</v>
      </c>
      <c r="Z573" s="107" t="str">
        <f aca="false">IFERROR(IF(Y573=0,"",ROUNDUP(Y573/H573,0)*0.02175),"")</f>
        <v/>
      </c>
      <c r="AA573" s="108"/>
      <c r="AB573" s="109"/>
      <c r="AC573" s="110" t="s">
        <v>921</v>
      </c>
      <c r="AG573" s="111"/>
      <c r="AJ573" s="112"/>
      <c r="AK573" s="112"/>
      <c r="BB573" s="113" t="s">
        <v>1</v>
      </c>
      <c r="BM573" s="111" t="n">
        <f aca="false">IFERROR(X573*I573/H573,"0")</f>
        <v>0</v>
      </c>
      <c r="BN573" s="111" t="n">
        <f aca="false">IFERROR(Y573*I573/H573,"0")</f>
        <v>0</v>
      </c>
      <c r="BO573" s="111" t="n">
        <f aca="false">IFERROR(1/J573*(X573/H573),"0")</f>
        <v>0</v>
      </c>
      <c r="BP573" s="111" t="n">
        <f aca="false">IFERROR(1/J573*(Y573/H573),"0")</f>
        <v>0</v>
      </c>
    </row>
    <row r="574" customFormat="false" ht="27" hidden="false" customHeight="true" outlineLevel="0" collapsed="false">
      <c r="A574" s="96" t="s">
        <v>922</v>
      </c>
      <c r="B574" s="96" t="s">
        <v>923</v>
      </c>
      <c r="C574" s="97" t="n">
        <v>4301051390</v>
      </c>
      <c r="D574" s="98" t="n">
        <v>4640242181233</v>
      </c>
      <c r="E574" s="98"/>
      <c r="F574" s="99" t="n">
        <v>0.3</v>
      </c>
      <c r="G574" s="100" t="n">
        <v>6</v>
      </c>
      <c r="H574" s="99" t="n">
        <v>1.8</v>
      </c>
      <c r="I574" s="99" t="n">
        <v>1.984</v>
      </c>
      <c r="J574" s="100" t="n">
        <v>234</v>
      </c>
      <c r="K574" s="100" t="s">
        <v>66</v>
      </c>
      <c r="L574" s="100"/>
      <c r="M574" s="101" t="s">
        <v>67</v>
      </c>
      <c r="N574" s="101"/>
      <c r="O574" s="100" t="n">
        <v>40</v>
      </c>
      <c r="P574" s="119" t="s">
        <v>924</v>
      </c>
      <c r="Q574" s="119"/>
      <c r="R574" s="119"/>
      <c r="S574" s="119"/>
      <c r="T574" s="119"/>
      <c r="U574" s="103"/>
      <c r="V574" s="103"/>
      <c r="W574" s="104" t="s">
        <v>68</v>
      </c>
      <c r="X574" s="105" t="n">
        <v>0</v>
      </c>
      <c r="Y574" s="106" t="n">
        <f aca="false">IFERROR(IF(X574="",0,CEILING((X574/$H574),1)*$H574),"")</f>
        <v>0</v>
      </c>
      <c r="Z574" s="107" t="str">
        <f aca="false">IFERROR(IF(Y574=0,"",ROUNDUP(Y574/H574,0)*0.00502),"")</f>
        <v/>
      </c>
      <c r="AA574" s="108"/>
      <c r="AB574" s="109"/>
      <c r="AC574" s="110" t="s">
        <v>917</v>
      </c>
      <c r="AG574" s="111"/>
      <c r="AJ574" s="112"/>
      <c r="AK574" s="112"/>
      <c r="BB574" s="113" t="s">
        <v>1</v>
      </c>
      <c r="BM574" s="111" t="n">
        <f aca="false">IFERROR(X574*I574/H574,"0")</f>
        <v>0</v>
      </c>
      <c r="BN574" s="111" t="n">
        <f aca="false">IFERROR(Y574*I574/H574,"0")</f>
        <v>0</v>
      </c>
      <c r="BO574" s="111" t="n">
        <f aca="false">IFERROR(1/J574*(X574/H574),"0")</f>
        <v>0</v>
      </c>
      <c r="BP574" s="111" t="n">
        <f aca="false">IFERROR(1/J574*(Y574/H574),"0")</f>
        <v>0</v>
      </c>
    </row>
    <row r="575" customFormat="false" ht="27" hidden="false" customHeight="true" outlineLevel="0" collapsed="false">
      <c r="A575" s="96" t="s">
        <v>925</v>
      </c>
      <c r="B575" s="96" t="s">
        <v>926</v>
      </c>
      <c r="C575" s="97" t="n">
        <v>4301051448</v>
      </c>
      <c r="D575" s="98" t="n">
        <v>4640242181226</v>
      </c>
      <c r="E575" s="98"/>
      <c r="F575" s="99" t="n">
        <v>0.3</v>
      </c>
      <c r="G575" s="100" t="n">
        <v>6</v>
      </c>
      <c r="H575" s="99" t="n">
        <v>1.8</v>
      </c>
      <c r="I575" s="99" t="n">
        <v>1.972</v>
      </c>
      <c r="J575" s="100" t="n">
        <v>234</v>
      </c>
      <c r="K575" s="100" t="s">
        <v>66</v>
      </c>
      <c r="L575" s="100"/>
      <c r="M575" s="101" t="s">
        <v>67</v>
      </c>
      <c r="N575" s="101"/>
      <c r="O575" s="100" t="n">
        <v>30</v>
      </c>
      <c r="P575" s="119" t="s">
        <v>927</v>
      </c>
      <c r="Q575" s="119"/>
      <c r="R575" s="119"/>
      <c r="S575" s="119"/>
      <c r="T575" s="119"/>
      <c r="U575" s="103"/>
      <c r="V575" s="103"/>
      <c r="W575" s="104" t="s">
        <v>68</v>
      </c>
      <c r="X575" s="105" t="n">
        <v>0</v>
      </c>
      <c r="Y575" s="106" t="n">
        <f aca="false">IFERROR(IF(X575="",0,CEILING((X575/$H575),1)*$H575),"")</f>
        <v>0</v>
      </c>
      <c r="Z575" s="107" t="str">
        <f aca="false">IFERROR(IF(Y575=0,"",ROUNDUP(Y575/H575,0)*0.00502),"")</f>
        <v/>
      </c>
      <c r="AA575" s="108"/>
      <c r="AB575" s="109"/>
      <c r="AC575" s="110" t="s">
        <v>921</v>
      </c>
      <c r="AG575" s="111"/>
      <c r="AJ575" s="112"/>
      <c r="AK575" s="112"/>
      <c r="BB575" s="113" t="s">
        <v>1</v>
      </c>
      <c r="BM575" s="111" t="n">
        <f aca="false">IFERROR(X575*I575/H575,"0")</f>
        <v>0</v>
      </c>
      <c r="BN575" s="111" t="n">
        <f aca="false">IFERROR(Y575*I575/H575,"0")</f>
        <v>0</v>
      </c>
      <c r="BO575" s="111" t="n">
        <f aca="false">IFERROR(1/J575*(X575/H575),"0")</f>
        <v>0</v>
      </c>
      <c r="BP575" s="111" t="n">
        <f aca="false">IFERROR(1/J575*(Y575/H575),"0")</f>
        <v>0</v>
      </c>
    </row>
    <row r="576" customFormat="false" ht="12.75" hidden="false" customHeight="false" outlineLevel="0" collapsed="false">
      <c r="A576" s="114"/>
      <c r="B576" s="114"/>
      <c r="C576" s="114"/>
      <c r="D576" s="114"/>
      <c r="E576" s="114"/>
      <c r="F576" s="114"/>
      <c r="G576" s="114"/>
      <c r="H576" s="114"/>
      <c r="I576" s="114"/>
      <c r="J576" s="114"/>
      <c r="K576" s="114"/>
      <c r="L576" s="114"/>
      <c r="M576" s="114"/>
      <c r="N576" s="114"/>
      <c r="O576" s="114"/>
      <c r="P576" s="115" t="s">
        <v>70</v>
      </c>
      <c r="Q576" s="115"/>
      <c r="R576" s="115"/>
      <c r="S576" s="115"/>
      <c r="T576" s="115"/>
      <c r="U576" s="115"/>
      <c r="V576" s="115"/>
      <c r="W576" s="116" t="s">
        <v>71</v>
      </c>
      <c r="X576" s="117" t="n">
        <f aca="false">IFERROR(X572/H572,"0")+IFERROR(X573/H573,"0")+IFERROR(X574/H574,"0")+IFERROR(X575/H575,"0")</f>
        <v>50</v>
      </c>
      <c r="Y576" s="117" t="n">
        <f aca="false">IFERROR(Y572/H572,"0")+IFERROR(Y573/H573,"0")+IFERROR(Y574/H574,"0")+IFERROR(Y575/H575,"0")</f>
        <v>50</v>
      </c>
      <c r="Z576" s="117" t="n">
        <f aca="false">IFERROR(IF(Z572="",0,Z572),"0")+IFERROR(IF(Z573="",0,Z573),"0")+IFERROR(IF(Z574="",0,Z574),"0")+IFERROR(IF(Z575="",0,Z575),"0")</f>
        <v>1.0875</v>
      </c>
      <c r="AA576" s="118"/>
      <c r="AB576" s="118"/>
      <c r="AC576" s="118"/>
    </row>
    <row r="577" customFormat="false" ht="12.75" hidden="false" customHeight="false" outlineLevel="0" collapsed="false">
      <c r="A577" s="114"/>
      <c r="B577" s="114"/>
      <c r="C577" s="114"/>
      <c r="D577" s="114"/>
      <c r="E577" s="114"/>
      <c r="F577" s="114"/>
      <c r="G577" s="114"/>
      <c r="H577" s="114"/>
      <c r="I577" s="114"/>
      <c r="J577" s="114"/>
      <c r="K577" s="114"/>
      <c r="L577" s="114"/>
      <c r="M577" s="114"/>
      <c r="N577" s="114"/>
      <c r="O577" s="114"/>
      <c r="P577" s="115" t="s">
        <v>70</v>
      </c>
      <c r="Q577" s="115"/>
      <c r="R577" s="115"/>
      <c r="S577" s="115"/>
      <c r="T577" s="115"/>
      <c r="U577" s="115"/>
      <c r="V577" s="115"/>
      <c r="W577" s="116" t="s">
        <v>68</v>
      </c>
      <c r="X577" s="117" t="n">
        <f aca="false">IFERROR(SUM(X572:X575),"0")</f>
        <v>390</v>
      </c>
      <c r="Y577" s="117" t="n">
        <f aca="false">IFERROR(SUM(Y572:Y575),"0")</f>
        <v>390</v>
      </c>
      <c r="Z577" s="116"/>
      <c r="AA577" s="118"/>
      <c r="AB577" s="118"/>
      <c r="AC577" s="118"/>
    </row>
    <row r="578" customFormat="false" ht="14.25" hidden="false" customHeight="true" outlineLevel="0" collapsed="false">
      <c r="A578" s="94" t="s">
        <v>204</v>
      </c>
      <c r="B578" s="94"/>
      <c r="C578" s="94"/>
      <c r="D578" s="94"/>
      <c r="E578" s="94"/>
      <c r="F578" s="94"/>
      <c r="G578" s="94"/>
      <c r="H578" s="94"/>
      <c r="I578" s="94"/>
      <c r="J578" s="94"/>
      <c r="K578" s="94"/>
      <c r="L578" s="94"/>
      <c r="M578" s="94"/>
      <c r="N578" s="94"/>
      <c r="O578" s="94"/>
      <c r="P578" s="94"/>
      <c r="Q578" s="94"/>
      <c r="R578" s="94"/>
      <c r="S578" s="94"/>
      <c r="T578" s="94"/>
      <c r="U578" s="94"/>
      <c r="V578" s="94"/>
      <c r="W578" s="94"/>
      <c r="X578" s="94"/>
      <c r="Y578" s="94"/>
      <c r="Z578" s="94"/>
      <c r="AA578" s="95"/>
      <c r="AB578" s="95"/>
      <c r="AC578" s="95"/>
    </row>
    <row r="579" customFormat="false" ht="27" hidden="false" customHeight="true" outlineLevel="0" collapsed="false">
      <c r="A579" s="96" t="s">
        <v>928</v>
      </c>
      <c r="B579" s="96" t="s">
        <v>929</v>
      </c>
      <c r="C579" s="97" t="n">
        <v>4301060408</v>
      </c>
      <c r="D579" s="98" t="n">
        <v>4640242180120</v>
      </c>
      <c r="E579" s="98"/>
      <c r="F579" s="99" t="n">
        <v>1.3</v>
      </c>
      <c r="G579" s="100" t="n">
        <v>6</v>
      </c>
      <c r="H579" s="99" t="n">
        <v>7.8</v>
      </c>
      <c r="I579" s="99" t="n">
        <v>8.28</v>
      </c>
      <c r="J579" s="100" t="n">
        <v>56</v>
      </c>
      <c r="K579" s="100" t="s">
        <v>116</v>
      </c>
      <c r="L579" s="100"/>
      <c r="M579" s="101" t="s">
        <v>67</v>
      </c>
      <c r="N579" s="101"/>
      <c r="O579" s="100" t="n">
        <v>40</v>
      </c>
      <c r="P579" s="119" t="s">
        <v>930</v>
      </c>
      <c r="Q579" s="119"/>
      <c r="R579" s="119"/>
      <c r="S579" s="119"/>
      <c r="T579" s="119"/>
      <c r="U579" s="103"/>
      <c r="V579" s="103"/>
      <c r="W579" s="104" t="s">
        <v>68</v>
      </c>
      <c r="X579" s="105" t="n">
        <v>0</v>
      </c>
      <c r="Y579" s="106" t="n">
        <f aca="false">IFERROR(IF(X579="",0,CEILING((X579/$H579),1)*$H579),"")</f>
        <v>0</v>
      </c>
      <c r="Z579" s="107" t="str">
        <f aca="false">IFERROR(IF(Y579=0,"",ROUNDUP(Y579/H579,0)*0.02175),"")</f>
        <v/>
      </c>
      <c r="AA579" s="108"/>
      <c r="AB579" s="109"/>
      <c r="AC579" s="110" t="s">
        <v>931</v>
      </c>
      <c r="AG579" s="111"/>
      <c r="AJ579" s="112"/>
      <c r="AK579" s="112"/>
      <c r="BB579" s="113" t="s">
        <v>1</v>
      </c>
      <c r="BM579" s="111" t="n">
        <f aca="false">IFERROR(X579*I579/H579,"0")</f>
        <v>0</v>
      </c>
      <c r="BN579" s="111" t="n">
        <f aca="false">IFERROR(Y579*I579/H579,"0")</f>
        <v>0</v>
      </c>
      <c r="BO579" s="111" t="n">
        <f aca="false">IFERROR(1/J579*(X579/H579),"0")</f>
        <v>0</v>
      </c>
      <c r="BP579" s="111" t="n">
        <f aca="false">IFERROR(1/J579*(Y579/H579),"0")</f>
        <v>0</v>
      </c>
    </row>
    <row r="580" customFormat="false" ht="27" hidden="false" customHeight="true" outlineLevel="0" collapsed="false">
      <c r="A580" s="96" t="s">
        <v>928</v>
      </c>
      <c r="B580" s="96" t="s">
        <v>932</v>
      </c>
      <c r="C580" s="97" t="n">
        <v>4301060354</v>
      </c>
      <c r="D580" s="98" t="n">
        <v>4640242180120</v>
      </c>
      <c r="E580" s="98"/>
      <c r="F580" s="99" t="n">
        <v>1.3</v>
      </c>
      <c r="G580" s="100" t="n">
        <v>6</v>
      </c>
      <c r="H580" s="99" t="n">
        <v>7.8</v>
      </c>
      <c r="I580" s="99" t="n">
        <v>8.28</v>
      </c>
      <c r="J580" s="100" t="n">
        <v>56</v>
      </c>
      <c r="K580" s="100" t="s">
        <v>116</v>
      </c>
      <c r="L580" s="100"/>
      <c r="M580" s="101" t="s">
        <v>67</v>
      </c>
      <c r="N580" s="101"/>
      <c r="O580" s="100" t="n">
        <v>40</v>
      </c>
      <c r="P580" s="119" t="s">
        <v>933</v>
      </c>
      <c r="Q580" s="119"/>
      <c r="R580" s="119"/>
      <c r="S580" s="119"/>
      <c r="T580" s="119"/>
      <c r="U580" s="103"/>
      <c r="V580" s="103"/>
      <c r="W580" s="104" t="s">
        <v>68</v>
      </c>
      <c r="X580" s="105" t="n">
        <v>0</v>
      </c>
      <c r="Y580" s="106" t="n">
        <f aca="false">IFERROR(IF(X580="",0,CEILING((X580/$H580),1)*$H580),"")</f>
        <v>0</v>
      </c>
      <c r="Z580" s="107" t="str">
        <f aca="false">IFERROR(IF(Y580=0,"",ROUNDUP(Y580/H580,0)*0.02175),"")</f>
        <v/>
      </c>
      <c r="AA580" s="108"/>
      <c r="AB580" s="109"/>
      <c r="AC580" s="110" t="s">
        <v>931</v>
      </c>
      <c r="AG580" s="111"/>
      <c r="AJ580" s="112"/>
      <c r="AK580" s="112"/>
      <c r="BB580" s="113" t="s">
        <v>1</v>
      </c>
      <c r="BM580" s="111" t="n">
        <f aca="false">IFERROR(X580*I580/H580,"0")</f>
        <v>0</v>
      </c>
      <c r="BN580" s="111" t="n">
        <f aca="false">IFERROR(Y580*I580/H580,"0")</f>
        <v>0</v>
      </c>
      <c r="BO580" s="111" t="n">
        <f aca="false">IFERROR(1/J580*(X580/H580),"0")</f>
        <v>0</v>
      </c>
      <c r="BP580" s="111" t="n">
        <f aca="false">IFERROR(1/J580*(Y580/H580),"0")</f>
        <v>0</v>
      </c>
    </row>
    <row r="581" customFormat="false" ht="27" hidden="false" customHeight="true" outlineLevel="0" collapsed="false">
      <c r="A581" s="96" t="s">
        <v>934</v>
      </c>
      <c r="B581" s="96" t="s">
        <v>935</v>
      </c>
      <c r="C581" s="97" t="n">
        <v>4301060407</v>
      </c>
      <c r="D581" s="98" t="n">
        <v>4640242180137</v>
      </c>
      <c r="E581" s="98"/>
      <c r="F581" s="99" t="n">
        <v>1.3</v>
      </c>
      <c r="G581" s="100" t="n">
        <v>6</v>
      </c>
      <c r="H581" s="99" t="n">
        <v>7.8</v>
      </c>
      <c r="I581" s="99" t="n">
        <v>8.28</v>
      </c>
      <c r="J581" s="100" t="n">
        <v>56</v>
      </c>
      <c r="K581" s="100" t="s">
        <v>116</v>
      </c>
      <c r="L581" s="100"/>
      <c r="M581" s="101" t="s">
        <v>67</v>
      </c>
      <c r="N581" s="101"/>
      <c r="O581" s="100" t="n">
        <v>40</v>
      </c>
      <c r="P581" s="119" t="s">
        <v>936</v>
      </c>
      <c r="Q581" s="119"/>
      <c r="R581" s="119"/>
      <c r="S581" s="119"/>
      <c r="T581" s="119"/>
      <c r="U581" s="103"/>
      <c r="V581" s="103"/>
      <c r="W581" s="104" t="s">
        <v>68</v>
      </c>
      <c r="X581" s="105" t="n">
        <v>0</v>
      </c>
      <c r="Y581" s="106" t="n">
        <f aca="false">IFERROR(IF(X581="",0,CEILING((X581/$H581),1)*$H581),"")</f>
        <v>0</v>
      </c>
      <c r="Z581" s="107" t="str">
        <f aca="false">IFERROR(IF(Y581=0,"",ROUNDUP(Y581/H581,0)*0.02175),"")</f>
        <v/>
      </c>
      <c r="AA581" s="108"/>
      <c r="AB581" s="109"/>
      <c r="AC581" s="110" t="s">
        <v>937</v>
      </c>
      <c r="AG581" s="111"/>
      <c r="AJ581" s="112"/>
      <c r="AK581" s="112"/>
      <c r="BB581" s="113" t="s">
        <v>1</v>
      </c>
      <c r="BM581" s="111" t="n">
        <f aca="false">IFERROR(X581*I581/H581,"0")</f>
        <v>0</v>
      </c>
      <c r="BN581" s="111" t="n">
        <f aca="false">IFERROR(Y581*I581/H581,"0")</f>
        <v>0</v>
      </c>
      <c r="BO581" s="111" t="n">
        <f aca="false">IFERROR(1/J581*(X581/H581),"0")</f>
        <v>0</v>
      </c>
      <c r="BP581" s="111" t="n">
        <f aca="false">IFERROR(1/J581*(Y581/H581),"0")</f>
        <v>0</v>
      </c>
    </row>
    <row r="582" customFormat="false" ht="27" hidden="false" customHeight="true" outlineLevel="0" collapsed="false">
      <c r="A582" s="96" t="s">
        <v>934</v>
      </c>
      <c r="B582" s="96" t="s">
        <v>938</v>
      </c>
      <c r="C582" s="97" t="n">
        <v>4301060355</v>
      </c>
      <c r="D582" s="98" t="n">
        <v>4640242180137</v>
      </c>
      <c r="E582" s="98"/>
      <c r="F582" s="99" t="n">
        <v>1.3</v>
      </c>
      <c r="G582" s="100" t="n">
        <v>6</v>
      </c>
      <c r="H582" s="99" t="n">
        <v>7.8</v>
      </c>
      <c r="I582" s="99" t="n">
        <v>8.28</v>
      </c>
      <c r="J582" s="100" t="n">
        <v>56</v>
      </c>
      <c r="K582" s="100" t="s">
        <v>116</v>
      </c>
      <c r="L582" s="100"/>
      <c r="M582" s="101" t="s">
        <v>67</v>
      </c>
      <c r="N582" s="101"/>
      <c r="O582" s="100" t="n">
        <v>40</v>
      </c>
      <c r="P582" s="119" t="s">
        <v>939</v>
      </c>
      <c r="Q582" s="119"/>
      <c r="R582" s="119"/>
      <c r="S582" s="119"/>
      <c r="T582" s="119"/>
      <c r="U582" s="103"/>
      <c r="V582" s="103"/>
      <c r="W582" s="104" t="s">
        <v>68</v>
      </c>
      <c r="X582" s="105" t="n">
        <v>0</v>
      </c>
      <c r="Y582" s="106" t="n">
        <f aca="false">IFERROR(IF(X582="",0,CEILING((X582/$H582),1)*$H582),"")</f>
        <v>0</v>
      </c>
      <c r="Z582" s="107" t="str">
        <f aca="false">IFERROR(IF(Y582=0,"",ROUNDUP(Y582/H582,0)*0.02175),"")</f>
        <v/>
      </c>
      <c r="AA582" s="108"/>
      <c r="AB582" s="109"/>
      <c r="AC582" s="110" t="s">
        <v>937</v>
      </c>
      <c r="AG582" s="111"/>
      <c r="AJ582" s="112"/>
      <c r="AK582" s="112"/>
      <c r="BB582" s="113" t="s">
        <v>1</v>
      </c>
      <c r="BM582" s="111" t="n">
        <f aca="false">IFERROR(X582*I582/H582,"0")</f>
        <v>0</v>
      </c>
      <c r="BN582" s="111" t="n">
        <f aca="false">IFERROR(Y582*I582/H582,"0")</f>
        <v>0</v>
      </c>
      <c r="BO582" s="111" t="n">
        <f aca="false">IFERROR(1/J582*(X582/H582),"0")</f>
        <v>0</v>
      </c>
      <c r="BP582" s="111" t="n">
        <f aca="false">IFERROR(1/J582*(Y582/H582),"0")</f>
        <v>0</v>
      </c>
    </row>
    <row r="583" customFormat="false" ht="12.75" hidden="false" customHeight="false" outlineLevel="0" collapsed="false">
      <c r="A583" s="114"/>
      <c r="B583" s="114"/>
      <c r="C583" s="114"/>
      <c r="D583" s="114"/>
      <c r="E583" s="114"/>
      <c r="F583" s="114"/>
      <c r="G583" s="114"/>
      <c r="H583" s="114"/>
      <c r="I583" s="114"/>
      <c r="J583" s="114"/>
      <c r="K583" s="114"/>
      <c r="L583" s="114"/>
      <c r="M583" s="114"/>
      <c r="N583" s="114"/>
      <c r="O583" s="114"/>
      <c r="P583" s="115" t="s">
        <v>70</v>
      </c>
      <c r="Q583" s="115"/>
      <c r="R583" s="115"/>
      <c r="S583" s="115"/>
      <c r="T583" s="115"/>
      <c r="U583" s="115"/>
      <c r="V583" s="115"/>
      <c r="W583" s="116" t="s">
        <v>71</v>
      </c>
      <c r="X583" s="117" t="n">
        <f aca="false">IFERROR(X579/H579,"0")+IFERROR(X580/H580,"0")+IFERROR(X581/H581,"0")+IFERROR(X582/H582,"0")</f>
        <v>0</v>
      </c>
      <c r="Y583" s="117" t="n">
        <f aca="false">IFERROR(Y579/H579,"0")+IFERROR(Y580/H580,"0")+IFERROR(Y581/H581,"0")+IFERROR(Y582/H582,"0")</f>
        <v>0</v>
      </c>
      <c r="Z583" s="117" t="n">
        <f aca="false">IFERROR(IF(Z579="",0,Z579),"0")+IFERROR(IF(Z580="",0,Z580),"0")+IFERROR(IF(Z581="",0,Z581),"0")+IFERROR(IF(Z582="",0,Z582),"0")</f>
        <v>0</v>
      </c>
      <c r="AA583" s="118"/>
      <c r="AB583" s="118"/>
      <c r="AC583" s="118"/>
    </row>
    <row r="584" customFormat="false" ht="12.75" hidden="false" customHeight="false" outlineLevel="0" collapsed="false">
      <c r="A584" s="114"/>
      <c r="B584" s="114"/>
      <c r="C584" s="114"/>
      <c r="D584" s="114"/>
      <c r="E584" s="114"/>
      <c r="F584" s="114"/>
      <c r="G584" s="114"/>
      <c r="H584" s="114"/>
      <c r="I584" s="114"/>
      <c r="J584" s="114"/>
      <c r="K584" s="114"/>
      <c r="L584" s="114"/>
      <c r="M584" s="114"/>
      <c r="N584" s="114"/>
      <c r="O584" s="114"/>
      <c r="P584" s="115" t="s">
        <v>70</v>
      </c>
      <c r="Q584" s="115"/>
      <c r="R584" s="115"/>
      <c r="S584" s="115"/>
      <c r="T584" s="115"/>
      <c r="U584" s="115"/>
      <c r="V584" s="115"/>
      <c r="W584" s="116" t="s">
        <v>68</v>
      </c>
      <c r="X584" s="117" t="n">
        <f aca="false">IFERROR(SUM(X579:X582),"0")</f>
        <v>0</v>
      </c>
      <c r="Y584" s="117" t="n">
        <f aca="false">IFERROR(SUM(Y579:Y582),"0")</f>
        <v>0</v>
      </c>
      <c r="Z584" s="116"/>
      <c r="AA584" s="118"/>
      <c r="AB584" s="118"/>
      <c r="AC584" s="118"/>
    </row>
    <row r="585" customFormat="false" ht="16.5" hidden="false" customHeight="true" outlineLevel="0" collapsed="false">
      <c r="A585" s="92" t="s">
        <v>940</v>
      </c>
      <c r="B585" s="92"/>
      <c r="C585" s="92"/>
      <c r="D585" s="92"/>
      <c r="E585" s="92"/>
      <c r="F585" s="92"/>
      <c r="G585" s="92"/>
      <c r="H585" s="92"/>
      <c r="I585" s="92"/>
      <c r="J585" s="92"/>
      <c r="K585" s="92"/>
      <c r="L585" s="92"/>
      <c r="M585" s="92"/>
      <c r="N585" s="92"/>
      <c r="O585" s="92"/>
      <c r="P585" s="92"/>
      <c r="Q585" s="92"/>
      <c r="R585" s="92"/>
      <c r="S585" s="92"/>
      <c r="T585" s="92"/>
      <c r="U585" s="92"/>
      <c r="V585" s="92"/>
      <c r="W585" s="92"/>
      <c r="X585" s="92"/>
      <c r="Y585" s="92"/>
      <c r="Z585" s="92"/>
      <c r="AA585" s="93"/>
      <c r="AB585" s="93"/>
      <c r="AC585" s="93"/>
    </row>
    <row r="586" customFormat="false" ht="14.25" hidden="false" customHeight="true" outlineLevel="0" collapsed="false">
      <c r="A586" s="94" t="s">
        <v>113</v>
      </c>
      <c r="B586" s="94"/>
      <c r="C586" s="94"/>
      <c r="D586" s="94"/>
      <c r="E586" s="94"/>
      <c r="F586" s="94"/>
      <c r="G586" s="94"/>
      <c r="H586" s="94"/>
      <c r="I586" s="94"/>
      <c r="J586" s="94"/>
      <c r="K586" s="94"/>
      <c r="L586" s="94"/>
      <c r="M586" s="94"/>
      <c r="N586" s="94"/>
      <c r="O586" s="94"/>
      <c r="P586" s="94"/>
      <c r="Q586" s="94"/>
      <c r="R586" s="94"/>
      <c r="S586" s="94"/>
      <c r="T586" s="94"/>
      <c r="U586" s="94"/>
      <c r="V586" s="94"/>
      <c r="W586" s="94"/>
      <c r="X586" s="94"/>
      <c r="Y586" s="94"/>
      <c r="Z586" s="94"/>
      <c r="AA586" s="95"/>
      <c r="AB586" s="95"/>
      <c r="AC586" s="95"/>
    </row>
    <row r="587" customFormat="false" ht="27" hidden="false" customHeight="true" outlineLevel="0" collapsed="false">
      <c r="A587" s="96" t="s">
        <v>941</v>
      </c>
      <c r="B587" s="96" t="s">
        <v>942</v>
      </c>
      <c r="C587" s="97" t="n">
        <v>4301011951</v>
      </c>
      <c r="D587" s="98" t="n">
        <v>4640242180045</v>
      </c>
      <c r="E587" s="98"/>
      <c r="F587" s="99" t="n">
        <v>1.5</v>
      </c>
      <c r="G587" s="100" t="n">
        <v>8</v>
      </c>
      <c r="H587" s="99" t="n">
        <v>12</v>
      </c>
      <c r="I587" s="99" t="n">
        <v>12.48</v>
      </c>
      <c r="J587" s="100" t="n">
        <v>56</v>
      </c>
      <c r="K587" s="100" t="s">
        <v>116</v>
      </c>
      <c r="L587" s="100"/>
      <c r="M587" s="101" t="s">
        <v>117</v>
      </c>
      <c r="N587" s="101"/>
      <c r="O587" s="100" t="n">
        <v>55</v>
      </c>
      <c r="P587" s="119" t="s">
        <v>943</v>
      </c>
      <c r="Q587" s="119"/>
      <c r="R587" s="119"/>
      <c r="S587" s="119"/>
      <c r="T587" s="119"/>
      <c r="U587" s="103"/>
      <c r="V587" s="103"/>
      <c r="W587" s="104" t="s">
        <v>68</v>
      </c>
      <c r="X587" s="105" t="n">
        <v>0</v>
      </c>
      <c r="Y587" s="106" t="n">
        <f aca="false">IFERROR(IF(X587="",0,CEILING((X587/$H587),1)*$H587),"")</f>
        <v>0</v>
      </c>
      <c r="Z587" s="107" t="str">
        <f aca="false">IFERROR(IF(Y587=0,"",ROUNDUP(Y587/H587,0)*0.02175),"")</f>
        <v/>
      </c>
      <c r="AA587" s="108"/>
      <c r="AB587" s="109"/>
      <c r="AC587" s="110" t="s">
        <v>944</v>
      </c>
      <c r="AG587" s="111"/>
      <c r="AJ587" s="112"/>
      <c r="AK587" s="112"/>
      <c r="BB587" s="113" t="s">
        <v>1</v>
      </c>
      <c r="BM587" s="111" t="n">
        <f aca="false">IFERROR(X587*I587/H587,"0")</f>
        <v>0</v>
      </c>
      <c r="BN587" s="111" t="n">
        <f aca="false">IFERROR(Y587*I587/H587,"0")</f>
        <v>0</v>
      </c>
      <c r="BO587" s="111" t="n">
        <f aca="false">IFERROR(1/J587*(X587/H587),"0")</f>
        <v>0</v>
      </c>
      <c r="BP587" s="111" t="n">
        <f aca="false">IFERROR(1/J587*(Y587/H587),"0")</f>
        <v>0</v>
      </c>
    </row>
    <row r="588" customFormat="false" ht="27" hidden="false" customHeight="true" outlineLevel="0" collapsed="false">
      <c r="A588" s="96" t="s">
        <v>945</v>
      </c>
      <c r="B588" s="96" t="s">
        <v>946</v>
      </c>
      <c r="C588" s="97" t="n">
        <v>4301011950</v>
      </c>
      <c r="D588" s="98" t="n">
        <v>4640242180601</v>
      </c>
      <c r="E588" s="98"/>
      <c r="F588" s="99" t="n">
        <v>1.5</v>
      </c>
      <c r="G588" s="100" t="n">
        <v>8</v>
      </c>
      <c r="H588" s="99" t="n">
        <v>12</v>
      </c>
      <c r="I588" s="99" t="n">
        <v>12.48</v>
      </c>
      <c r="J588" s="100" t="n">
        <v>56</v>
      </c>
      <c r="K588" s="100" t="s">
        <v>116</v>
      </c>
      <c r="L588" s="100"/>
      <c r="M588" s="101" t="s">
        <v>117</v>
      </c>
      <c r="N588" s="101"/>
      <c r="O588" s="100" t="n">
        <v>55</v>
      </c>
      <c r="P588" s="119" t="s">
        <v>947</v>
      </c>
      <c r="Q588" s="119"/>
      <c r="R588" s="119"/>
      <c r="S588" s="119"/>
      <c r="T588" s="119"/>
      <c r="U588" s="103"/>
      <c r="V588" s="103"/>
      <c r="W588" s="104" t="s">
        <v>68</v>
      </c>
      <c r="X588" s="105" t="n">
        <v>0</v>
      </c>
      <c r="Y588" s="106" t="n">
        <f aca="false">IFERROR(IF(X588="",0,CEILING((X588/$H588),1)*$H588),"")</f>
        <v>0</v>
      </c>
      <c r="Z588" s="107" t="str">
        <f aca="false">IFERROR(IF(Y588=0,"",ROUNDUP(Y588/H588,0)*0.02175),"")</f>
        <v/>
      </c>
      <c r="AA588" s="108"/>
      <c r="AB588" s="109"/>
      <c r="AC588" s="110" t="s">
        <v>948</v>
      </c>
      <c r="AG588" s="111"/>
      <c r="AJ588" s="112"/>
      <c r="AK588" s="112"/>
      <c r="BB588" s="113" t="s">
        <v>1</v>
      </c>
      <c r="BM588" s="111" t="n">
        <f aca="false">IFERROR(X588*I588/H588,"0")</f>
        <v>0</v>
      </c>
      <c r="BN588" s="111" t="n">
        <f aca="false">IFERROR(Y588*I588/H588,"0")</f>
        <v>0</v>
      </c>
      <c r="BO588" s="111" t="n">
        <f aca="false">IFERROR(1/J588*(X588/H588),"0")</f>
        <v>0</v>
      </c>
      <c r="BP588" s="111" t="n">
        <f aca="false">IFERROR(1/J588*(Y588/H588),"0")</f>
        <v>0</v>
      </c>
    </row>
    <row r="589" customFormat="false" ht="12.75" hidden="false" customHeight="false" outlineLevel="0" collapsed="false">
      <c r="A589" s="114"/>
      <c r="B589" s="114"/>
      <c r="C589" s="114"/>
      <c r="D589" s="114"/>
      <c r="E589" s="114"/>
      <c r="F589" s="114"/>
      <c r="G589" s="114"/>
      <c r="H589" s="114"/>
      <c r="I589" s="114"/>
      <c r="J589" s="114"/>
      <c r="K589" s="114"/>
      <c r="L589" s="114"/>
      <c r="M589" s="114"/>
      <c r="N589" s="114"/>
      <c r="O589" s="114"/>
      <c r="P589" s="115" t="s">
        <v>70</v>
      </c>
      <c r="Q589" s="115"/>
      <c r="R589" s="115"/>
      <c r="S589" s="115"/>
      <c r="T589" s="115"/>
      <c r="U589" s="115"/>
      <c r="V589" s="115"/>
      <c r="W589" s="116" t="s">
        <v>71</v>
      </c>
      <c r="X589" s="117" t="n">
        <f aca="false">IFERROR(X587/H587,"0")+IFERROR(X588/H588,"0")</f>
        <v>0</v>
      </c>
      <c r="Y589" s="117" t="n">
        <f aca="false">IFERROR(Y587/H587,"0")+IFERROR(Y588/H588,"0")</f>
        <v>0</v>
      </c>
      <c r="Z589" s="117" t="n">
        <f aca="false">IFERROR(IF(Z587="",0,Z587),"0")+IFERROR(IF(Z588="",0,Z588),"0")</f>
        <v>0</v>
      </c>
      <c r="AA589" s="118"/>
      <c r="AB589" s="118"/>
      <c r="AC589" s="118"/>
    </row>
    <row r="590" customFormat="false" ht="12.75" hidden="false" customHeight="false" outlineLevel="0" collapsed="false">
      <c r="A590" s="114"/>
      <c r="B590" s="114"/>
      <c r="C590" s="114"/>
      <c r="D590" s="114"/>
      <c r="E590" s="114"/>
      <c r="F590" s="114"/>
      <c r="G590" s="114"/>
      <c r="H590" s="114"/>
      <c r="I590" s="114"/>
      <c r="J590" s="114"/>
      <c r="K590" s="114"/>
      <c r="L590" s="114"/>
      <c r="M590" s="114"/>
      <c r="N590" s="114"/>
      <c r="O590" s="114"/>
      <c r="P590" s="115" t="s">
        <v>70</v>
      </c>
      <c r="Q590" s="115"/>
      <c r="R590" s="115"/>
      <c r="S590" s="115"/>
      <c r="T590" s="115"/>
      <c r="U590" s="115"/>
      <c r="V590" s="115"/>
      <c r="W590" s="116" t="s">
        <v>68</v>
      </c>
      <c r="X590" s="117" t="n">
        <f aca="false">IFERROR(SUM(X587:X588),"0")</f>
        <v>0</v>
      </c>
      <c r="Y590" s="117" t="n">
        <f aca="false">IFERROR(SUM(Y587:Y588),"0")</f>
        <v>0</v>
      </c>
      <c r="Z590" s="116"/>
      <c r="AA590" s="118"/>
      <c r="AB590" s="118"/>
      <c r="AC590" s="118"/>
    </row>
    <row r="591" customFormat="false" ht="14.25" hidden="false" customHeight="true" outlineLevel="0" collapsed="false">
      <c r="A591" s="94" t="s">
        <v>161</v>
      </c>
      <c r="B591" s="94"/>
      <c r="C591" s="94"/>
      <c r="D591" s="94"/>
      <c r="E591" s="94"/>
      <c r="F591" s="94"/>
      <c r="G591" s="94"/>
      <c r="H591" s="94"/>
      <c r="I591" s="94"/>
      <c r="J591" s="94"/>
      <c r="K591" s="94"/>
      <c r="L591" s="94"/>
      <c r="M591" s="94"/>
      <c r="N591" s="94"/>
      <c r="O591" s="94"/>
      <c r="P591" s="94"/>
      <c r="Q591" s="94"/>
      <c r="R591" s="94"/>
      <c r="S591" s="94"/>
      <c r="T591" s="94"/>
      <c r="U591" s="94"/>
      <c r="V591" s="94"/>
      <c r="W591" s="94"/>
      <c r="X591" s="94"/>
      <c r="Y591" s="94"/>
      <c r="Z591" s="94"/>
      <c r="AA591" s="95"/>
      <c r="AB591" s="95"/>
      <c r="AC591" s="95"/>
    </row>
    <row r="592" customFormat="false" ht="27" hidden="false" customHeight="true" outlineLevel="0" collapsed="false">
      <c r="A592" s="96" t="s">
        <v>949</v>
      </c>
      <c r="B592" s="96" t="s">
        <v>950</v>
      </c>
      <c r="C592" s="97" t="n">
        <v>4301020314</v>
      </c>
      <c r="D592" s="98" t="n">
        <v>4640242180090</v>
      </c>
      <c r="E592" s="98"/>
      <c r="F592" s="99" t="n">
        <v>1.5</v>
      </c>
      <c r="G592" s="100" t="n">
        <v>8</v>
      </c>
      <c r="H592" s="99" t="n">
        <v>12</v>
      </c>
      <c r="I592" s="99" t="n">
        <v>12.48</v>
      </c>
      <c r="J592" s="100" t="n">
        <v>56</v>
      </c>
      <c r="K592" s="100" t="s">
        <v>116</v>
      </c>
      <c r="L592" s="100"/>
      <c r="M592" s="101" t="s">
        <v>117</v>
      </c>
      <c r="N592" s="101"/>
      <c r="O592" s="100" t="n">
        <v>50</v>
      </c>
      <c r="P592" s="119" t="s">
        <v>951</v>
      </c>
      <c r="Q592" s="119"/>
      <c r="R592" s="119"/>
      <c r="S592" s="119"/>
      <c r="T592" s="119"/>
      <c r="U592" s="103"/>
      <c r="V592" s="103"/>
      <c r="W592" s="104" t="s">
        <v>68</v>
      </c>
      <c r="X592" s="105" t="n">
        <v>0</v>
      </c>
      <c r="Y592" s="106" t="n">
        <f aca="false">IFERROR(IF(X592="",0,CEILING((X592/$H592),1)*$H592),"")</f>
        <v>0</v>
      </c>
      <c r="Z592" s="107" t="str">
        <f aca="false">IFERROR(IF(Y592=0,"",ROUNDUP(Y592/H592,0)*0.02175),"")</f>
        <v/>
      </c>
      <c r="AA592" s="108"/>
      <c r="AB592" s="109"/>
      <c r="AC592" s="110" t="s">
        <v>952</v>
      </c>
      <c r="AG592" s="111"/>
      <c r="AJ592" s="112"/>
      <c r="AK592" s="112"/>
      <c r="BB592" s="113" t="s">
        <v>1</v>
      </c>
      <c r="BM592" s="111" t="n">
        <f aca="false">IFERROR(X592*I592/H592,"0")</f>
        <v>0</v>
      </c>
      <c r="BN592" s="111" t="n">
        <f aca="false">IFERROR(Y592*I592/H592,"0")</f>
        <v>0</v>
      </c>
      <c r="BO592" s="111" t="n">
        <f aca="false">IFERROR(1/J592*(X592/H592),"0")</f>
        <v>0</v>
      </c>
      <c r="BP592" s="111" t="n">
        <f aca="false">IFERROR(1/J592*(Y592/H592),"0")</f>
        <v>0</v>
      </c>
    </row>
    <row r="593" customFormat="false" ht="12.75" hidden="false" customHeight="false" outlineLevel="0" collapsed="false">
      <c r="A593" s="114"/>
      <c r="B593" s="114"/>
      <c r="C593" s="114"/>
      <c r="D593" s="114"/>
      <c r="E593" s="114"/>
      <c r="F593" s="114"/>
      <c r="G593" s="114"/>
      <c r="H593" s="114"/>
      <c r="I593" s="114"/>
      <c r="J593" s="114"/>
      <c r="K593" s="114"/>
      <c r="L593" s="114"/>
      <c r="M593" s="114"/>
      <c r="N593" s="114"/>
      <c r="O593" s="114"/>
      <c r="P593" s="115" t="s">
        <v>70</v>
      </c>
      <c r="Q593" s="115"/>
      <c r="R593" s="115"/>
      <c r="S593" s="115"/>
      <c r="T593" s="115"/>
      <c r="U593" s="115"/>
      <c r="V593" s="115"/>
      <c r="W593" s="116" t="s">
        <v>71</v>
      </c>
      <c r="X593" s="117" t="n">
        <f aca="false">IFERROR(X592/H592,"0")</f>
        <v>0</v>
      </c>
      <c r="Y593" s="117" t="n">
        <f aca="false">IFERROR(Y592/H592,"0")</f>
        <v>0</v>
      </c>
      <c r="Z593" s="117" t="n">
        <f aca="false">IFERROR(IF(Z592="",0,Z592),"0")</f>
        <v>0</v>
      </c>
      <c r="AA593" s="118"/>
      <c r="AB593" s="118"/>
      <c r="AC593" s="118"/>
    </row>
    <row r="594" customFormat="false" ht="12.75" hidden="false" customHeight="false" outlineLevel="0" collapsed="false">
      <c r="A594" s="114"/>
      <c r="B594" s="114"/>
      <c r="C594" s="114"/>
      <c r="D594" s="114"/>
      <c r="E594" s="114"/>
      <c r="F594" s="114"/>
      <c r="G594" s="114"/>
      <c r="H594" s="114"/>
      <c r="I594" s="114"/>
      <c r="J594" s="114"/>
      <c r="K594" s="114"/>
      <c r="L594" s="114"/>
      <c r="M594" s="114"/>
      <c r="N594" s="114"/>
      <c r="O594" s="114"/>
      <c r="P594" s="115" t="s">
        <v>70</v>
      </c>
      <c r="Q594" s="115"/>
      <c r="R594" s="115"/>
      <c r="S594" s="115"/>
      <c r="T594" s="115"/>
      <c r="U594" s="115"/>
      <c r="V594" s="115"/>
      <c r="W594" s="116" t="s">
        <v>68</v>
      </c>
      <c r="X594" s="117" t="n">
        <f aca="false">IFERROR(SUM(X592:X592),"0")</f>
        <v>0</v>
      </c>
      <c r="Y594" s="117" t="n">
        <f aca="false">IFERROR(SUM(Y592:Y592),"0")</f>
        <v>0</v>
      </c>
      <c r="Z594" s="116"/>
      <c r="AA594" s="118"/>
      <c r="AB594" s="118"/>
      <c r="AC594" s="118"/>
    </row>
    <row r="595" customFormat="false" ht="14.25" hidden="false" customHeight="true" outlineLevel="0" collapsed="false">
      <c r="A595" s="94" t="s">
        <v>63</v>
      </c>
      <c r="B595" s="94"/>
      <c r="C595" s="94"/>
      <c r="D595" s="94"/>
      <c r="E595" s="94"/>
      <c r="F595" s="94"/>
      <c r="G595" s="94"/>
      <c r="H595" s="94"/>
      <c r="I595" s="94"/>
      <c r="J595" s="94"/>
      <c r="K595" s="94"/>
      <c r="L595" s="94"/>
      <c r="M595" s="94"/>
      <c r="N595" s="94"/>
      <c r="O595" s="94"/>
      <c r="P595" s="94"/>
      <c r="Q595" s="94"/>
      <c r="R595" s="94"/>
      <c r="S595" s="94"/>
      <c r="T595" s="94"/>
      <c r="U595" s="94"/>
      <c r="V595" s="94"/>
      <c r="W595" s="94"/>
      <c r="X595" s="94"/>
      <c r="Y595" s="94"/>
      <c r="Z595" s="94"/>
      <c r="AA595" s="95"/>
      <c r="AB595" s="95"/>
      <c r="AC595" s="95"/>
    </row>
    <row r="596" customFormat="false" ht="27" hidden="false" customHeight="true" outlineLevel="0" collapsed="false">
      <c r="A596" s="96" t="s">
        <v>953</v>
      </c>
      <c r="B596" s="96" t="s">
        <v>954</v>
      </c>
      <c r="C596" s="97" t="n">
        <v>4301031321</v>
      </c>
      <c r="D596" s="98" t="n">
        <v>4640242180076</v>
      </c>
      <c r="E596" s="98"/>
      <c r="F596" s="99" t="n">
        <v>0.7</v>
      </c>
      <c r="G596" s="100" t="n">
        <v>6</v>
      </c>
      <c r="H596" s="99" t="n">
        <v>4.2</v>
      </c>
      <c r="I596" s="99" t="n">
        <v>4.4</v>
      </c>
      <c r="J596" s="100" t="n">
        <v>156</v>
      </c>
      <c r="K596" s="100" t="s">
        <v>75</v>
      </c>
      <c r="L596" s="100"/>
      <c r="M596" s="101" t="s">
        <v>67</v>
      </c>
      <c r="N596" s="101"/>
      <c r="O596" s="100" t="n">
        <v>40</v>
      </c>
      <c r="P596" s="119" t="s">
        <v>955</v>
      </c>
      <c r="Q596" s="119"/>
      <c r="R596" s="119"/>
      <c r="S596" s="119"/>
      <c r="T596" s="119"/>
      <c r="U596" s="103"/>
      <c r="V596" s="103"/>
      <c r="W596" s="104" t="s">
        <v>68</v>
      </c>
      <c r="X596" s="105" t="n">
        <v>0</v>
      </c>
      <c r="Y596" s="106" t="n">
        <f aca="false">IFERROR(IF(X596="",0,CEILING((X596/$H596),1)*$H596),"")</f>
        <v>0</v>
      </c>
      <c r="Z596" s="107" t="str">
        <f aca="false">IFERROR(IF(Y596=0,"",ROUNDUP(Y596/H596,0)*0.00753),"")</f>
        <v/>
      </c>
      <c r="AA596" s="108"/>
      <c r="AB596" s="109"/>
      <c r="AC596" s="110" t="s">
        <v>956</v>
      </c>
      <c r="AG596" s="111"/>
      <c r="AJ596" s="112"/>
      <c r="AK596" s="112"/>
      <c r="BB596" s="113" t="s">
        <v>1</v>
      </c>
      <c r="BM596" s="111" t="n">
        <f aca="false">IFERROR(X596*I596/H596,"0")</f>
        <v>0</v>
      </c>
      <c r="BN596" s="111" t="n">
        <f aca="false">IFERROR(Y596*I596/H596,"0")</f>
        <v>0</v>
      </c>
      <c r="BO596" s="111" t="n">
        <f aca="false">IFERROR(1/J596*(X596/H596),"0")</f>
        <v>0</v>
      </c>
      <c r="BP596" s="111" t="n">
        <f aca="false">IFERROR(1/J596*(Y596/H596),"0")</f>
        <v>0</v>
      </c>
    </row>
    <row r="597" customFormat="false" ht="12.75" hidden="false" customHeight="false" outlineLevel="0" collapsed="false">
      <c r="A597" s="114"/>
      <c r="B597" s="114"/>
      <c r="C597" s="114"/>
      <c r="D597" s="114"/>
      <c r="E597" s="114"/>
      <c r="F597" s="114"/>
      <c r="G597" s="114"/>
      <c r="H597" s="114"/>
      <c r="I597" s="114"/>
      <c r="J597" s="114"/>
      <c r="K597" s="114"/>
      <c r="L597" s="114"/>
      <c r="M597" s="114"/>
      <c r="N597" s="114"/>
      <c r="O597" s="114"/>
      <c r="P597" s="115" t="s">
        <v>70</v>
      </c>
      <c r="Q597" s="115"/>
      <c r="R597" s="115"/>
      <c r="S597" s="115"/>
      <c r="T597" s="115"/>
      <c r="U597" s="115"/>
      <c r="V597" s="115"/>
      <c r="W597" s="116" t="s">
        <v>71</v>
      </c>
      <c r="X597" s="117" t="n">
        <f aca="false">IFERROR(X596/H596,"0")</f>
        <v>0</v>
      </c>
      <c r="Y597" s="117" t="n">
        <f aca="false">IFERROR(Y596/H596,"0")</f>
        <v>0</v>
      </c>
      <c r="Z597" s="117" t="n">
        <f aca="false">IFERROR(IF(Z596="",0,Z596),"0")</f>
        <v>0</v>
      </c>
      <c r="AA597" s="118"/>
      <c r="AB597" s="118"/>
      <c r="AC597" s="118"/>
    </row>
    <row r="598" customFormat="false" ht="12.75" hidden="false" customHeight="false" outlineLevel="0" collapsed="false">
      <c r="A598" s="114"/>
      <c r="B598" s="114"/>
      <c r="C598" s="114"/>
      <c r="D598" s="114"/>
      <c r="E598" s="114"/>
      <c r="F598" s="114"/>
      <c r="G598" s="114"/>
      <c r="H598" s="114"/>
      <c r="I598" s="114"/>
      <c r="J598" s="114"/>
      <c r="K598" s="114"/>
      <c r="L598" s="114"/>
      <c r="M598" s="114"/>
      <c r="N598" s="114"/>
      <c r="O598" s="114"/>
      <c r="P598" s="115" t="s">
        <v>70</v>
      </c>
      <c r="Q598" s="115"/>
      <c r="R598" s="115"/>
      <c r="S598" s="115"/>
      <c r="T598" s="115"/>
      <c r="U598" s="115"/>
      <c r="V598" s="115"/>
      <c r="W598" s="116" t="s">
        <v>68</v>
      </c>
      <c r="X598" s="117" t="n">
        <f aca="false">IFERROR(SUM(X596:X596),"0")</f>
        <v>0</v>
      </c>
      <c r="Y598" s="117" t="n">
        <f aca="false">IFERROR(SUM(Y596:Y596),"0")</f>
        <v>0</v>
      </c>
      <c r="Z598" s="116"/>
      <c r="AA598" s="118"/>
      <c r="AB598" s="118"/>
      <c r="AC598" s="118"/>
    </row>
    <row r="599" customFormat="false" ht="14.25" hidden="false" customHeight="true" outlineLevel="0" collapsed="false">
      <c r="A599" s="94" t="s">
        <v>72</v>
      </c>
      <c r="B599" s="94"/>
      <c r="C599" s="94"/>
      <c r="D599" s="94"/>
      <c r="E599" s="94"/>
      <c r="F599" s="94"/>
      <c r="G599" s="94"/>
      <c r="H599" s="94"/>
      <c r="I599" s="94"/>
      <c r="J599" s="94"/>
      <c r="K599" s="94"/>
      <c r="L599" s="94"/>
      <c r="M599" s="94"/>
      <c r="N599" s="94"/>
      <c r="O599" s="94"/>
      <c r="P599" s="94"/>
      <c r="Q599" s="94"/>
      <c r="R599" s="94"/>
      <c r="S599" s="94"/>
      <c r="T599" s="94"/>
      <c r="U599" s="94"/>
      <c r="V599" s="94"/>
      <c r="W599" s="94"/>
      <c r="X599" s="94"/>
      <c r="Y599" s="94"/>
      <c r="Z599" s="94"/>
      <c r="AA599" s="95"/>
      <c r="AB599" s="95"/>
      <c r="AC599" s="95"/>
    </row>
    <row r="600" customFormat="false" ht="27" hidden="false" customHeight="true" outlineLevel="0" collapsed="false">
      <c r="A600" s="96" t="s">
        <v>957</v>
      </c>
      <c r="B600" s="96" t="s">
        <v>958</v>
      </c>
      <c r="C600" s="97" t="n">
        <v>4301051780</v>
      </c>
      <c r="D600" s="98" t="n">
        <v>4640242180106</v>
      </c>
      <c r="E600" s="98"/>
      <c r="F600" s="99" t="n">
        <v>1.3</v>
      </c>
      <c r="G600" s="100" t="n">
        <v>6</v>
      </c>
      <c r="H600" s="99" t="n">
        <v>7.8</v>
      </c>
      <c r="I600" s="99" t="n">
        <v>8.28</v>
      </c>
      <c r="J600" s="100" t="n">
        <v>56</v>
      </c>
      <c r="K600" s="100" t="s">
        <v>116</v>
      </c>
      <c r="L600" s="100"/>
      <c r="M600" s="101" t="s">
        <v>67</v>
      </c>
      <c r="N600" s="101"/>
      <c r="O600" s="100" t="n">
        <v>45</v>
      </c>
      <c r="P600" s="119" t="s">
        <v>959</v>
      </c>
      <c r="Q600" s="119"/>
      <c r="R600" s="119"/>
      <c r="S600" s="119"/>
      <c r="T600" s="119"/>
      <c r="U600" s="103"/>
      <c r="V600" s="103"/>
      <c r="W600" s="104" t="s">
        <v>68</v>
      </c>
      <c r="X600" s="105" t="n">
        <v>0</v>
      </c>
      <c r="Y600" s="106" t="n">
        <f aca="false">IFERROR(IF(X600="",0,CEILING((X600/$H600),1)*$H600),"")</f>
        <v>0</v>
      </c>
      <c r="Z600" s="107" t="str">
        <f aca="false">IFERROR(IF(Y600=0,"",ROUNDUP(Y600/H600,0)*0.02175),"")</f>
        <v/>
      </c>
      <c r="AA600" s="108"/>
      <c r="AB600" s="109"/>
      <c r="AC600" s="110" t="s">
        <v>960</v>
      </c>
      <c r="AG600" s="111"/>
      <c r="AJ600" s="112"/>
      <c r="AK600" s="112"/>
      <c r="BB600" s="113" t="s">
        <v>1</v>
      </c>
      <c r="BM600" s="111" t="n">
        <f aca="false">IFERROR(X600*I600/H600,"0")</f>
        <v>0</v>
      </c>
      <c r="BN600" s="111" t="n">
        <f aca="false">IFERROR(Y600*I600/H600,"0")</f>
        <v>0</v>
      </c>
      <c r="BO600" s="111" t="n">
        <f aca="false">IFERROR(1/J600*(X600/H600),"0")</f>
        <v>0</v>
      </c>
      <c r="BP600" s="111" t="n">
        <f aca="false">IFERROR(1/J600*(Y600/H600),"0")</f>
        <v>0</v>
      </c>
    </row>
    <row r="601" customFormat="false" ht="12.75" hidden="false" customHeight="false" outlineLevel="0" collapsed="false">
      <c r="A601" s="114"/>
      <c r="B601" s="114"/>
      <c r="C601" s="114"/>
      <c r="D601" s="114"/>
      <c r="E601" s="114"/>
      <c r="F601" s="114"/>
      <c r="G601" s="114"/>
      <c r="H601" s="114"/>
      <c r="I601" s="114"/>
      <c r="J601" s="114"/>
      <c r="K601" s="114"/>
      <c r="L601" s="114"/>
      <c r="M601" s="114"/>
      <c r="N601" s="114"/>
      <c r="O601" s="114"/>
      <c r="P601" s="115" t="s">
        <v>70</v>
      </c>
      <c r="Q601" s="115"/>
      <c r="R601" s="115"/>
      <c r="S601" s="115"/>
      <c r="T601" s="115"/>
      <c r="U601" s="115"/>
      <c r="V601" s="115"/>
      <c r="W601" s="116" t="s">
        <v>71</v>
      </c>
      <c r="X601" s="117" t="n">
        <f aca="false">IFERROR(X600/H600,"0")</f>
        <v>0</v>
      </c>
      <c r="Y601" s="117" t="n">
        <f aca="false">IFERROR(Y600/H600,"0")</f>
        <v>0</v>
      </c>
      <c r="Z601" s="117" t="n">
        <f aca="false">IFERROR(IF(Z600="",0,Z600),"0")</f>
        <v>0</v>
      </c>
      <c r="AA601" s="118"/>
      <c r="AB601" s="118"/>
      <c r="AC601" s="118"/>
    </row>
    <row r="602" customFormat="false" ht="12.75" hidden="false" customHeight="false" outlineLevel="0" collapsed="false">
      <c r="A602" s="114"/>
      <c r="B602" s="114"/>
      <c r="C602" s="114"/>
      <c r="D602" s="114"/>
      <c r="E602" s="114"/>
      <c r="F602" s="114"/>
      <c r="G602" s="114"/>
      <c r="H602" s="114"/>
      <c r="I602" s="114"/>
      <c r="J602" s="114"/>
      <c r="K602" s="114"/>
      <c r="L602" s="114"/>
      <c r="M602" s="114"/>
      <c r="N602" s="114"/>
      <c r="O602" s="114"/>
      <c r="P602" s="115" t="s">
        <v>70</v>
      </c>
      <c r="Q602" s="115"/>
      <c r="R602" s="115"/>
      <c r="S602" s="115"/>
      <c r="T602" s="115"/>
      <c r="U602" s="115"/>
      <c r="V602" s="115"/>
      <c r="W602" s="116" t="s">
        <v>68</v>
      </c>
      <c r="X602" s="117" t="n">
        <f aca="false">IFERROR(SUM(X600:X600),"0")</f>
        <v>0</v>
      </c>
      <c r="Y602" s="117" t="n">
        <f aca="false">IFERROR(SUM(Y600:Y600),"0")</f>
        <v>0</v>
      </c>
      <c r="Z602" s="116"/>
      <c r="AA602" s="118"/>
      <c r="AB602" s="118"/>
      <c r="AC602" s="118"/>
    </row>
    <row r="603" customFormat="false" ht="15" hidden="false" customHeight="true" outlineLevel="0" collapsed="false">
      <c r="A603" s="120"/>
      <c r="B603" s="120"/>
      <c r="C603" s="120"/>
      <c r="D603" s="120"/>
      <c r="E603" s="120"/>
      <c r="F603" s="120"/>
      <c r="G603" s="120"/>
      <c r="H603" s="120"/>
      <c r="I603" s="120"/>
      <c r="J603" s="120"/>
      <c r="K603" s="120"/>
      <c r="L603" s="120"/>
      <c r="M603" s="120"/>
      <c r="N603" s="120"/>
      <c r="O603" s="120"/>
      <c r="P603" s="121" t="s">
        <v>961</v>
      </c>
      <c r="Q603" s="121"/>
      <c r="R603" s="121"/>
      <c r="S603" s="121"/>
      <c r="T603" s="121"/>
      <c r="U603" s="121"/>
      <c r="V603" s="121"/>
      <c r="W603" s="116" t="s">
        <v>68</v>
      </c>
      <c r="X603" s="117" t="n">
        <f aca="false">IFERROR(X24+X36+X40+X44+X55+X60+X71+X78+X87+X95+X101+X108+X116+X125+X132+X142+X147+X153+X158+X163+X170+X178+X184+X190+X201+X207+X212+X223+X237+X244+X256+X268+X272+X282+X287+X294+X303+X308+X313+X318+X330+X337+X346+X352+X359+X365+X370+X376+X392+X397+X403+X408+X419+X424+X432+X436+X442+X465+X470+X474+X479+X487+X491+X498+X503+X516+X521+X530+X536+X541+X553+X560+X570+X577+X584+X590+X594+X598+X602,"0")</f>
        <v>6418</v>
      </c>
      <c r="Y603" s="117" t="n">
        <f aca="false">IFERROR(Y24+Y36+Y40+Y44+Y55+Y60+Y71+Y78+Y87+Y95+Y101+Y108+Y116+Y125+Y132+Y142+Y147+Y153+Y158+Y163+Y170+Y178+Y184+Y190+Y201+Y207+Y212+Y223+Y237+Y244+Y256+Y268+Y272+Y282+Y287+Y294+Y303+Y308+Y313+Y318+Y330+Y337+Y346+Y352+Y359+Y365+Y370+Y376+Y392+Y397+Y403+Y408+Y419+Y424+Y432+Y436+Y442+Y465+Y470+Y474+Y479+Y487+Y491+Y498+Y503+Y516+Y521+Y530+Y536+Y541+Y553+Y560+Y570+Y577+Y584+Y590+Y594+Y598+Y602,"0")</f>
        <v>6520.96</v>
      </c>
      <c r="Z603" s="116"/>
      <c r="AA603" s="118"/>
      <c r="AB603" s="118"/>
      <c r="AC603" s="118"/>
    </row>
    <row r="604" customFormat="false" ht="12.75" hidden="false" customHeight="false" outlineLevel="0" collapsed="false">
      <c r="A604" s="120"/>
      <c r="B604" s="120"/>
      <c r="C604" s="120"/>
      <c r="D604" s="120"/>
      <c r="E604" s="120"/>
      <c r="F604" s="120"/>
      <c r="G604" s="120"/>
      <c r="H604" s="120"/>
      <c r="I604" s="120"/>
      <c r="J604" s="120"/>
      <c r="K604" s="120"/>
      <c r="L604" s="120"/>
      <c r="M604" s="120"/>
      <c r="N604" s="120"/>
      <c r="O604" s="120"/>
      <c r="P604" s="121" t="s">
        <v>962</v>
      </c>
      <c r="Q604" s="121"/>
      <c r="R604" s="121"/>
      <c r="S604" s="121"/>
      <c r="T604" s="121"/>
      <c r="U604" s="121"/>
      <c r="V604" s="121"/>
      <c r="W604" s="116" t="s">
        <v>68</v>
      </c>
      <c r="X604" s="117" t="n">
        <f aca="false">IFERROR(SUM(BM22:BM600),"0")</f>
        <v>6735.04781114097</v>
      </c>
      <c r="Y604" s="117" t="n">
        <f aca="false">IFERROR(SUM(BN22:BN600),"0")</f>
        <v>6844.454</v>
      </c>
      <c r="Z604" s="116"/>
      <c r="AA604" s="118"/>
      <c r="AB604" s="118"/>
      <c r="AC604" s="118"/>
    </row>
    <row r="605" customFormat="false" ht="12.75" hidden="false" customHeight="false" outlineLevel="0" collapsed="false">
      <c r="A605" s="120"/>
      <c r="B605" s="120"/>
      <c r="C605" s="120"/>
      <c r="D605" s="120"/>
      <c r="E605" s="120"/>
      <c r="F605" s="120"/>
      <c r="G605" s="120"/>
      <c r="H605" s="120"/>
      <c r="I605" s="120"/>
      <c r="J605" s="120"/>
      <c r="K605" s="120"/>
      <c r="L605" s="120"/>
      <c r="M605" s="120"/>
      <c r="N605" s="120"/>
      <c r="O605" s="120"/>
      <c r="P605" s="121" t="s">
        <v>963</v>
      </c>
      <c r="Q605" s="121"/>
      <c r="R605" s="121"/>
      <c r="S605" s="121"/>
      <c r="T605" s="121"/>
      <c r="U605" s="121"/>
      <c r="V605" s="121"/>
      <c r="W605" s="116" t="s">
        <v>964</v>
      </c>
      <c r="X605" s="122" t="n">
        <f aca="false">ROUNDUP(SUM(BO22:BO600),0)</f>
        <v>11</v>
      </c>
      <c r="Y605" s="122" t="n">
        <f aca="false">ROUNDUP(SUM(BP22:BP600),0)</f>
        <v>11</v>
      </c>
      <c r="Z605" s="116"/>
      <c r="AA605" s="118"/>
      <c r="AB605" s="118"/>
      <c r="AC605" s="118"/>
    </row>
    <row r="606" customFormat="false" ht="12.75" hidden="false" customHeight="false" outlineLevel="0" collapsed="false">
      <c r="A606" s="120"/>
      <c r="B606" s="120"/>
      <c r="C606" s="120"/>
      <c r="D606" s="120"/>
      <c r="E606" s="120"/>
      <c r="F606" s="120"/>
      <c r="G606" s="120"/>
      <c r="H606" s="120"/>
      <c r="I606" s="120"/>
      <c r="J606" s="120"/>
      <c r="K606" s="120"/>
      <c r="L606" s="120"/>
      <c r="M606" s="120"/>
      <c r="N606" s="120"/>
      <c r="O606" s="120"/>
      <c r="P606" s="121" t="s">
        <v>965</v>
      </c>
      <c r="Q606" s="121"/>
      <c r="R606" s="121"/>
      <c r="S606" s="121"/>
      <c r="T606" s="121"/>
      <c r="U606" s="121"/>
      <c r="V606" s="121"/>
      <c r="W606" s="116" t="s">
        <v>68</v>
      </c>
      <c r="X606" s="117" t="n">
        <f aca="false">GrossWeightTotal+PalletQtyTotal*25</f>
        <v>7010.04781114097</v>
      </c>
      <c r="Y606" s="117" t="n">
        <f aca="false">GrossWeightTotalR+PalletQtyTotalR*25</f>
        <v>7119.454</v>
      </c>
      <c r="Z606" s="116"/>
      <c r="AA606" s="118"/>
      <c r="AB606" s="118"/>
      <c r="AC606" s="118"/>
    </row>
    <row r="607" customFormat="false" ht="12.75" hidden="false" customHeight="false" outlineLevel="0" collapsed="false">
      <c r="A607" s="120"/>
      <c r="B607" s="120"/>
      <c r="C607" s="120"/>
      <c r="D607" s="120"/>
      <c r="E607" s="120"/>
      <c r="F607" s="120"/>
      <c r="G607" s="120"/>
      <c r="H607" s="120"/>
      <c r="I607" s="120"/>
      <c r="J607" s="120"/>
      <c r="K607" s="120"/>
      <c r="L607" s="120"/>
      <c r="M607" s="120"/>
      <c r="N607" s="120"/>
      <c r="O607" s="120"/>
      <c r="P607" s="121" t="s">
        <v>966</v>
      </c>
      <c r="Q607" s="121"/>
      <c r="R607" s="121"/>
      <c r="S607" s="121"/>
      <c r="T607" s="121"/>
      <c r="U607" s="121"/>
      <c r="V607" s="121"/>
      <c r="W607" s="116" t="s">
        <v>964</v>
      </c>
      <c r="X607" s="117" t="n">
        <f aca="false">IFERROR(X23+X35+X39+X43+X54+X59+X70+X77+X86+X94+X100+X107+X115+X124+X131+X141+X146+X152+X157+X162+X169+X177+X183+X189+X200+X206+X211+X222+X236+X243+X255+X267+X271+X281+X286+X293+X302+X307+X312+X317+X329+X336+X345+X351+X358+X364+X369+X375+X391+X396+X402+X407+X418+X423+X431+X435+X441+X464+X469+X473+X478+X486+X490+X497+X502+X515+X520+X529+X535+X540+X552+X559+X569+X576+X583+X589+X593+X597+X601,"0")</f>
        <v>781.690447993896</v>
      </c>
      <c r="Y607" s="117" t="n">
        <f aca="false">IFERROR(Y23+Y35+Y39+Y43+Y54+Y59+Y70+Y77+Y86+Y94+Y100+Y107+Y115+Y124+Y131+Y141+Y146+Y152+Y157+Y162+Y169+Y177+Y183+Y189+Y200+Y206+Y211+Y222+Y236+Y243+Y255+Y267+Y271+Y281+Y286+Y293+Y302+Y307+Y312+Y317+Y329+Y336+Y345+Y351+Y358+Y364+Y369+Y375+Y391+Y396+Y402+Y407+Y418+Y423+Y431+Y435+Y441+Y464+Y469+Y473+Y478+Y486+Y490+Y497+Y502+Y515+Y520+Y529+Y535+Y540+Y552+Y559+Y569+Y576+Y583+Y589+Y593+Y597+Y601,"0")</f>
        <v>798</v>
      </c>
      <c r="Z607" s="116"/>
      <c r="AA607" s="118"/>
      <c r="AB607" s="118"/>
      <c r="AC607" s="118"/>
    </row>
    <row r="608" customFormat="false" ht="14.25" hidden="false" customHeight="true" outlineLevel="0" collapsed="false">
      <c r="A608" s="120"/>
      <c r="B608" s="120"/>
      <c r="C608" s="120"/>
      <c r="D608" s="120"/>
      <c r="E608" s="120"/>
      <c r="F608" s="120"/>
      <c r="G608" s="120"/>
      <c r="H608" s="120"/>
      <c r="I608" s="120"/>
      <c r="J608" s="120"/>
      <c r="K608" s="120"/>
      <c r="L608" s="120"/>
      <c r="M608" s="120"/>
      <c r="N608" s="120"/>
      <c r="O608" s="120"/>
      <c r="P608" s="121" t="s">
        <v>967</v>
      </c>
      <c r="Q608" s="121"/>
      <c r="R608" s="121"/>
      <c r="S608" s="121"/>
      <c r="T608" s="121"/>
      <c r="U608" s="121"/>
      <c r="V608" s="121"/>
      <c r="W608" s="123" t="s">
        <v>968</v>
      </c>
      <c r="X608" s="116"/>
      <c r="Y608" s="116"/>
      <c r="Z608" s="116" t="n">
        <f aca="false">IFERROR(Z23+Z35+Z39+Z43+Z54+Z59+Z70+Z77+Z86+Z94+Z100+Z107+Z115+Z124+Z131+Z141+Z146+Z152+Z157+Z162+Z169+Z177+Z183+Z189+Z200+Z206+Z211+Z222+Z236+Z243+Z255+Z267+Z271+Z281+Z286+Z293+Z302+Z307+Z312+Z317+Z329+Z336+Z345+Z351+Z358+Z364+Z369+Z375+Z391+Z396+Z402+Z407+Z418+Z423+Z431+Z435+Z441+Z464+Z469+Z473+Z478+Z486+Z490+Z497+Z502+Z515+Z520+Z529+Z535+Z540+Z552+Z559+Z569+Z576+Z583+Z589+Z593+Z597+Z601,"0")</f>
        <v>12.45869</v>
      </c>
      <c r="AA608" s="118"/>
      <c r="AB608" s="118"/>
      <c r="AC608" s="118"/>
    </row>
    <row r="609" customFormat="false" ht="13.5" hidden="false" customHeight="true" outlineLevel="0" collapsed="false"/>
    <row r="610" s="1" customFormat="true" ht="27" hidden="false" customHeight="true" outlineLevel="0" collapsed="false">
      <c r="A610" s="124" t="s">
        <v>969</v>
      </c>
      <c r="B610" s="125" t="s">
        <v>62</v>
      </c>
      <c r="C610" s="125" t="s">
        <v>111</v>
      </c>
      <c r="D610" s="125"/>
      <c r="E610" s="125"/>
      <c r="F610" s="125"/>
      <c r="G610" s="125"/>
      <c r="H610" s="125"/>
      <c r="I610" s="125" t="s">
        <v>320</v>
      </c>
      <c r="J610" s="125"/>
      <c r="K610" s="125"/>
      <c r="L610" s="125"/>
      <c r="M610" s="125"/>
      <c r="N610" s="125"/>
      <c r="O610" s="125"/>
      <c r="P610" s="125"/>
      <c r="Q610" s="125"/>
      <c r="R610" s="125"/>
      <c r="S610" s="125"/>
      <c r="T610" s="125"/>
      <c r="U610" s="125"/>
      <c r="V610" s="125"/>
      <c r="W610" s="125" t="s">
        <v>614</v>
      </c>
      <c r="X610" s="125"/>
      <c r="Y610" s="125" t="s">
        <v>699</v>
      </c>
      <c r="Z610" s="125"/>
      <c r="AA610" s="125"/>
      <c r="AB610" s="125"/>
      <c r="AC610" s="125" t="s">
        <v>791</v>
      </c>
      <c r="AD610" s="125" t="s">
        <v>849</v>
      </c>
      <c r="AE610" s="125"/>
    </row>
    <row r="611" s="1" customFormat="true" ht="14.25" hidden="false" customHeight="true" outlineLevel="0" collapsed="false">
      <c r="A611" s="126" t="s">
        <v>970</v>
      </c>
      <c r="B611" s="125" t="s">
        <v>62</v>
      </c>
      <c r="C611" s="125" t="s">
        <v>112</v>
      </c>
      <c r="D611" s="125" t="s">
        <v>138</v>
      </c>
      <c r="E611" s="125" t="s">
        <v>211</v>
      </c>
      <c r="F611" s="125" t="s">
        <v>232</v>
      </c>
      <c r="G611" s="125" t="s">
        <v>278</v>
      </c>
      <c r="H611" s="125" t="s">
        <v>111</v>
      </c>
      <c r="I611" s="125" t="s">
        <v>321</v>
      </c>
      <c r="J611" s="125" t="s">
        <v>346</v>
      </c>
      <c r="K611" s="125" t="s">
        <v>417</v>
      </c>
      <c r="M611" s="125" t="s">
        <v>437</v>
      </c>
      <c r="O611" s="125" t="s">
        <v>463</v>
      </c>
      <c r="P611" s="125" t="s">
        <v>480</v>
      </c>
      <c r="Q611" s="125" t="s">
        <v>483</v>
      </c>
      <c r="R611" s="125" t="s">
        <v>492</v>
      </c>
      <c r="S611" s="125" t="s">
        <v>506</v>
      </c>
      <c r="T611" s="125" t="s">
        <v>510</v>
      </c>
      <c r="U611" s="125" t="s">
        <v>518</v>
      </c>
      <c r="V611" s="125" t="s">
        <v>601</v>
      </c>
      <c r="W611" s="125" t="s">
        <v>615</v>
      </c>
      <c r="X611" s="125" t="s">
        <v>660</v>
      </c>
      <c r="Y611" s="125" t="s">
        <v>700</v>
      </c>
      <c r="Z611" s="125" t="s">
        <v>758</v>
      </c>
      <c r="AA611" s="125" t="s">
        <v>778</v>
      </c>
      <c r="AB611" s="125" t="s">
        <v>787</v>
      </c>
      <c r="AC611" s="125" t="s">
        <v>791</v>
      </c>
      <c r="AD611" s="125" t="s">
        <v>849</v>
      </c>
      <c r="AE611" s="125" t="s">
        <v>940</v>
      </c>
    </row>
    <row r="612" s="1" customFormat="true" ht="13.5" hidden="false" customHeight="true" outlineLevel="0" collapsed="false">
      <c r="A612" s="126"/>
      <c r="B612" s="125"/>
      <c r="C612" s="125"/>
      <c r="D612" s="125"/>
      <c r="E612" s="125"/>
      <c r="F612" s="125"/>
      <c r="G612" s="125"/>
      <c r="H612" s="125"/>
      <c r="I612" s="125"/>
      <c r="J612" s="125"/>
      <c r="K612" s="125"/>
      <c r="M612" s="125"/>
      <c r="O612" s="125"/>
      <c r="P612" s="125"/>
      <c r="Q612" s="125"/>
      <c r="R612" s="125"/>
      <c r="S612" s="125"/>
      <c r="T612" s="125"/>
      <c r="U612" s="125"/>
      <c r="V612" s="125"/>
      <c r="W612" s="125"/>
      <c r="X612" s="125"/>
      <c r="Y612" s="125"/>
      <c r="Z612" s="125"/>
      <c r="AA612" s="125"/>
      <c r="AB612" s="125"/>
      <c r="AC612" s="125"/>
      <c r="AD612" s="125"/>
      <c r="AE612" s="125"/>
    </row>
    <row r="613" s="1" customFormat="true" ht="18" hidden="false" customHeight="true" outlineLevel="0" collapsed="false">
      <c r="A613" s="124" t="s">
        <v>971</v>
      </c>
      <c r="B613" s="127" t="n">
        <f aca="false">IFERROR(Y22*1,"0")+IFERROR(Y26*1,"0")+IFERROR(Y27*1,"0")+IFERROR(Y28*1,"0")+IFERROR(Y29*1,"0")+IFERROR(Y30*1,"0")+IFERROR(Y31*1,"0")+IFERROR(Y32*1,"0")+IFERROR(Y33*1,"0")+IFERROR(Y34*1,"0")+IFERROR(Y38*1,"0")+IFERROR(Y42*1,"0")</f>
        <v>0</v>
      </c>
      <c r="C613" s="127" t="n">
        <f aca="false">IFERROR(Y48*1,"0")+IFERROR(Y49*1,"0")+IFERROR(Y50*1,"0")+IFERROR(Y51*1,"0")+IFERROR(Y52*1,"0")+IFERROR(Y53*1,"0")+IFERROR(Y57*1,"0")+IFERROR(Y58*1,"0")</f>
        <v>54</v>
      </c>
      <c r="D613" s="127" t="n">
        <f aca="false">IFERROR(Y63*1,"0")+IFERROR(Y64*1,"0")+IFERROR(Y65*1,"0")+IFERROR(Y66*1,"0")+IFERROR(Y67*1,"0")+IFERROR(Y68*1,"0")+IFERROR(Y69*1,"0")+IFERROR(Y73*1,"0")+IFERROR(Y74*1,"0")+IFERROR(Y75*1,"0")+IFERROR(Y76*1,"0")+IFERROR(Y80*1,"0")+IFERROR(Y81*1,"0")+IFERROR(Y82*1,"0")+IFERROR(Y83*1,"0")+IFERROR(Y84*1,"0")+IFERROR(Y85*1,"0")+IFERROR(Y89*1,"0")+IFERROR(Y90*1,"0")+IFERROR(Y91*1,"0")+IFERROR(Y92*1,"0")+IFERROR(Y93*1,"0")+IFERROR(Y97*1,"0")+IFERROR(Y98*1,"0")+IFERROR(Y99*1,"0")</f>
        <v>190.2</v>
      </c>
      <c r="E613" s="127" t="n">
        <f aca="false">IFERROR(Y104*1,"0")+IFERROR(Y105*1,"0")+IFERROR(Y106*1,"0")+IFERROR(Y110*1,"0")+IFERROR(Y111*1,"0")+IFERROR(Y112*1,"0")+IFERROR(Y113*1,"0")+IFERROR(Y114*1,"0")</f>
        <v>129.6</v>
      </c>
      <c r="F613" s="127" t="n">
        <f aca="false">IFERROR(Y119*1,"0")+IFERROR(Y120*1,"0")+IFERROR(Y121*1,"0")+IFERROR(Y122*1,"0")+IFERROR(Y123*1,"0")+IFERROR(Y127*1,"0")+IFERROR(Y128*1,"0")+IFERROR(Y129*1,"0")+IFERROR(Y130*1,"0")+IFERROR(Y134*1,"0")+IFERROR(Y135*1,"0")+IFERROR(Y136*1,"0")+IFERROR(Y137*1,"0")+IFERROR(Y138*1,"0")+IFERROR(Y139*1,"0")+IFERROR(Y140*1,"0")+IFERROR(Y144*1,"0")+IFERROR(Y145*1,"0")</f>
        <v>408.8</v>
      </c>
      <c r="G613" s="127" t="n">
        <f aca="false">IFERROR(Y150*1,"0")+IFERROR(Y151*1,"0")+IFERROR(Y155*1,"0")+IFERROR(Y156*1,"0")+IFERROR(Y160*1,"0")+IFERROR(Y161*1,"0")</f>
        <v>0</v>
      </c>
      <c r="H613" s="127" t="n">
        <f aca="false">IFERROR(Y166*1,"0")+IFERROR(Y167*1,"0")+IFERROR(Y168*1,"0")+IFERROR(Y172*1,"0")+IFERROR(Y173*1,"0")+IFERROR(Y174*1,"0")+IFERROR(Y175*1,"0")+IFERROR(Y176*1,"0")+IFERROR(Y180*1,"0")+IFERROR(Y181*1,"0")+IFERROR(Y182*1,"0")</f>
        <v>42</v>
      </c>
      <c r="I613" s="127" t="n">
        <f aca="false">IFERROR(Y188*1,"0")+IFERROR(Y192*1,"0")+IFERROR(Y193*1,"0")+IFERROR(Y194*1,"0")+IFERROR(Y195*1,"0")+IFERROR(Y196*1,"0")+IFERROR(Y197*1,"0")+IFERROR(Y198*1,"0")+IFERROR(Y199*1,"0")</f>
        <v>84</v>
      </c>
      <c r="J613" s="127" t="n">
        <f aca="false">IFERROR(Y204*1,"0")+IFERROR(Y205*1,"0")+IFERROR(Y209*1,"0")+IFERROR(Y210*1,"0")+IFERROR(Y214*1,"0")+IFERROR(Y215*1,"0")+IFERROR(Y216*1,"0")+IFERROR(Y217*1,"0")+IFERROR(Y218*1,"0")+IFERROR(Y219*1,"0")+IFERROR(Y220*1,"0")+IFERROR(Y221*1,"0")+IFERROR(Y225*1,"0")+IFERROR(Y226*1,"0")+IFERROR(Y227*1,"0")+IFERROR(Y228*1,"0")+IFERROR(Y229*1,"0")+IFERROR(Y230*1,"0")+IFERROR(Y231*1,"0")+IFERROR(Y232*1,"0")+IFERROR(Y233*1,"0")+IFERROR(Y234*1,"0")+IFERROR(Y235*1,"0")+IFERROR(Y239*1,"0")+IFERROR(Y240*1,"0")+IFERROR(Y241*1,"0")+IFERROR(Y242*1,"0")</f>
        <v>408</v>
      </c>
      <c r="K613" s="127" t="n">
        <f aca="false">IFERROR(Y247*1,"0")+IFERROR(Y248*1,"0")+IFERROR(Y249*1,"0")+IFERROR(Y250*1,"0")+IFERROR(Y251*1,"0")+IFERROR(Y252*1,"0")+IFERROR(Y253*1,"0")+IFERROR(Y254*1,"0")</f>
        <v>11.6</v>
      </c>
      <c r="M613" s="127" t="n">
        <f aca="false">IFERROR(Y259*1,"0")+IFERROR(Y260*1,"0")+IFERROR(Y261*1,"0")+IFERROR(Y262*1,"0")+IFERROR(Y263*1,"0")+IFERROR(Y264*1,"0")+IFERROR(Y265*1,"0")+IFERROR(Y266*1,"0")+IFERROR(Y270*1,"0")</f>
        <v>0</v>
      </c>
      <c r="O613" s="127" t="n">
        <f aca="false">IFERROR(Y275*1,"0")+IFERROR(Y276*1,"0")+IFERROR(Y277*1,"0")+IFERROR(Y278*1,"0")+IFERROR(Y279*1,"0")+IFERROR(Y280*1,"0")</f>
        <v>0</v>
      </c>
      <c r="P613" s="127" t="n">
        <f aca="false">IFERROR(Y285*1,"0")</f>
        <v>0</v>
      </c>
      <c r="Q613" s="127" t="n">
        <f aca="false">IFERROR(Y290*1,"0")+IFERROR(Y291*1,"0")+IFERROR(Y292*1,"0")</f>
        <v>0</v>
      </c>
      <c r="R613" s="127" t="n">
        <f aca="false">IFERROR(Y297*1,"0")+IFERROR(Y298*1,"0")+IFERROR(Y299*1,"0")+IFERROR(Y300*1,"0")+IFERROR(Y301*1,"0")</f>
        <v>0</v>
      </c>
      <c r="S613" s="127" t="n">
        <f aca="false">IFERROR(Y306*1,"0")</f>
        <v>0</v>
      </c>
      <c r="T613" s="127" t="n">
        <f aca="false">IFERROR(Y311*1,"0")+IFERROR(Y315*1,"0")+IFERROR(Y316*1,"0")</f>
        <v>0</v>
      </c>
      <c r="U613" s="127" t="n">
        <f aca="false">IFERROR(Y321*1,"0")+IFERROR(Y322*1,"0")+IFERROR(Y323*1,"0")+IFERROR(Y324*1,"0")+IFERROR(Y325*1,"0")+IFERROR(Y326*1,"0")+IFERROR(Y327*1,"0")+IFERROR(Y328*1,"0")+IFERROR(Y332*1,"0")+IFERROR(Y333*1,"0")+IFERROR(Y334*1,"0")+IFERROR(Y335*1,"0")+IFERROR(Y339*1,"0")+IFERROR(Y340*1,"0")+IFERROR(Y341*1,"0")+IFERROR(Y342*1,"0")+IFERROR(Y343*1,"0")+IFERROR(Y344*1,"0")+IFERROR(Y348*1,"0")+IFERROR(Y349*1,"0")+IFERROR(Y350*1,"0")+IFERROR(Y354*1,"0")+IFERROR(Y355*1,"0")+IFERROR(Y356*1,"0")+IFERROR(Y357*1,"0")+IFERROR(Y361*1,"0")+IFERROR(Y362*1,"0")+IFERROR(Y363*1,"0")</f>
        <v>64.8</v>
      </c>
      <c r="V613" s="127" t="n">
        <f aca="false">IFERROR(Y368*1,"0")+IFERROR(Y372*1,"0")+IFERROR(Y373*1,"0")+IFERROR(Y374*1,"0")</f>
        <v>23.4</v>
      </c>
      <c r="W613" s="127" t="n">
        <f aca="false">IFERROR(Y380*1,"0")+IFERROR(Y381*1,"0")+IFERROR(Y382*1,"0")+IFERROR(Y383*1,"0")+IFERROR(Y384*1,"0")+IFERROR(Y385*1,"0")+IFERROR(Y386*1,"0")+IFERROR(Y387*1,"0")+IFERROR(Y388*1,"0")+IFERROR(Y389*1,"0")+IFERROR(Y390*1,"0")+IFERROR(Y394*1,"0")+IFERROR(Y395*1,"0")+IFERROR(Y399*1,"0")+IFERROR(Y400*1,"0")+IFERROR(Y401*1,"0")+IFERROR(Y405*1,"0")+IFERROR(Y406*1,"0")</f>
        <v>3538.2</v>
      </c>
      <c r="X613" s="127" t="n">
        <f aca="false">IFERROR(Y411*1,"0")+IFERROR(Y412*1,"0")+IFERROR(Y413*1,"0")+IFERROR(Y414*1,"0")+IFERROR(Y415*1,"0")+IFERROR(Y416*1,"0")+IFERROR(Y417*1,"0")+IFERROR(Y421*1,"0")+IFERROR(Y422*1,"0")+IFERROR(Y426*1,"0")+IFERROR(Y427*1,"0")+IFERROR(Y428*1,"0")+IFERROR(Y429*1,"0")+IFERROR(Y430*1,"0")+IFERROR(Y434*1,"0")</f>
        <v>101.4</v>
      </c>
      <c r="Y613" s="127" t="n">
        <f aca="false">IFERROR(Y440*1,"0")+IFERROR(Y444*1,"0")+IFERROR(Y445*1,"0")+IFERROR(Y446*1,"0")+IFERROR(Y447*1,"0")+IFERROR(Y448*1,"0")+IFERROR(Y449*1,"0")+IFERROR(Y450*1,"0")+IFERROR(Y451*1,"0")+IFERROR(Y452*1,"0")+IFERROR(Y453*1,"0")+IFERROR(Y454*1,"0")+IFERROR(Y455*1,"0")+IFERROR(Y456*1,"0")+IFERROR(Y457*1,"0")+IFERROR(Y458*1,"0")+IFERROR(Y459*1,"0")+IFERROR(Y460*1,"0")+IFERROR(Y461*1,"0")+IFERROR(Y462*1,"0")+IFERROR(Y463*1,"0")+IFERROR(Y467*1,"0")+IFERROR(Y468*1,"0")+IFERROR(Y472*1,"0")</f>
        <v>92.4</v>
      </c>
      <c r="Z613" s="127" t="n">
        <f aca="false">IFERROR(Y477*1,"0")+IFERROR(Y481*1,"0")+IFERROR(Y482*1,"0")+IFERROR(Y483*1,"0")+IFERROR(Y484*1,"0")+IFERROR(Y485*1,"0")+IFERROR(Y489*1,"0")</f>
        <v>0</v>
      </c>
      <c r="AA613" s="127" t="n">
        <f aca="false">IFERROR(Y494*1,"0")+IFERROR(Y495*1,"0")+IFERROR(Y496*1,"0")</f>
        <v>21.6</v>
      </c>
      <c r="AB613" s="127" t="n">
        <f aca="false">IFERROR(Y501*1,"0")</f>
        <v>0</v>
      </c>
      <c r="AC613" s="127" t="n">
        <f aca="false">IFERROR(Y507*1,"0")+IFERROR(Y508*1,"0")+IFERROR(Y509*1,"0")+IFERROR(Y510*1,"0")+IFERROR(Y511*1,"0")+IFERROR(Y512*1,"0")+IFERROR(Y513*1,"0")+IFERROR(Y514*1,"0")+IFERROR(Y518*1,"0")+IFERROR(Y519*1,"0")+IFERROR(Y523*1,"0")+IFERROR(Y524*1,"0")+IFERROR(Y525*1,"0")+IFERROR(Y526*1,"0")+IFERROR(Y527*1,"0")+IFERROR(Y528*1,"0")+IFERROR(Y532*1,"0")+IFERROR(Y533*1,"0")+IFERROR(Y534*1,"0")+IFERROR(Y538*1,"0")+IFERROR(Y539*1,"0")</f>
        <v>960.96</v>
      </c>
      <c r="AD613" s="127" t="n">
        <f aca="false">IFERROR(Y545*1,"0")+IFERROR(Y546*1,"0")+IFERROR(Y547*1,"0")+IFERROR(Y548*1,"0")+IFERROR(Y549*1,"0")+IFERROR(Y550*1,"0")+IFERROR(Y551*1,"0")+IFERROR(Y555*1,"0")+IFERROR(Y556*1,"0")+IFERROR(Y557*1,"0")+IFERROR(Y558*1,"0")+IFERROR(Y562*1,"0")+IFERROR(Y563*1,"0")+IFERROR(Y564*1,"0")+IFERROR(Y565*1,"0")+IFERROR(Y566*1,"0")+IFERROR(Y567*1,"0")+IFERROR(Y568*1,"0")+IFERROR(Y572*1,"0")+IFERROR(Y573*1,"0")+IFERROR(Y574*1,"0")+IFERROR(Y575*1,"0")+IFERROR(Y579*1,"0")+IFERROR(Y580*1,"0")+IFERROR(Y581*1,"0")+IFERROR(Y582*1,"0")</f>
        <v>390</v>
      </c>
      <c r="AE613" s="127" t="n">
        <f aca="false">IFERROR(Y587*1,"0")+IFERROR(Y588*1,"0")+IFERROR(Y592*1,"0")+IFERROR(Y596*1,"0")+IFERROR(Y600*1,"0")</f>
        <v>0</v>
      </c>
    </row>
  </sheetData>
  <sheetProtection algorithmName="SHA-512" hashValue="h+9DcPWdgrm2HRBXlyUB2YgIwjw9JPeJ9Zd5fzHtRMieVLcWObFtQEJSE1xbKU9O50Nu7wKrTjAcnSoa1A007w==" saltValue="fYRO2zhhq1Za++/cfoWs8A==" spinCount="100000" sheet="true" objects="true" scenarios="true" sort="false" autoFilter="false" pivotTables="false"/>
  <autoFilter ref="A18:AF18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mergeCells count="1082"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U17:V17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A23:O24"/>
    <mergeCell ref="P23:V23"/>
    <mergeCell ref="P24:V24"/>
    <mergeCell ref="A25:Z25"/>
    <mergeCell ref="D26:E26"/>
    <mergeCell ref="P26:T26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D32:E32"/>
    <mergeCell ref="P32:T32"/>
    <mergeCell ref="D33:E33"/>
    <mergeCell ref="P33:T33"/>
    <mergeCell ref="D34:E34"/>
    <mergeCell ref="P34:T34"/>
    <mergeCell ref="A35:O36"/>
    <mergeCell ref="P35:V35"/>
    <mergeCell ref="P36:V36"/>
    <mergeCell ref="A37:Z37"/>
    <mergeCell ref="D38:E38"/>
    <mergeCell ref="P38:T38"/>
    <mergeCell ref="A39:O40"/>
    <mergeCell ref="P39:V39"/>
    <mergeCell ref="P40:V40"/>
    <mergeCell ref="A41:Z41"/>
    <mergeCell ref="D42:E42"/>
    <mergeCell ref="P42:T42"/>
    <mergeCell ref="A43:O44"/>
    <mergeCell ref="P43:V43"/>
    <mergeCell ref="P44:V44"/>
    <mergeCell ref="A45:Z45"/>
    <mergeCell ref="A46:Z46"/>
    <mergeCell ref="A47:Z47"/>
    <mergeCell ref="D48:E48"/>
    <mergeCell ref="P48:T48"/>
    <mergeCell ref="D49:E49"/>
    <mergeCell ref="P49:T49"/>
    <mergeCell ref="D50:E50"/>
    <mergeCell ref="P50:T50"/>
    <mergeCell ref="D51:E51"/>
    <mergeCell ref="P51:T51"/>
    <mergeCell ref="D52:E52"/>
    <mergeCell ref="P52:T52"/>
    <mergeCell ref="D53:E53"/>
    <mergeCell ref="P53:T53"/>
    <mergeCell ref="A54:O55"/>
    <mergeCell ref="P54:V54"/>
    <mergeCell ref="P55:V55"/>
    <mergeCell ref="A56:Z56"/>
    <mergeCell ref="D57:E57"/>
    <mergeCell ref="P57:T57"/>
    <mergeCell ref="D58:E58"/>
    <mergeCell ref="P58:T58"/>
    <mergeCell ref="A59:O60"/>
    <mergeCell ref="P59:V59"/>
    <mergeCell ref="P60:V60"/>
    <mergeCell ref="A61:Z61"/>
    <mergeCell ref="A62:Z62"/>
    <mergeCell ref="D63:E63"/>
    <mergeCell ref="P63:T63"/>
    <mergeCell ref="D64:E64"/>
    <mergeCell ref="P64:T64"/>
    <mergeCell ref="D65:E65"/>
    <mergeCell ref="P65:T65"/>
    <mergeCell ref="D66:E66"/>
    <mergeCell ref="P66:T66"/>
    <mergeCell ref="D67:E67"/>
    <mergeCell ref="P67:T67"/>
    <mergeCell ref="D68:E68"/>
    <mergeCell ref="P68:T68"/>
    <mergeCell ref="D69:E69"/>
    <mergeCell ref="P69:T69"/>
    <mergeCell ref="A70:O71"/>
    <mergeCell ref="P70:V70"/>
    <mergeCell ref="P71:V71"/>
    <mergeCell ref="A72:Z72"/>
    <mergeCell ref="D73:E73"/>
    <mergeCell ref="P73:T73"/>
    <mergeCell ref="D74:E74"/>
    <mergeCell ref="P74:T74"/>
    <mergeCell ref="D75:E75"/>
    <mergeCell ref="P75:T75"/>
    <mergeCell ref="D76:E76"/>
    <mergeCell ref="P76:T76"/>
    <mergeCell ref="A77:O78"/>
    <mergeCell ref="P77:V77"/>
    <mergeCell ref="P78:V78"/>
    <mergeCell ref="A79:Z79"/>
    <mergeCell ref="D80:E80"/>
    <mergeCell ref="P80:T80"/>
    <mergeCell ref="D81:E81"/>
    <mergeCell ref="P81:T81"/>
    <mergeCell ref="D82:E82"/>
    <mergeCell ref="P82:T82"/>
    <mergeCell ref="D83:E83"/>
    <mergeCell ref="P83:T83"/>
    <mergeCell ref="D84:E84"/>
    <mergeCell ref="P84:T84"/>
    <mergeCell ref="D85:E85"/>
    <mergeCell ref="P85:T85"/>
    <mergeCell ref="A86:O87"/>
    <mergeCell ref="P86:V86"/>
    <mergeCell ref="P87:V87"/>
    <mergeCell ref="A88:Z88"/>
    <mergeCell ref="D89:E89"/>
    <mergeCell ref="P89:T89"/>
    <mergeCell ref="D90:E90"/>
    <mergeCell ref="P90:T90"/>
    <mergeCell ref="D91:E91"/>
    <mergeCell ref="P91:T91"/>
    <mergeCell ref="D92:E92"/>
    <mergeCell ref="P92:T92"/>
    <mergeCell ref="D93:E93"/>
    <mergeCell ref="P93:T93"/>
    <mergeCell ref="A94:O95"/>
    <mergeCell ref="P94:V94"/>
    <mergeCell ref="P95:V95"/>
    <mergeCell ref="A96:Z96"/>
    <mergeCell ref="D97:E97"/>
    <mergeCell ref="P97:T97"/>
    <mergeCell ref="D98:E98"/>
    <mergeCell ref="P98:T98"/>
    <mergeCell ref="D99:E99"/>
    <mergeCell ref="P99:T99"/>
    <mergeCell ref="A100:O101"/>
    <mergeCell ref="P100:V100"/>
    <mergeCell ref="P101:V101"/>
    <mergeCell ref="A102:Z102"/>
    <mergeCell ref="A103:Z103"/>
    <mergeCell ref="D104:E104"/>
    <mergeCell ref="P104:T104"/>
    <mergeCell ref="D105:E105"/>
    <mergeCell ref="P105:T105"/>
    <mergeCell ref="D106:E106"/>
    <mergeCell ref="P106:T106"/>
    <mergeCell ref="A107:O108"/>
    <mergeCell ref="P107:V107"/>
    <mergeCell ref="P108:V108"/>
    <mergeCell ref="A109:Z109"/>
    <mergeCell ref="D110:E110"/>
    <mergeCell ref="P110:T110"/>
    <mergeCell ref="D111:E111"/>
    <mergeCell ref="P111:T111"/>
    <mergeCell ref="D112:E112"/>
    <mergeCell ref="P112:T112"/>
    <mergeCell ref="D113:E113"/>
    <mergeCell ref="P113:T113"/>
    <mergeCell ref="D114:E114"/>
    <mergeCell ref="P114:T114"/>
    <mergeCell ref="A115:O116"/>
    <mergeCell ref="P115:V115"/>
    <mergeCell ref="P116:V116"/>
    <mergeCell ref="A117:Z117"/>
    <mergeCell ref="A118:Z118"/>
    <mergeCell ref="D119:E119"/>
    <mergeCell ref="P119:T119"/>
    <mergeCell ref="D120:E120"/>
    <mergeCell ref="P120:T120"/>
    <mergeCell ref="D121:E121"/>
    <mergeCell ref="P121:T121"/>
    <mergeCell ref="D122:E122"/>
    <mergeCell ref="P122:T122"/>
    <mergeCell ref="D123:E123"/>
    <mergeCell ref="P123:T123"/>
    <mergeCell ref="A124:O125"/>
    <mergeCell ref="P124:V124"/>
    <mergeCell ref="P125:V125"/>
    <mergeCell ref="A126:Z126"/>
    <mergeCell ref="D127:E127"/>
    <mergeCell ref="P127:T127"/>
    <mergeCell ref="D128:E128"/>
    <mergeCell ref="P128:T128"/>
    <mergeCell ref="D129:E129"/>
    <mergeCell ref="P129:T129"/>
    <mergeCell ref="D130:E130"/>
    <mergeCell ref="P130:T130"/>
    <mergeCell ref="A131:O132"/>
    <mergeCell ref="P131:V131"/>
    <mergeCell ref="P132:V132"/>
    <mergeCell ref="A133:Z133"/>
    <mergeCell ref="D134:E134"/>
    <mergeCell ref="P134:T134"/>
    <mergeCell ref="D135:E135"/>
    <mergeCell ref="P135:T135"/>
    <mergeCell ref="D136:E136"/>
    <mergeCell ref="P136:T136"/>
    <mergeCell ref="D137:E137"/>
    <mergeCell ref="P137:T137"/>
    <mergeCell ref="D138:E138"/>
    <mergeCell ref="P138:T138"/>
    <mergeCell ref="D139:E139"/>
    <mergeCell ref="P139:T139"/>
    <mergeCell ref="D140:E140"/>
    <mergeCell ref="P140:T140"/>
    <mergeCell ref="A141:O142"/>
    <mergeCell ref="P141:V141"/>
    <mergeCell ref="P142:V142"/>
    <mergeCell ref="A143:Z143"/>
    <mergeCell ref="D144:E144"/>
    <mergeCell ref="P144:T144"/>
    <mergeCell ref="D145:E145"/>
    <mergeCell ref="P145:T145"/>
    <mergeCell ref="A146:O147"/>
    <mergeCell ref="P146:V146"/>
    <mergeCell ref="P147:V147"/>
    <mergeCell ref="A148:Z148"/>
    <mergeCell ref="A149:Z149"/>
    <mergeCell ref="D150:E150"/>
    <mergeCell ref="P150:T150"/>
    <mergeCell ref="D151:E151"/>
    <mergeCell ref="P151:T151"/>
    <mergeCell ref="A152:O153"/>
    <mergeCell ref="P152:V152"/>
    <mergeCell ref="P153:V153"/>
    <mergeCell ref="A154:Z154"/>
    <mergeCell ref="D155:E155"/>
    <mergeCell ref="P155:T155"/>
    <mergeCell ref="D156:E156"/>
    <mergeCell ref="P156:T156"/>
    <mergeCell ref="A157:O158"/>
    <mergeCell ref="P157:V157"/>
    <mergeCell ref="P158:V158"/>
    <mergeCell ref="A159:Z159"/>
    <mergeCell ref="D160:E160"/>
    <mergeCell ref="P160:T160"/>
    <mergeCell ref="D161:E161"/>
    <mergeCell ref="P161:T161"/>
    <mergeCell ref="A162:O163"/>
    <mergeCell ref="P162:V162"/>
    <mergeCell ref="P163:V163"/>
    <mergeCell ref="A164:Z164"/>
    <mergeCell ref="A165:Z165"/>
    <mergeCell ref="D166:E166"/>
    <mergeCell ref="P166:T166"/>
    <mergeCell ref="D167:E167"/>
    <mergeCell ref="P167:T167"/>
    <mergeCell ref="D168:E168"/>
    <mergeCell ref="P168:T168"/>
    <mergeCell ref="A169:O170"/>
    <mergeCell ref="P169:V169"/>
    <mergeCell ref="P170:V170"/>
    <mergeCell ref="A171:Z171"/>
    <mergeCell ref="D172:E172"/>
    <mergeCell ref="P172:T172"/>
    <mergeCell ref="D173:E173"/>
    <mergeCell ref="P173:T173"/>
    <mergeCell ref="D174:E174"/>
    <mergeCell ref="P174:T174"/>
    <mergeCell ref="D175:E175"/>
    <mergeCell ref="P175:T175"/>
    <mergeCell ref="D176:E176"/>
    <mergeCell ref="P176:T176"/>
    <mergeCell ref="A177:O178"/>
    <mergeCell ref="P177:V177"/>
    <mergeCell ref="P178:V178"/>
    <mergeCell ref="A179:Z179"/>
    <mergeCell ref="D180:E180"/>
    <mergeCell ref="P180:T180"/>
    <mergeCell ref="D181:E181"/>
    <mergeCell ref="P181:T181"/>
    <mergeCell ref="D182:E182"/>
    <mergeCell ref="P182:T182"/>
    <mergeCell ref="A183:O184"/>
    <mergeCell ref="P183:V183"/>
    <mergeCell ref="P184:V184"/>
    <mergeCell ref="A185:Z185"/>
    <mergeCell ref="A186:Z186"/>
    <mergeCell ref="A187:Z187"/>
    <mergeCell ref="D188:E188"/>
    <mergeCell ref="P188:T188"/>
    <mergeCell ref="A189:O190"/>
    <mergeCell ref="P189:V189"/>
    <mergeCell ref="P190:V190"/>
    <mergeCell ref="A191:Z191"/>
    <mergeCell ref="D192:E192"/>
    <mergeCell ref="P192:T192"/>
    <mergeCell ref="D193:E193"/>
    <mergeCell ref="P193:T193"/>
    <mergeCell ref="D194:E194"/>
    <mergeCell ref="P194:T194"/>
    <mergeCell ref="D195:E195"/>
    <mergeCell ref="P195:T195"/>
    <mergeCell ref="D196:E196"/>
    <mergeCell ref="P196:T196"/>
    <mergeCell ref="D197:E197"/>
    <mergeCell ref="P197:T197"/>
    <mergeCell ref="D198:E198"/>
    <mergeCell ref="P198:T198"/>
    <mergeCell ref="D199:E199"/>
    <mergeCell ref="P199:T199"/>
    <mergeCell ref="A200:O201"/>
    <mergeCell ref="P200:V200"/>
    <mergeCell ref="P201:V201"/>
    <mergeCell ref="A202:Z202"/>
    <mergeCell ref="A203:Z203"/>
    <mergeCell ref="D204:E204"/>
    <mergeCell ref="P204:T204"/>
    <mergeCell ref="D205:E205"/>
    <mergeCell ref="P205:T205"/>
    <mergeCell ref="A206:O207"/>
    <mergeCell ref="P206:V206"/>
    <mergeCell ref="P207:V207"/>
    <mergeCell ref="A208:Z208"/>
    <mergeCell ref="D209:E209"/>
    <mergeCell ref="P209:T209"/>
    <mergeCell ref="D210:E210"/>
    <mergeCell ref="P210:T210"/>
    <mergeCell ref="A211:O212"/>
    <mergeCell ref="P211:V211"/>
    <mergeCell ref="P212:V212"/>
    <mergeCell ref="A213:Z213"/>
    <mergeCell ref="D214:E214"/>
    <mergeCell ref="P214:T214"/>
    <mergeCell ref="D215:E215"/>
    <mergeCell ref="P215:T215"/>
    <mergeCell ref="D216:E216"/>
    <mergeCell ref="P216:T216"/>
    <mergeCell ref="D217:E217"/>
    <mergeCell ref="P217:T217"/>
    <mergeCell ref="D218:E218"/>
    <mergeCell ref="P218:T218"/>
    <mergeCell ref="D219:E219"/>
    <mergeCell ref="P219:T219"/>
    <mergeCell ref="D220:E220"/>
    <mergeCell ref="P220:T220"/>
    <mergeCell ref="D221:E221"/>
    <mergeCell ref="P221:T221"/>
    <mergeCell ref="A222:O223"/>
    <mergeCell ref="P222:V222"/>
    <mergeCell ref="P223:V223"/>
    <mergeCell ref="A224:Z224"/>
    <mergeCell ref="D225:E225"/>
    <mergeCell ref="P225:T225"/>
    <mergeCell ref="D226:E226"/>
    <mergeCell ref="P226:T226"/>
    <mergeCell ref="D227:E227"/>
    <mergeCell ref="P227:T227"/>
    <mergeCell ref="D228:E228"/>
    <mergeCell ref="P228:T228"/>
    <mergeCell ref="D229:E229"/>
    <mergeCell ref="P229:T229"/>
    <mergeCell ref="D230:E230"/>
    <mergeCell ref="P230:T230"/>
    <mergeCell ref="D231:E231"/>
    <mergeCell ref="P231:T231"/>
    <mergeCell ref="D232:E232"/>
    <mergeCell ref="P232:T232"/>
    <mergeCell ref="D233:E233"/>
    <mergeCell ref="P233:T233"/>
    <mergeCell ref="D234:E234"/>
    <mergeCell ref="P234:T234"/>
    <mergeCell ref="D235:E235"/>
    <mergeCell ref="P235:T235"/>
    <mergeCell ref="A236:O237"/>
    <mergeCell ref="P236:V236"/>
    <mergeCell ref="P237:V237"/>
    <mergeCell ref="A238:Z238"/>
    <mergeCell ref="D239:E239"/>
    <mergeCell ref="P239:T239"/>
    <mergeCell ref="D240:E240"/>
    <mergeCell ref="P240:T240"/>
    <mergeCell ref="D241:E241"/>
    <mergeCell ref="P241:T241"/>
    <mergeCell ref="D242:E242"/>
    <mergeCell ref="P242:T242"/>
    <mergeCell ref="A243:O244"/>
    <mergeCell ref="P243:V243"/>
    <mergeCell ref="P244:V244"/>
    <mergeCell ref="A245:Z245"/>
    <mergeCell ref="A246:Z246"/>
    <mergeCell ref="D247:E247"/>
    <mergeCell ref="P247:T247"/>
    <mergeCell ref="D248:E248"/>
    <mergeCell ref="P248:T248"/>
    <mergeCell ref="D249:E249"/>
    <mergeCell ref="P249:T249"/>
    <mergeCell ref="D250:E250"/>
    <mergeCell ref="P250:T250"/>
    <mergeCell ref="D251:E251"/>
    <mergeCell ref="P251:T251"/>
    <mergeCell ref="D252:E252"/>
    <mergeCell ref="P252:T252"/>
    <mergeCell ref="D253:E253"/>
    <mergeCell ref="P253:T253"/>
    <mergeCell ref="D254:E254"/>
    <mergeCell ref="P254:T254"/>
    <mergeCell ref="A255:O256"/>
    <mergeCell ref="P255:V255"/>
    <mergeCell ref="P256:V256"/>
    <mergeCell ref="A257:Z257"/>
    <mergeCell ref="A258:Z258"/>
    <mergeCell ref="D259:E259"/>
    <mergeCell ref="P259:T259"/>
    <mergeCell ref="D260:E260"/>
    <mergeCell ref="P260:T260"/>
    <mergeCell ref="D261:E261"/>
    <mergeCell ref="P261:T261"/>
    <mergeCell ref="D262:E262"/>
    <mergeCell ref="P262:T262"/>
    <mergeCell ref="D263:E263"/>
    <mergeCell ref="P263:T263"/>
    <mergeCell ref="D264:E264"/>
    <mergeCell ref="P264:T264"/>
    <mergeCell ref="D265:E265"/>
    <mergeCell ref="P265:T265"/>
    <mergeCell ref="D266:E266"/>
    <mergeCell ref="P266:T266"/>
    <mergeCell ref="A267:O268"/>
    <mergeCell ref="P267:V267"/>
    <mergeCell ref="P268:V268"/>
    <mergeCell ref="A269:Z269"/>
    <mergeCell ref="D270:E270"/>
    <mergeCell ref="P270:T270"/>
    <mergeCell ref="A271:O272"/>
    <mergeCell ref="P271:V271"/>
    <mergeCell ref="P272:V272"/>
    <mergeCell ref="A273:Z273"/>
    <mergeCell ref="A274:Z274"/>
    <mergeCell ref="D275:E275"/>
    <mergeCell ref="P275:T275"/>
    <mergeCell ref="D276:E276"/>
    <mergeCell ref="P276:T276"/>
    <mergeCell ref="D277:E277"/>
    <mergeCell ref="P277:T277"/>
    <mergeCell ref="D278:E278"/>
    <mergeCell ref="P278:T278"/>
    <mergeCell ref="D279:E279"/>
    <mergeCell ref="P279:T279"/>
    <mergeCell ref="D280:E280"/>
    <mergeCell ref="P280:T280"/>
    <mergeCell ref="A281:O282"/>
    <mergeCell ref="P281:V281"/>
    <mergeCell ref="P282:V282"/>
    <mergeCell ref="A283:Z283"/>
    <mergeCell ref="A284:Z284"/>
    <mergeCell ref="D285:E285"/>
    <mergeCell ref="P285:T285"/>
    <mergeCell ref="A286:O287"/>
    <mergeCell ref="P286:V286"/>
    <mergeCell ref="P287:V287"/>
    <mergeCell ref="A288:Z288"/>
    <mergeCell ref="A289:Z289"/>
    <mergeCell ref="D290:E290"/>
    <mergeCell ref="P290:T290"/>
    <mergeCell ref="D291:E291"/>
    <mergeCell ref="P291:T291"/>
    <mergeCell ref="D292:E292"/>
    <mergeCell ref="P292:T292"/>
    <mergeCell ref="A293:O294"/>
    <mergeCell ref="P293:V293"/>
    <mergeCell ref="P294:V294"/>
    <mergeCell ref="A295:Z295"/>
    <mergeCell ref="A296:Z296"/>
    <mergeCell ref="D297:E297"/>
    <mergeCell ref="P297:T297"/>
    <mergeCell ref="D298:E298"/>
    <mergeCell ref="P298:T298"/>
    <mergeCell ref="D299:E299"/>
    <mergeCell ref="P299:T299"/>
    <mergeCell ref="D300:E300"/>
    <mergeCell ref="P300:T300"/>
    <mergeCell ref="D301:E301"/>
    <mergeCell ref="P301:T301"/>
    <mergeCell ref="A302:O303"/>
    <mergeCell ref="P302:V302"/>
    <mergeCell ref="P303:V303"/>
    <mergeCell ref="A304:Z304"/>
    <mergeCell ref="A305:Z305"/>
    <mergeCell ref="D306:E306"/>
    <mergeCell ref="P306:T306"/>
    <mergeCell ref="A307:O308"/>
    <mergeCell ref="P307:V307"/>
    <mergeCell ref="P308:V308"/>
    <mergeCell ref="A309:Z309"/>
    <mergeCell ref="A310:Z310"/>
    <mergeCell ref="D311:E311"/>
    <mergeCell ref="P311:T311"/>
    <mergeCell ref="A312:O313"/>
    <mergeCell ref="P312:V312"/>
    <mergeCell ref="P313:V313"/>
    <mergeCell ref="A314:Z314"/>
    <mergeCell ref="D315:E315"/>
    <mergeCell ref="P315:T315"/>
    <mergeCell ref="D316:E316"/>
    <mergeCell ref="P316:T316"/>
    <mergeCell ref="A317:O318"/>
    <mergeCell ref="P317:V317"/>
    <mergeCell ref="P318:V318"/>
    <mergeCell ref="A319:Z319"/>
    <mergeCell ref="A320:Z320"/>
    <mergeCell ref="D321:E321"/>
    <mergeCell ref="P321:T321"/>
    <mergeCell ref="D322:E322"/>
    <mergeCell ref="P322:T322"/>
    <mergeCell ref="D323:E323"/>
    <mergeCell ref="P323:T323"/>
    <mergeCell ref="D324:E324"/>
    <mergeCell ref="P324:T324"/>
    <mergeCell ref="D325:E325"/>
    <mergeCell ref="P325:T325"/>
    <mergeCell ref="D326:E326"/>
    <mergeCell ref="P326:T326"/>
    <mergeCell ref="D327:E327"/>
    <mergeCell ref="P327:T327"/>
    <mergeCell ref="D328:E328"/>
    <mergeCell ref="P328:T328"/>
    <mergeCell ref="A329:O330"/>
    <mergeCell ref="P329:V329"/>
    <mergeCell ref="P330:V330"/>
    <mergeCell ref="A331:Z331"/>
    <mergeCell ref="D332:E332"/>
    <mergeCell ref="P332:T332"/>
    <mergeCell ref="D333:E333"/>
    <mergeCell ref="P333:T333"/>
    <mergeCell ref="D334:E334"/>
    <mergeCell ref="P334:T334"/>
    <mergeCell ref="D335:E335"/>
    <mergeCell ref="P335:T335"/>
    <mergeCell ref="A336:O337"/>
    <mergeCell ref="P336:V336"/>
    <mergeCell ref="P337:V337"/>
    <mergeCell ref="A338:Z338"/>
    <mergeCell ref="D339:E339"/>
    <mergeCell ref="P339:T339"/>
    <mergeCell ref="D340:E340"/>
    <mergeCell ref="P340:T340"/>
    <mergeCell ref="D341:E341"/>
    <mergeCell ref="P341:T341"/>
    <mergeCell ref="D342:E342"/>
    <mergeCell ref="P342:T342"/>
    <mergeCell ref="D343:E343"/>
    <mergeCell ref="P343:T343"/>
    <mergeCell ref="D344:E344"/>
    <mergeCell ref="P344:T344"/>
    <mergeCell ref="A345:O346"/>
    <mergeCell ref="P345:V345"/>
    <mergeCell ref="P346:V346"/>
    <mergeCell ref="A347:Z347"/>
    <mergeCell ref="D348:E348"/>
    <mergeCell ref="P348:T348"/>
    <mergeCell ref="D349:E349"/>
    <mergeCell ref="P349:T349"/>
    <mergeCell ref="D350:E350"/>
    <mergeCell ref="P350:T350"/>
    <mergeCell ref="A351:O352"/>
    <mergeCell ref="P351:V351"/>
    <mergeCell ref="P352:V352"/>
    <mergeCell ref="A353:Z353"/>
    <mergeCell ref="D354:E354"/>
    <mergeCell ref="P354:T354"/>
    <mergeCell ref="D355:E355"/>
    <mergeCell ref="P355:T355"/>
    <mergeCell ref="D356:E356"/>
    <mergeCell ref="P356:T356"/>
    <mergeCell ref="D357:E357"/>
    <mergeCell ref="P357:T357"/>
    <mergeCell ref="A358:O359"/>
    <mergeCell ref="P358:V358"/>
    <mergeCell ref="P359:V359"/>
    <mergeCell ref="A360:Z360"/>
    <mergeCell ref="D361:E361"/>
    <mergeCell ref="P361:T361"/>
    <mergeCell ref="D362:E362"/>
    <mergeCell ref="P362:T362"/>
    <mergeCell ref="D363:E363"/>
    <mergeCell ref="P363:T363"/>
    <mergeCell ref="A364:O365"/>
    <mergeCell ref="P364:V364"/>
    <mergeCell ref="P365:V365"/>
    <mergeCell ref="A366:Z366"/>
    <mergeCell ref="A367:Z367"/>
    <mergeCell ref="D368:E368"/>
    <mergeCell ref="P368:T368"/>
    <mergeCell ref="A369:O370"/>
    <mergeCell ref="P369:V369"/>
    <mergeCell ref="P370:V370"/>
    <mergeCell ref="A371:Z371"/>
    <mergeCell ref="D372:E372"/>
    <mergeCell ref="P372:T372"/>
    <mergeCell ref="D373:E373"/>
    <mergeCell ref="P373:T373"/>
    <mergeCell ref="D374:E374"/>
    <mergeCell ref="P374:T374"/>
    <mergeCell ref="A375:O376"/>
    <mergeCell ref="P375:V375"/>
    <mergeCell ref="P376:V376"/>
    <mergeCell ref="A377:Z377"/>
    <mergeCell ref="A378:Z378"/>
    <mergeCell ref="A379:Z379"/>
    <mergeCell ref="D380:E380"/>
    <mergeCell ref="P380:T380"/>
    <mergeCell ref="D381:E381"/>
    <mergeCell ref="P381:T381"/>
    <mergeCell ref="D382:E382"/>
    <mergeCell ref="P382:T382"/>
    <mergeCell ref="D383:E383"/>
    <mergeCell ref="P383:T383"/>
    <mergeCell ref="D384:E384"/>
    <mergeCell ref="P384:T384"/>
    <mergeCell ref="D385:E385"/>
    <mergeCell ref="P385:T385"/>
    <mergeCell ref="D386:E386"/>
    <mergeCell ref="P386:T386"/>
    <mergeCell ref="D387:E387"/>
    <mergeCell ref="P387:T387"/>
    <mergeCell ref="D388:E388"/>
    <mergeCell ref="P388:T388"/>
    <mergeCell ref="D389:E389"/>
    <mergeCell ref="P389:T389"/>
    <mergeCell ref="D390:E390"/>
    <mergeCell ref="P390:T390"/>
    <mergeCell ref="A391:O392"/>
    <mergeCell ref="P391:V391"/>
    <mergeCell ref="P392:V392"/>
    <mergeCell ref="A393:Z393"/>
    <mergeCell ref="D394:E394"/>
    <mergeCell ref="P394:T394"/>
    <mergeCell ref="D395:E395"/>
    <mergeCell ref="P395:T395"/>
    <mergeCell ref="A396:O397"/>
    <mergeCell ref="P396:V396"/>
    <mergeCell ref="P397:V397"/>
    <mergeCell ref="A398:Z398"/>
    <mergeCell ref="D399:E399"/>
    <mergeCell ref="P399:T399"/>
    <mergeCell ref="D400:E400"/>
    <mergeCell ref="P400:T400"/>
    <mergeCell ref="D401:E401"/>
    <mergeCell ref="P401:T401"/>
    <mergeCell ref="A402:O403"/>
    <mergeCell ref="P402:V402"/>
    <mergeCell ref="P403:V403"/>
    <mergeCell ref="A404:Z404"/>
    <mergeCell ref="D405:E405"/>
    <mergeCell ref="P405:T405"/>
    <mergeCell ref="D406:E406"/>
    <mergeCell ref="P406:T406"/>
    <mergeCell ref="A407:O408"/>
    <mergeCell ref="P407:V407"/>
    <mergeCell ref="P408:V408"/>
    <mergeCell ref="A409:Z409"/>
    <mergeCell ref="A410:Z410"/>
    <mergeCell ref="D411:E411"/>
    <mergeCell ref="P411:T411"/>
    <mergeCell ref="D412:E412"/>
    <mergeCell ref="P412:T412"/>
    <mergeCell ref="D413:E413"/>
    <mergeCell ref="P413:T413"/>
    <mergeCell ref="D414:E414"/>
    <mergeCell ref="P414:T414"/>
    <mergeCell ref="D415:E415"/>
    <mergeCell ref="P415:T415"/>
    <mergeCell ref="D416:E416"/>
    <mergeCell ref="P416:T416"/>
    <mergeCell ref="D417:E417"/>
    <mergeCell ref="P417:T417"/>
    <mergeCell ref="A418:O419"/>
    <mergeCell ref="P418:V418"/>
    <mergeCell ref="P419:V419"/>
    <mergeCell ref="A420:Z420"/>
    <mergeCell ref="D421:E421"/>
    <mergeCell ref="P421:T421"/>
    <mergeCell ref="D422:E422"/>
    <mergeCell ref="P422:T422"/>
    <mergeCell ref="A423:O424"/>
    <mergeCell ref="P423:V423"/>
    <mergeCell ref="P424:V424"/>
    <mergeCell ref="A425:Z425"/>
    <mergeCell ref="D426:E426"/>
    <mergeCell ref="P426:T426"/>
    <mergeCell ref="D427:E427"/>
    <mergeCell ref="P427:T427"/>
    <mergeCell ref="D428:E428"/>
    <mergeCell ref="P428:T428"/>
    <mergeCell ref="D429:E429"/>
    <mergeCell ref="P429:T429"/>
    <mergeCell ref="D430:E430"/>
    <mergeCell ref="P430:T430"/>
    <mergeCell ref="A431:O432"/>
    <mergeCell ref="P431:V431"/>
    <mergeCell ref="P432:V432"/>
    <mergeCell ref="A433:Z433"/>
    <mergeCell ref="D434:E434"/>
    <mergeCell ref="P434:T434"/>
    <mergeCell ref="A435:O436"/>
    <mergeCell ref="P435:V435"/>
    <mergeCell ref="P436:V436"/>
    <mergeCell ref="A437:Z437"/>
    <mergeCell ref="A438:Z438"/>
    <mergeCell ref="A439:Z439"/>
    <mergeCell ref="D440:E440"/>
    <mergeCell ref="P440:T440"/>
    <mergeCell ref="A441:O442"/>
    <mergeCell ref="P441:V441"/>
    <mergeCell ref="P442:V442"/>
    <mergeCell ref="A443:Z443"/>
    <mergeCell ref="D444:E444"/>
    <mergeCell ref="P444:T444"/>
    <mergeCell ref="D445:E445"/>
    <mergeCell ref="P445:T445"/>
    <mergeCell ref="D446:E446"/>
    <mergeCell ref="P446:T446"/>
    <mergeCell ref="D447:E447"/>
    <mergeCell ref="P447:T447"/>
    <mergeCell ref="D448:E448"/>
    <mergeCell ref="P448:T448"/>
    <mergeCell ref="D449:E449"/>
    <mergeCell ref="P449:T449"/>
    <mergeCell ref="D450:E450"/>
    <mergeCell ref="P450:T450"/>
    <mergeCell ref="D451:E451"/>
    <mergeCell ref="P451:T451"/>
    <mergeCell ref="D452:E452"/>
    <mergeCell ref="P452:T452"/>
    <mergeCell ref="D453:E453"/>
    <mergeCell ref="P453:T453"/>
    <mergeCell ref="D454:E454"/>
    <mergeCell ref="P454:T454"/>
    <mergeCell ref="D455:E455"/>
    <mergeCell ref="P455:T455"/>
    <mergeCell ref="D456:E456"/>
    <mergeCell ref="P456:T456"/>
    <mergeCell ref="D457:E457"/>
    <mergeCell ref="P457:T457"/>
    <mergeCell ref="D458:E458"/>
    <mergeCell ref="P458:T458"/>
    <mergeCell ref="D459:E459"/>
    <mergeCell ref="P459:T459"/>
    <mergeCell ref="D460:E460"/>
    <mergeCell ref="P460:T460"/>
    <mergeCell ref="D461:E461"/>
    <mergeCell ref="P461:T461"/>
    <mergeCell ref="D462:E462"/>
    <mergeCell ref="P462:T462"/>
    <mergeCell ref="D463:E463"/>
    <mergeCell ref="P463:T463"/>
    <mergeCell ref="A464:O465"/>
    <mergeCell ref="P464:V464"/>
    <mergeCell ref="P465:V465"/>
    <mergeCell ref="A466:Z466"/>
    <mergeCell ref="D467:E467"/>
    <mergeCell ref="P467:T467"/>
    <mergeCell ref="D468:E468"/>
    <mergeCell ref="P468:T468"/>
    <mergeCell ref="A469:O470"/>
    <mergeCell ref="P469:V469"/>
    <mergeCell ref="P470:V470"/>
    <mergeCell ref="A471:Z471"/>
    <mergeCell ref="D472:E472"/>
    <mergeCell ref="P472:T472"/>
    <mergeCell ref="A473:O474"/>
    <mergeCell ref="P473:V473"/>
    <mergeCell ref="P474:V474"/>
    <mergeCell ref="A475:Z475"/>
    <mergeCell ref="A476:Z476"/>
    <mergeCell ref="D477:E477"/>
    <mergeCell ref="P477:T477"/>
    <mergeCell ref="A478:O479"/>
    <mergeCell ref="P478:V478"/>
    <mergeCell ref="P479:V479"/>
    <mergeCell ref="A480:Z480"/>
    <mergeCell ref="D481:E481"/>
    <mergeCell ref="P481:T481"/>
    <mergeCell ref="D482:E482"/>
    <mergeCell ref="P482:T482"/>
    <mergeCell ref="D483:E483"/>
    <mergeCell ref="P483:T483"/>
    <mergeCell ref="D484:E484"/>
    <mergeCell ref="P484:T484"/>
    <mergeCell ref="D485:E485"/>
    <mergeCell ref="P485:T485"/>
    <mergeCell ref="A486:O487"/>
    <mergeCell ref="P486:V486"/>
    <mergeCell ref="P487:V487"/>
    <mergeCell ref="A488:Z488"/>
    <mergeCell ref="D489:E489"/>
    <mergeCell ref="P489:T489"/>
    <mergeCell ref="A490:O491"/>
    <mergeCell ref="P490:V490"/>
    <mergeCell ref="P491:V491"/>
    <mergeCell ref="A492:Z492"/>
    <mergeCell ref="A493:Z493"/>
    <mergeCell ref="D494:E494"/>
    <mergeCell ref="P494:T494"/>
    <mergeCell ref="D495:E495"/>
    <mergeCell ref="P495:T495"/>
    <mergeCell ref="D496:E496"/>
    <mergeCell ref="P496:T496"/>
    <mergeCell ref="A497:O498"/>
    <mergeCell ref="P497:V497"/>
    <mergeCell ref="P498:V498"/>
    <mergeCell ref="A499:Z499"/>
    <mergeCell ref="A500:Z500"/>
    <mergeCell ref="D501:E501"/>
    <mergeCell ref="P501:T501"/>
    <mergeCell ref="A502:O503"/>
    <mergeCell ref="P502:V502"/>
    <mergeCell ref="P503:V503"/>
    <mergeCell ref="A504:Z504"/>
    <mergeCell ref="A505:Z505"/>
    <mergeCell ref="A506:Z506"/>
    <mergeCell ref="D507:E507"/>
    <mergeCell ref="P507:T507"/>
    <mergeCell ref="D508:E508"/>
    <mergeCell ref="P508:T508"/>
    <mergeCell ref="D509:E509"/>
    <mergeCell ref="P509:T509"/>
    <mergeCell ref="D510:E510"/>
    <mergeCell ref="P510:T510"/>
    <mergeCell ref="D511:E511"/>
    <mergeCell ref="P511:T511"/>
    <mergeCell ref="D512:E512"/>
    <mergeCell ref="P512:T512"/>
    <mergeCell ref="D513:E513"/>
    <mergeCell ref="P513:T513"/>
    <mergeCell ref="D514:E514"/>
    <mergeCell ref="P514:T514"/>
    <mergeCell ref="A515:O516"/>
    <mergeCell ref="P515:V515"/>
    <mergeCell ref="P516:V516"/>
    <mergeCell ref="A517:Z517"/>
    <mergeCell ref="D518:E518"/>
    <mergeCell ref="P518:T518"/>
    <mergeCell ref="D519:E519"/>
    <mergeCell ref="P519:T519"/>
    <mergeCell ref="A520:O521"/>
    <mergeCell ref="P520:V520"/>
    <mergeCell ref="P521:V521"/>
    <mergeCell ref="A522:Z522"/>
    <mergeCell ref="D523:E523"/>
    <mergeCell ref="P523:T523"/>
    <mergeCell ref="D524:E524"/>
    <mergeCell ref="P524:T524"/>
    <mergeCell ref="D525:E525"/>
    <mergeCell ref="P525:T525"/>
    <mergeCell ref="D526:E526"/>
    <mergeCell ref="P526:T526"/>
    <mergeCell ref="D527:E527"/>
    <mergeCell ref="P527:T527"/>
    <mergeCell ref="D528:E528"/>
    <mergeCell ref="P528:T528"/>
    <mergeCell ref="A529:O530"/>
    <mergeCell ref="P529:V529"/>
    <mergeCell ref="P530:V530"/>
    <mergeCell ref="A531:Z531"/>
    <mergeCell ref="D532:E532"/>
    <mergeCell ref="P532:T532"/>
    <mergeCell ref="D533:E533"/>
    <mergeCell ref="P533:T533"/>
    <mergeCell ref="D534:E534"/>
    <mergeCell ref="P534:T534"/>
    <mergeCell ref="A535:O536"/>
    <mergeCell ref="P535:V535"/>
    <mergeCell ref="P536:V536"/>
    <mergeCell ref="A537:Z537"/>
    <mergeCell ref="D538:E538"/>
    <mergeCell ref="P538:T538"/>
    <mergeCell ref="D539:E539"/>
    <mergeCell ref="P539:T539"/>
    <mergeCell ref="A540:O541"/>
    <mergeCell ref="P540:V540"/>
    <mergeCell ref="P541:V541"/>
    <mergeCell ref="A542:Z542"/>
    <mergeCell ref="A543:Z543"/>
    <mergeCell ref="A544:Z544"/>
    <mergeCell ref="D545:E545"/>
    <mergeCell ref="P545:T545"/>
    <mergeCell ref="D546:E546"/>
    <mergeCell ref="P546:T546"/>
    <mergeCell ref="D547:E547"/>
    <mergeCell ref="P547:T547"/>
    <mergeCell ref="D548:E548"/>
    <mergeCell ref="P548:T548"/>
    <mergeCell ref="D549:E549"/>
    <mergeCell ref="P549:T549"/>
    <mergeCell ref="D550:E550"/>
    <mergeCell ref="P550:T550"/>
    <mergeCell ref="D551:E551"/>
    <mergeCell ref="P551:T551"/>
    <mergeCell ref="A552:O553"/>
    <mergeCell ref="P552:V552"/>
    <mergeCell ref="P553:V553"/>
    <mergeCell ref="A554:Z554"/>
    <mergeCell ref="D555:E555"/>
    <mergeCell ref="P555:T555"/>
    <mergeCell ref="D556:E556"/>
    <mergeCell ref="P556:T556"/>
    <mergeCell ref="D557:E557"/>
    <mergeCell ref="P557:T557"/>
    <mergeCell ref="D558:E558"/>
    <mergeCell ref="P558:T558"/>
    <mergeCell ref="A559:O560"/>
    <mergeCell ref="P559:V559"/>
    <mergeCell ref="P560:V560"/>
    <mergeCell ref="A561:Z561"/>
    <mergeCell ref="D562:E562"/>
    <mergeCell ref="P562:T562"/>
    <mergeCell ref="D563:E563"/>
    <mergeCell ref="P563:T563"/>
    <mergeCell ref="D564:E564"/>
    <mergeCell ref="P564:T564"/>
    <mergeCell ref="D565:E565"/>
    <mergeCell ref="P565:T565"/>
    <mergeCell ref="D566:E566"/>
    <mergeCell ref="P566:T566"/>
    <mergeCell ref="D567:E567"/>
    <mergeCell ref="P567:T567"/>
    <mergeCell ref="D568:E568"/>
    <mergeCell ref="P568:T568"/>
    <mergeCell ref="A569:O570"/>
    <mergeCell ref="P569:V569"/>
    <mergeCell ref="P570:V570"/>
    <mergeCell ref="A571:Z571"/>
    <mergeCell ref="D572:E572"/>
    <mergeCell ref="P572:T572"/>
    <mergeCell ref="D573:E573"/>
    <mergeCell ref="P573:T573"/>
    <mergeCell ref="D574:E574"/>
    <mergeCell ref="P574:T574"/>
    <mergeCell ref="D575:E575"/>
    <mergeCell ref="P575:T575"/>
    <mergeCell ref="A576:O577"/>
    <mergeCell ref="P576:V576"/>
    <mergeCell ref="P577:V577"/>
    <mergeCell ref="A578:Z578"/>
    <mergeCell ref="D579:E579"/>
    <mergeCell ref="P579:T579"/>
    <mergeCell ref="D580:E580"/>
    <mergeCell ref="P580:T580"/>
    <mergeCell ref="D581:E581"/>
    <mergeCell ref="P581:T581"/>
    <mergeCell ref="D582:E582"/>
    <mergeCell ref="P582:T582"/>
    <mergeCell ref="A583:O584"/>
    <mergeCell ref="P583:V583"/>
    <mergeCell ref="P584:V584"/>
    <mergeCell ref="A585:Z585"/>
    <mergeCell ref="A586:Z586"/>
    <mergeCell ref="D587:E587"/>
    <mergeCell ref="P587:T587"/>
    <mergeCell ref="D588:E588"/>
    <mergeCell ref="P588:T588"/>
    <mergeCell ref="A589:O590"/>
    <mergeCell ref="P589:V589"/>
    <mergeCell ref="P590:V590"/>
    <mergeCell ref="A591:Z591"/>
    <mergeCell ref="D592:E592"/>
    <mergeCell ref="P592:T592"/>
    <mergeCell ref="A593:O594"/>
    <mergeCell ref="P593:V593"/>
    <mergeCell ref="P594:V594"/>
    <mergeCell ref="A595:Z595"/>
    <mergeCell ref="D596:E596"/>
    <mergeCell ref="P596:T596"/>
    <mergeCell ref="A597:O598"/>
    <mergeCell ref="P597:V597"/>
    <mergeCell ref="P598:V598"/>
    <mergeCell ref="A599:Z599"/>
    <mergeCell ref="D600:E600"/>
    <mergeCell ref="P600:T600"/>
    <mergeCell ref="A601:O602"/>
    <mergeCell ref="P601:V601"/>
    <mergeCell ref="P602:V602"/>
    <mergeCell ref="A603:O608"/>
    <mergeCell ref="P603:V603"/>
    <mergeCell ref="P604:V604"/>
    <mergeCell ref="P605:V605"/>
    <mergeCell ref="P606:V606"/>
    <mergeCell ref="P607:V607"/>
    <mergeCell ref="P608:V608"/>
    <mergeCell ref="C610:H610"/>
    <mergeCell ref="I610:V610"/>
    <mergeCell ref="W610:X610"/>
    <mergeCell ref="Y610:AB610"/>
    <mergeCell ref="AD610:AE610"/>
    <mergeCell ref="A611:A612"/>
    <mergeCell ref="B611:B612"/>
    <mergeCell ref="C611:C612"/>
    <mergeCell ref="D611:D612"/>
    <mergeCell ref="E611:E612"/>
    <mergeCell ref="F611:F612"/>
    <mergeCell ref="G611:G612"/>
    <mergeCell ref="H611:H612"/>
    <mergeCell ref="I611:I612"/>
    <mergeCell ref="J611:J612"/>
    <mergeCell ref="K611:K612"/>
    <mergeCell ref="M611:M612"/>
    <mergeCell ref="O611:O612"/>
    <mergeCell ref="P611:P612"/>
    <mergeCell ref="Q611:Q612"/>
    <mergeCell ref="R611:R612"/>
    <mergeCell ref="S611:S612"/>
    <mergeCell ref="T611:T612"/>
    <mergeCell ref="U611:U612"/>
    <mergeCell ref="V611:V612"/>
    <mergeCell ref="W611:W612"/>
    <mergeCell ref="X611:X612"/>
    <mergeCell ref="Y611:Y612"/>
    <mergeCell ref="Z611:Z612"/>
    <mergeCell ref="AA611:AA612"/>
    <mergeCell ref="AB611:AB612"/>
    <mergeCell ref="AC611:AC612"/>
    <mergeCell ref="AD611:AD612"/>
    <mergeCell ref="AE611:AE612"/>
  </mergeCells>
  <conditionalFormatting sqref="Q5:R5">
    <cfRule type="expression" priority="2" aboveAverage="0" equalAverage="0" bottom="0" percent="0" rank="0" text="" dxfId="4">
      <formula>IF($V$5="доставка",1,0)</formula>
    </cfRule>
  </conditionalFormatting>
  <conditionalFormatting sqref="P5 P6:R6 P8:R8">
    <cfRule type="expression" priority="3" aboveAverage="0" equalAverage="0" bottom="0" percent="0" rank="0" text="" dxfId="4">
      <formula>IF($V$5="доставка",1,0)</formula>
    </cfRule>
  </conditionalFormatting>
  <conditionalFormatting sqref="D10:E10">
    <cfRule type="expression" priority="4" aboveAverage="0" equalAverage="0" bottom="0" percent="0" rank="0" text="" dxfId="5">
      <formula>IF($V$5="самовывоз",1,0)</formula>
    </cfRule>
  </conditionalFormatting>
  <conditionalFormatting sqref="D9:E9">
    <cfRule type="expression" priority="5" aboveAverage="0" equalAverage="0" bottom="0" percent="0" rank="0" text="" dxfId="5">
      <formula>IF($V$5="самовывоз",1,0)</formula>
    </cfRule>
  </conditionalFormatting>
  <conditionalFormatting sqref="F10:G10">
    <cfRule type="expression" priority="6" aboveAverage="0" equalAverage="0" bottom="0" percent="0" rank="0" text="" dxfId="5">
      <formula>IF($V$5="самовывоз",1,0)</formula>
    </cfRule>
  </conditionalFormatting>
  <conditionalFormatting sqref="F9:G9">
    <cfRule type="expression" priority="7" aboveAverage="0" equalAverage="0" bottom="0" percent="0" rank="0" text="" dxfId="5">
      <formula>IF($V$5="самовывоз",1,0)</formula>
    </cfRule>
  </conditionalFormatting>
  <conditionalFormatting sqref="H9:I9">
    <cfRule type="expression" priority="8" aboveAverage="0" equalAverage="0" bottom="0" percent="0" rank="0" text="" dxfId="5">
      <formula>IF($V$5="самовывоз",1,0)</formula>
    </cfRule>
  </conditionalFormatting>
  <conditionalFormatting sqref="A8:N8 A9:C10 H10:N10 J9:N9 P9:R13">
    <cfRule type="expression" priority="9" aboveAverage="0" equalAverage="0" bottom="0" percent="0" rank="0" text="" dxfId="5">
      <formula>IF($V$5="самовывоз",1,0)</formula>
    </cfRule>
  </conditionalFormatting>
  <dataValidations count="17">
    <dataValidation allowBlank="false" errorStyle="stop" operator="between" prompt="День недели загрузки. Считается сам." showDropDown="false" showErrorMessage="true" showInputMessage="true" sqref="Q6:Q7" type="none">
      <formula1>0</formula1>
      <formula2>0</formula2>
    </dataValidation>
    <dataValidation allowBlank="false" errorStyle="stop" operator="between" showDropDown="false" showErrorMessage="true" showInputMessage="true" sqref="X16:AC16" type="list">
      <formula1>"80-60,60-40,40-10,70-10"</formula1>
      <formula2>0</formula2>
    </dataValidation>
    <dataValidation allowBlank="false" error="Укажите дату загрузки. Пример 10.10.2007" errorStyle="stop" errorTitle="Внимание!" operator="between" prompt="Укажите дату загрузки. Пример 10.10.2007" showDropDown="false" showErrorMessage="true" showInputMessage="true" sqref="Q5:R5" type="date">
      <formula1>43831</formula1>
      <formula2>47484</formula2>
    </dataValidation>
    <dataValidation allowBlank="false" errorStyle="stop" operator="between" prompt="Введите название вашей фирмы." showDropDown="false" showErrorMessage="true" showInputMessage="true" sqref="V6:V7" type="none">
      <formula1>0</formula1>
      <formula2>0</formula2>
    </dataValidation>
    <dataValidation allowBlank="false" errorStyle="stop" operator="between" prompt="Введите код клиента в системе Axapta" showDropDown="false" showErrorMessage="true" showInputMessage="true" sqref="V10" type="none">
      <formula1>0</formula1>
      <formula2>0</formula2>
    </dataValidation>
    <dataValidation allowBlank="false" errorStyle="stop" operator="between" prompt="Определите тип Вашего заказа" showDropDown="false" showErrorMessage="true" showInputMessage="true" sqref="V11:W11" type="list">
      <formula1>"Основной заказ,Дозаказ,Замена"</formula1>
      <formula2>0</formula2>
    </dataValidation>
    <dataValidation allowBlank="false" error="Выберите значение из списка&#10;" errorStyle="stop" errorTitle="Внимание!" operator="between" prompt="Выберите значение из списка" showDropDown="false" showErrorMessage="true" showInputMessage="true" sqref="V5:W5" type="list">
      <formula1>DeliveryMethodList</formula1>
      <formula2>0</formula2>
    </dataValidation>
    <dataValidation allowBlank="false" error="Укаите время загрузки. Пример: 9:00" errorStyle="stop" errorTitle="Внимание!" operator="between" prompt="Укажите время загрузки. Пример: 9:00" showDropDown="false" showErrorMessage="true" showInputMessage="true" sqref="Q8:R8" type="time">
      <formula1>0.000694444444444444</formula1>
      <formula2>0.999305555555556</formula2>
    </dataValidation>
    <dataValidation allowBlank="false" error="Укажите время доставки. Пример: 9:00" errorStyle="stop" errorTitle="Внимание!" operator="between" prompt="Укажите время доставки. Пример: 9:00" showDropDown="false" showErrorMessage="true" showInputMessage="true" sqref="Q10:R13" type="time">
      <formula1>0.000694444444444444</formula1>
      <formula2>0.999305555555556</formula2>
    </dataValidation>
    <dataValidation allowBlank="false" error="Укажите дату доставки. Пример 10.10.2007" errorStyle="stop" errorTitle="Внимание!" operator="between" prompt="Укажите дату доставки. Пример 10.10.2007" showDropDown="false" showErrorMessage="true" showInputMessage="true" sqref="Q9:R9" type="date">
      <formula1>43831</formula1>
      <formula2>47484</formula2>
    </dataValidation>
    <dataValidation allowBlank="false" errorStyle="stop" operator="between" showDropDown="false" showErrorMessage="true" showInputMessage="true" sqref="D9:E9" type="list">
      <formula1>"','Представитель клиента,'Уполномоченное лицо,'Разовая доверенность,'Будет определено на месте"</formula1>
      <formula2>0</formula2>
    </dataValidation>
    <dataValidation allowBlank="false" errorStyle="stop" operator="between" showDropDown="false" showErrorMessage="true" showInputMessage="true" sqref="D10:E10" type="list">
      <formula1>IF(TypeProxy="Уполномоченное лицо",NumProxySet,null)</formula1>
      <formula2>0</formula2>
    </dataValidation>
    <dataValidation allowBlank="false" error="укажите вес, кратный весу коробки" errorStyle="stop" operator="equal" showDropDown="false" showErrorMessage="true" showInputMessage="true" sqref="Z22:AC22" type="none">
      <formula1>0</formula1>
      <formula2>0</formula2>
    </dataValidation>
    <dataValidation allowBlank="false" errorStyle="stop" operator="between" showDropDown="false" showErrorMessage="true" showInputMessage="true" sqref="V12" type="list">
      <formula1>DeliveryConditionsList</formula1>
      <formula2>0</formula2>
    </dataValidation>
    <dataValidation allowBlank="false" errorStyle="stop" operator="between" showDropDown="false" showErrorMessage="true" showInputMessage="true" sqref="D6:N6" type="list">
      <formula1>DeliveryAdressList</formula1>
      <formula2>0</formula2>
    </dataValidation>
    <dataValidation allowBlank="false" errorStyle="stop" operator="between" showDropDown="false" showErrorMessage="true" showInputMessage="true" sqref="M8:N8" type="list">
      <formula1>CHOOSE($D$7,unloadadresslist)</formula1>
      <formula2>0</formula2>
    </dataValidation>
    <dataValidation allowBlank="false" errorStyle="stop" operator="between" showDropDown="false" showErrorMessage="true" showInputMessage="true" sqref="D8:L8" type="list">
      <formula1>CHOOSE($D$7,UnloadAdressList0001,UnloadAdressList0002,UnloadAdressList0003,UnloadAdressList0004,UnloadAdressList0005)</formula1>
      <formula2>0</formula2>
    </dataValidation>
  </dataValidations>
  <printOptions headings="false" gridLines="false" gridLinesSet="true" horizontalCentered="false" verticalCentered="false"/>
  <pageMargins left="0.236111111111111" right="0.236111111111111" top="0.747916666666667" bottom="0.747916666666667" header="0.511811023622047" footer="0.511811023622047"/>
  <pageSetup paperSize="9" scale="45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H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6" activeCellId="0" sqref="B16"/>
    </sheetView>
  </sheetViews>
  <sheetFormatPr defaultColWidth="8.859375" defaultRowHeight="12.75" zeroHeight="false" outlineLevelRow="0" outlineLevelCol="0"/>
  <cols>
    <col collapsed="false" customWidth="true" hidden="false" outlineLevel="0" max="1" min="1" style="0" width="6.43"/>
    <col collapsed="false" customWidth="true" hidden="false" outlineLevel="0" max="2" min="2" style="0" width="29.57"/>
    <col collapsed="false" customWidth="true" hidden="false" outlineLevel="0" max="3" min="3" style="0" width="34.14"/>
    <col collapsed="false" customWidth="true" hidden="false" outlineLevel="0" max="4" min="4" style="0" width="37.42"/>
  </cols>
  <sheetData>
    <row r="1" customFormat="false" ht="12.75" hidden="false" customHeight="false" outlineLevel="0" collapsed="false">
      <c r="G1" s="0" t="s">
        <v>972</v>
      </c>
      <c r="H1" s="6"/>
    </row>
    <row r="3" customFormat="false" ht="12.75" hidden="false" customHeight="false" outlineLevel="0" collapsed="false">
      <c r="B3" s="128" t="s">
        <v>973</v>
      </c>
      <c r="C3" s="128"/>
      <c r="D3" s="128"/>
      <c r="E3" s="128"/>
    </row>
    <row r="4" customFormat="false" ht="12.75" hidden="false" customHeight="false" outlineLevel="0" collapsed="false">
      <c r="B4" s="128" t="s">
        <v>12</v>
      </c>
      <c r="C4" s="128"/>
      <c r="D4" s="128"/>
      <c r="E4" s="128"/>
    </row>
    <row r="6" customFormat="false" ht="12.75" hidden="false" customHeight="false" outlineLevel="0" collapsed="false">
      <c r="B6" s="128" t="s">
        <v>14</v>
      </c>
      <c r="C6" s="128" t="s">
        <v>974</v>
      </c>
      <c r="D6" s="128" t="s">
        <v>975</v>
      </c>
      <c r="E6" s="128"/>
    </row>
    <row r="7" customFormat="false" ht="12.75" hidden="false" customHeight="false" outlineLevel="0" collapsed="false">
      <c r="B7" s="128" t="s">
        <v>976</v>
      </c>
      <c r="C7" s="128" t="s">
        <v>977</v>
      </c>
      <c r="D7" s="128" t="s">
        <v>978</v>
      </c>
      <c r="E7" s="128"/>
    </row>
    <row r="8" customFormat="false" ht="12.75" hidden="false" customHeight="false" outlineLevel="0" collapsed="false">
      <c r="B8" s="128" t="s">
        <v>979</v>
      </c>
      <c r="C8" s="128" t="s">
        <v>980</v>
      </c>
      <c r="D8" s="128" t="s">
        <v>981</v>
      </c>
      <c r="E8" s="128"/>
    </row>
    <row r="9" customFormat="false" ht="12.75" hidden="false" customHeight="false" outlineLevel="0" collapsed="false">
      <c r="B9" s="128" t="s">
        <v>982</v>
      </c>
      <c r="C9" s="128" t="s">
        <v>983</v>
      </c>
      <c r="D9" s="128" t="s">
        <v>984</v>
      </c>
      <c r="E9" s="128"/>
    </row>
    <row r="10" customFormat="false" ht="12.75" hidden="false" customHeight="false" outlineLevel="0" collapsed="false">
      <c r="B10" s="128" t="s">
        <v>985</v>
      </c>
      <c r="C10" s="128" t="s">
        <v>986</v>
      </c>
      <c r="D10" s="128" t="s">
        <v>987</v>
      </c>
      <c r="E10" s="128"/>
    </row>
    <row r="12" customFormat="false" ht="12.75" hidden="false" customHeight="false" outlineLevel="0" collapsed="false">
      <c r="B12" s="128" t="s">
        <v>988</v>
      </c>
      <c r="C12" s="128" t="s">
        <v>974</v>
      </c>
      <c r="D12" s="128"/>
      <c r="E12" s="128"/>
    </row>
    <row r="14" customFormat="false" ht="12.75" hidden="false" customHeight="false" outlineLevel="0" collapsed="false">
      <c r="B14" s="128" t="s">
        <v>989</v>
      </c>
      <c r="C14" s="128" t="s">
        <v>977</v>
      </c>
      <c r="D14" s="128"/>
      <c r="E14" s="128"/>
    </row>
    <row r="16" customFormat="false" ht="12.75" hidden="false" customHeight="false" outlineLevel="0" collapsed="false">
      <c r="B16" s="128" t="s">
        <v>990</v>
      </c>
      <c r="C16" s="128" t="s">
        <v>980</v>
      </c>
      <c r="D16" s="128"/>
      <c r="E16" s="128"/>
    </row>
    <row r="18" customFormat="false" ht="12.75" hidden="false" customHeight="false" outlineLevel="0" collapsed="false">
      <c r="B18" s="128" t="s">
        <v>991</v>
      </c>
      <c r="C18" s="128" t="s">
        <v>983</v>
      </c>
      <c r="D18" s="128"/>
      <c r="E18" s="128"/>
    </row>
    <row r="20" customFormat="false" ht="12.75" hidden="false" customHeight="false" outlineLevel="0" collapsed="false">
      <c r="B20" s="128" t="s">
        <v>992</v>
      </c>
      <c r="C20" s="128" t="s">
        <v>986</v>
      </c>
      <c r="D20" s="128"/>
      <c r="E20" s="128"/>
    </row>
    <row r="22" customFormat="false" ht="12.75" hidden="false" customHeight="false" outlineLevel="0" collapsed="false">
      <c r="B22" s="128" t="s">
        <v>993</v>
      </c>
      <c r="C22" s="128"/>
      <c r="D22" s="128"/>
      <c r="E22" s="128"/>
    </row>
    <row r="23" customFormat="false" ht="12.75" hidden="false" customHeight="false" outlineLevel="0" collapsed="false">
      <c r="B23" s="128" t="s">
        <v>994</v>
      </c>
      <c r="C23" s="128"/>
      <c r="D23" s="128"/>
      <c r="E23" s="128"/>
    </row>
    <row r="24" customFormat="false" ht="12.75" hidden="false" customHeight="false" outlineLevel="0" collapsed="false">
      <c r="B24" s="128" t="s">
        <v>995</v>
      </c>
      <c r="C24" s="128"/>
      <c r="D24" s="128"/>
      <c r="E24" s="128"/>
    </row>
    <row r="25" customFormat="false" ht="12.75" hidden="false" customHeight="false" outlineLevel="0" collapsed="false">
      <c r="B25" s="128" t="s">
        <v>996</v>
      </c>
      <c r="C25" s="128"/>
      <c r="D25" s="128"/>
      <c r="E25" s="128"/>
    </row>
    <row r="26" customFormat="false" ht="12.75" hidden="false" customHeight="false" outlineLevel="0" collapsed="false">
      <c r="B26" s="128" t="s">
        <v>997</v>
      </c>
      <c r="C26" s="128"/>
      <c r="D26" s="128"/>
      <c r="E26" s="128"/>
    </row>
    <row r="27" customFormat="false" ht="12.75" hidden="false" customHeight="false" outlineLevel="0" collapsed="false">
      <c r="B27" s="128" t="s">
        <v>998</v>
      </c>
      <c r="C27" s="128"/>
      <c r="D27" s="128"/>
      <c r="E27" s="128"/>
    </row>
    <row r="28" customFormat="false" ht="12.75" hidden="false" customHeight="false" outlineLevel="0" collapsed="false">
      <c r="B28" s="128" t="s">
        <v>999</v>
      </c>
      <c r="C28" s="128"/>
      <c r="D28" s="128"/>
      <c r="E28" s="128"/>
    </row>
    <row r="29" customFormat="false" ht="12.75" hidden="false" customHeight="false" outlineLevel="0" collapsed="false">
      <c r="B29" s="128" t="s">
        <v>1000</v>
      </c>
      <c r="C29" s="128"/>
      <c r="D29" s="128"/>
      <c r="E29" s="128"/>
    </row>
    <row r="30" customFormat="false" ht="12.75" hidden="false" customHeight="false" outlineLevel="0" collapsed="false">
      <c r="B30" s="128" t="s">
        <v>1001</v>
      </c>
      <c r="C30" s="128"/>
      <c r="D30" s="128"/>
      <c r="E30" s="128"/>
    </row>
    <row r="31" customFormat="false" ht="12.75" hidden="false" customHeight="false" outlineLevel="0" collapsed="false">
      <c r="B31" s="128" t="s">
        <v>1002</v>
      </c>
      <c r="C31" s="128"/>
      <c r="D31" s="128"/>
      <c r="E31" s="128"/>
    </row>
    <row r="32" customFormat="false" ht="12.75" hidden="false" customHeight="false" outlineLevel="0" collapsed="false">
      <c r="B32" s="128" t="s">
        <v>1003</v>
      </c>
      <c r="C32" s="128"/>
      <c r="D32" s="128"/>
      <c r="E32" s="128"/>
    </row>
  </sheetData>
  <sheetProtection algorithmName="SHA-512" hashValue="YtN/mRd9YiqBYzCEWq7+Nhp9qvTbG5/PCbKfXyDw3GO9PN9E16RvcrN4ouBvc6ERE1fZEWvDE3/5d59CvE5F3A==" saltValue="+AghHgHTcE+DxlyA54Fwag==" spinCount="100000" sheet="true" objects="true" scenarios="true" sort="false" autoFilter="false" pivotTables="false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LibreOffice/7.6.4.1$Windows_X86_64 LibreOffice_project/e19e193f88cd6c0525a17fb7a176ed8e6a3e2aa1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2021-11-12T12:13:19Z</dcterms:created>
  <dc:creator>Microsoft Office User</dc:creator>
  <dc:description/>
  <dc:language>ru-RU</dc:language>
  <cp:lastModifiedBy>Uaer4</cp:lastModifiedBy>
  <dcterms:modified xsi:type="dcterms:W3CDTF">2024-10-24T08:35:51Z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