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FBFB6D2-8B74-411B-8383-67688BEC57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86" i="1" s="1"/>
  <c r="Y39" i="1"/>
  <c r="Y290" i="1" s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Y288" i="1" s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C299" i="1" l="1"/>
  <c r="Y289" i="1"/>
  <c r="B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<sst xmlns="http://schemas.openxmlformats.org/spreadsheetml/2006/main" count="1452" uniqueCount="494">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</sst>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8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14</v>
      </c>
      <c r="Y29" s="31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28</v>
      </c>
      <c r="Y30" s="313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12</v>
      </c>
      <c r="Y39" s="314">
        <f>IFERROR(SUM(Y36:Y38),"0")</f>
        <v>12</v>
      </c>
      <c r="Z39" s="314">
        <f>IFERROR(IF(Z36="",0,Z36),"0")+IFERROR(IF(Z37="",0,Z37),"0")+IFERROR(IF(Z38="",0,Z38),"0")</f>
        <v>0.186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72</v>
      </c>
      <c r="Y40" s="314">
        <f>IFERROR(SUMPRODUCT(Y36:Y38*H36:H38),"0")</f>
        <v>72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12</v>
      </c>
      <c r="Y54" s="313">
        <f t="shared" si="0"/>
        <v>12</v>
      </c>
      <c r="Z54" s="36">
        <f t="shared" si="1"/>
        <v>0.186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89.16</v>
      </c>
      <c r="BN54" s="67">
        <f t="shared" si="3"/>
        <v>89.16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24</v>
      </c>
      <c r="Y60" s="314">
        <f>IFERROR(SUM(Y48:Y59),"0")</f>
        <v>24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0.372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172.8</v>
      </c>
      <c r="Y61" s="314">
        <f>IFERROR(SUMPRODUCT(Y48:Y59*H48:H59),"0")</f>
        <v>172.8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60</v>
      </c>
      <c r="Y65" s="313">
        <f>IFERROR(IF(X65="","",X65),"")</f>
        <v>60</v>
      </c>
      <c r="Z65" s="36">
        <f>IFERROR(IF(X65="","",X65*0.00866),"")</f>
        <v>0.51959999999999995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312.79199999999997</v>
      </c>
      <c r="BN65" s="67">
        <f>IFERROR(Y65*I65,"0")</f>
        <v>312.79199999999997</v>
      </c>
      <c r="BO65" s="67">
        <f>IFERROR(X65/J65,"0")</f>
        <v>0.41666666666666669</v>
      </c>
      <c r="BP65" s="67">
        <f>IFERROR(Y65/J65,"0")</f>
        <v>0.41666666666666669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60</v>
      </c>
      <c r="Y66" s="314">
        <f>IFERROR(SUM(Y64:Y65),"0")</f>
        <v>60</v>
      </c>
      <c r="Z66" s="314">
        <f>IFERROR(IF(Z64="",0,Z64),"0")+IFERROR(IF(Z65="",0,Z65),"0")</f>
        <v>0.51959999999999995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300</v>
      </c>
      <c r="Y67" s="314">
        <f>IFERROR(SUMPRODUCT(Y64:Y65*H64:H65),"0")</f>
        <v>300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14</v>
      </c>
      <c r="Y70" s="313">
        <f>IFERROR(IF(X70="","",X70),"")</f>
        <v>14</v>
      </c>
      <c r="Z70" s="36">
        <f>IFERROR(IF(X70="","",X70*0.01788),"")</f>
        <v>0.25031999999999999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14</v>
      </c>
      <c r="Y71" s="314">
        <f>IFERROR(SUM(Y70:Y70),"0")</f>
        <v>14</v>
      </c>
      <c r="Z71" s="314">
        <f>IFERROR(IF(Z70="",0,Z70),"0")</f>
        <v>0.25031999999999999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50.4</v>
      </c>
      <c r="Y72" s="314">
        <f>IFERROR(SUMPRODUCT(Y70:Y70*H70:H70),"0")</f>
        <v>50.4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0</v>
      </c>
      <c r="Y75" s="31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56</v>
      </c>
      <c r="Y77" s="314">
        <f>IFERROR(SUM(Y75:Y76),"0")</f>
        <v>56</v>
      </c>
      <c r="Z77" s="314">
        <f>IFERROR(IF(Z75="",0,Z75),"0")+IFERROR(IF(Z76="",0,Z76),"0")</f>
        <v>1.0012799999999999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201.6</v>
      </c>
      <c r="Y78" s="314">
        <f>IFERROR(SUMPRODUCT(Y75:Y76*H75:H76),"0")</f>
        <v>201.6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14</v>
      </c>
      <c r="Y82" s="313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42</v>
      </c>
      <c r="Y83" s="313">
        <f t="shared" si="6"/>
        <v>42</v>
      </c>
      <c r="Z83" s="36">
        <f t="shared" si="7"/>
        <v>0.75095999999999996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28</v>
      </c>
      <c r="Y84" s="313">
        <f t="shared" si="6"/>
        <v>28</v>
      </c>
      <c r="Z84" s="36">
        <f t="shared" si="7"/>
        <v>0.50063999999999997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42</v>
      </c>
      <c r="Y85" s="313">
        <f t="shared" si="6"/>
        <v>42</v>
      </c>
      <c r="Z85" s="36">
        <f t="shared" si="7"/>
        <v>0.75095999999999996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126</v>
      </c>
      <c r="Y87" s="314">
        <f>IFERROR(SUM(Y81:Y86),"0")</f>
        <v>126</v>
      </c>
      <c r="Z87" s="314">
        <f>IFERROR(IF(Z81="",0,Z81),"0")+IFERROR(IF(Z82="",0,Z82),"0")+IFERROR(IF(Z83="",0,Z83),"0")+IFERROR(IF(Z84="",0,Z84),"0")+IFERROR(IF(Z85="",0,Z85),"0")+IFERROR(IF(Z86="",0,Z86),"0")</f>
        <v>2.2528799999999998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453.6</v>
      </c>
      <c r="Y88" s="314">
        <f>IFERROR(SUMPRODUCT(Y81:Y86*H81:H86),"0")</f>
        <v>453.6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42</v>
      </c>
      <c r="Y92" s="313">
        <f>IFERROR(IF(X92="","",X92),"")</f>
        <v>42</v>
      </c>
      <c r="Z92" s="36">
        <f>IFERROR(IF(X92="","",X92*0.01788),"")</f>
        <v>0.75095999999999996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178.24799999999999</v>
      </c>
      <c r="BN92" s="67">
        <f>IFERROR(Y92*I92,"0")</f>
        <v>178.24799999999999</v>
      </c>
      <c r="BO92" s="67">
        <f>IFERROR(X92/J92,"0")</f>
        <v>0.6</v>
      </c>
      <c r="BP92" s="67">
        <f>IFERROR(Y92/J92,"0")</f>
        <v>0.6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42</v>
      </c>
      <c r="Y94" s="314">
        <f>IFERROR(SUM(Y91:Y93),"0")</f>
        <v>42</v>
      </c>
      <c r="Z94" s="314">
        <f>IFERROR(IF(Z91="",0,Z91),"0")+IFERROR(IF(Z92="",0,Z92),"0")+IFERROR(IF(Z93="",0,Z93),"0")</f>
        <v>0.75095999999999996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151.20000000000002</v>
      </c>
      <c r="Y95" s="314">
        <f>IFERROR(SUMPRODUCT(Y91:Y93*H91:H93),"0")</f>
        <v>151.20000000000002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24</v>
      </c>
      <c r="Y98" s="313">
        <f t="shared" ref="Y98:Y105" si="12">IFERROR(IF(X98="","",X98),"")</f>
        <v>24</v>
      </c>
      <c r="Z98" s="36">
        <f t="shared" ref="Z98:Z105" si="13">IFERROR(IF(X98="","",X98*0.0155),"")</f>
        <v>0.372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172.79040000000001</v>
      </c>
      <c r="BN98" s="67">
        <f t="shared" ref="BN98:BN105" si="15">IFERROR(Y98*I98,"0")</f>
        <v>172.79040000000001</v>
      </c>
      <c r="BO98" s="67">
        <f t="shared" ref="BO98:BO105" si="16">IFERROR(X98/J98,"0")</f>
        <v>0.2857142857142857</v>
      </c>
      <c r="BP98" s="67">
        <f t="shared" ref="BP98:BP105" si="17">IFERROR(Y98/J98,"0")</f>
        <v>0.2857142857142857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12</v>
      </c>
      <c r="Y100" s="313">
        <f t="shared" si="12"/>
        <v>12</v>
      </c>
      <c r="Z100" s="36">
        <f t="shared" si="13"/>
        <v>0.186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89.831999999999994</v>
      </c>
      <c r="BN100" s="67">
        <f t="shared" si="15"/>
        <v>89.831999999999994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60</v>
      </c>
      <c r="Y106" s="314">
        <f>IFERROR(SUM(Y98:Y105),"0")</f>
        <v>60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0.93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424.32000000000005</v>
      </c>
      <c r="Y107" s="314">
        <f>IFERROR(SUMPRODUCT(Y98:Y105*H98:H105),"0")</f>
        <v>424.32000000000005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56</v>
      </c>
      <c r="Y110" s="313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14</v>
      </c>
      <c r="Y111" s="313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70</v>
      </c>
      <c r="Y112" s="314">
        <f>IFERROR(SUM(Y110:Y111),"0")</f>
        <v>70</v>
      </c>
      <c r="Z112" s="314">
        <f>IFERROR(IF(Z110="",0,Z110),"0")+IFERROR(IF(Z111="",0,Z111),"0")</f>
        <v>1.2515999999999998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210</v>
      </c>
      <c r="Y113" s="314">
        <f>IFERROR(SUMPRODUCT(Y110:Y111*H110:H111),"0")</f>
        <v>210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0</v>
      </c>
      <c r="Y117" s="31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0</v>
      </c>
      <c r="Y118" s="314">
        <f>IFERROR(SUM(Y116:Y117),"0")</f>
        <v>0</v>
      </c>
      <c r="Z118" s="314">
        <f>IFERROR(IF(Z116="",0,Z116),"0")+IFERROR(IF(Z117="",0,Z117),"0")</f>
        <v>0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0</v>
      </c>
      <c r="Y119" s="314">
        <f>IFERROR(SUMPRODUCT(Y116:Y117*H116:H117),"0")</f>
        <v>0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14</v>
      </c>
      <c r="Y124" s="31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36</v>
      </c>
      <c r="Y153" s="313">
        <f>IFERROR(IF(X153="","",X153),"")</f>
        <v>36</v>
      </c>
      <c r="Z153" s="36">
        <f>IFERROR(IF(X153="","",X153*0.00866),"")</f>
        <v>0.31175999999999998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187.67519999999999</v>
      </c>
      <c r="BN153" s="67">
        <f>IFERROR(Y153*I153,"0")</f>
        <v>187.67519999999999</v>
      </c>
      <c r="BO153" s="67">
        <f>IFERROR(X153/J153,"0")</f>
        <v>0.25</v>
      </c>
      <c r="BP153" s="67">
        <f>IFERROR(Y153/J153,"0")</f>
        <v>0.25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36</v>
      </c>
      <c r="Y155" s="314">
        <f>IFERROR(SUM(Y151:Y154),"0")</f>
        <v>36</v>
      </c>
      <c r="Z155" s="314">
        <f>IFERROR(IF(Z151="",0,Z151),"0")+IFERROR(IF(Z152="",0,Z152),"0")+IFERROR(IF(Z153="",0,Z153),"0")+IFERROR(IF(Z154="",0,Z154),"0")</f>
        <v>0.31175999999999998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180</v>
      </c>
      <c r="Y156" s="314">
        <f>IFERROR(SUMPRODUCT(Y151:Y154*H151:H154),"0")</f>
        <v>180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12</v>
      </c>
      <c r="Y159" s="313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12</v>
      </c>
      <c r="Y160" s="314">
        <f>IFERROR(SUM(Y158:Y159),"0")</f>
        <v>12</v>
      </c>
      <c r="Z160" s="314">
        <f>IFERROR(IF(Z158="",0,Z158),"0")+IFERROR(IF(Z159="",0,Z159),"0")</f>
        <v>0.10391999999999998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60</v>
      </c>
      <c r="Y161" s="314">
        <f>IFERROR(SUMPRODUCT(Y158:Y159*H158:H159),"0")</f>
        <v>60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28</v>
      </c>
      <c r="Y165" s="313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98</v>
      </c>
      <c r="Y166" s="313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98</v>
      </c>
      <c r="Y167" s="313">
        <f>IFERROR(IF(X167="","",X167),"")</f>
        <v>98</v>
      </c>
      <c r="Z167" s="36">
        <f>IFERROR(IF(X167="","",X167*0.01788),"")</f>
        <v>1.75224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366.12800000000004</v>
      </c>
      <c r="BN167" s="67">
        <f>IFERROR(Y167*I167,"0")</f>
        <v>366.12800000000004</v>
      </c>
      <c r="BO167" s="67">
        <f>IFERROR(X167/J167,"0")</f>
        <v>1.4</v>
      </c>
      <c r="BP167" s="67">
        <f>IFERROR(Y167/J167,"0")</f>
        <v>1.4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224</v>
      </c>
      <c r="Y168" s="314">
        <f>IFERROR(SUM(Y165:Y167),"0")</f>
        <v>224</v>
      </c>
      <c r="Z168" s="314">
        <f>IFERROR(IF(Z165="",0,Z165),"0")+IFERROR(IF(Z166="",0,Z166),"0")+IFERROR(IF(Z167="",0,Z167),"0")</f>
        <v>4.0051199999999998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672</v>
      </c>
      <c r="Y169" s="314">
        <f>IFERROR(SUMPRODUCT(Y165:Y167*H165:H167),"0")</f>
        <v>672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24</v>
      </c>
      <c r="Y187" s="313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24</v>
      </c>
      <c r="Y190" s="314">
        <f>IFERROR(SUM(Y187:Y189),"0")</f>
        <v>24</v>
      </c>
      <c r="Z190" s="314">
        <f>IFERROR(IF(Z187="",0,Z187),"0")+IFERROR(IF(Z188="",0,Z188),"0")+IFERROR(IF(Z189="",0,Z189),"0")</f>
        <v>0.372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134.39999999999998</v>
      </c>
      <c r="Y191" s="314">
        <f>IFERROR(SUMPRODUCT(Y187:Y189*H187:H189),"0")</f>
        <v>134.39999999999998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53.999999999999993</v>
      </c>
      <c r="Y249" s="313">
        <f>IFERROR(IF(X249="","",X249),"")</f>
        <v>53.999999999999993</v>
      </c>
      <c r="Z249" s="36">
        <f>IFERROR(IF(X249="","",X249*0.00502),"")</f>
        <v>0.27107999999999999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103.40999999999998</v>
      </c>
      <c r="BN249" s="67">
        <f>IFERROR(Y249*I249,"0")</f>
        <v>103.40999999999998</v>
      </c>
      <c r="BO249" s="67">
        <f>IFERROR(X249/J249,"0")</f>
        <v>0.23076923076923073</v>
      </c>
      <c r="BP249" s="67">
        <f>IFERROR(Y249/J249,"0")</f>
        <v>0.23076923076923073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53.999999999999993</v>
      </c>
      <c r="Y250" s="314">
        <f>IFERROR(SUM(Y249:Y249),"0")</f>
        <v>53.999999999999993</v>
      </c>
      <c r="Z250" s="314">
        <f>IFERROR(IF(Z249="",0,Z249),"0")</f>
        <v>0.27107999999999999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97.199999999999989</v>
      </c>
      <c r="Y251" s="314">
        <f>IFERROR(SUMPRODUCT(Y249:Y249*H249:H249),"0")</f>
        <v>97.199999999999989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96</v>
      </c>
      <c r="Y253" s="313">
        <f>IFERROR(IF(X253="","",X253),"")</f>
        <v>96</v>
      </c>
      <c r="Z253" s="36">
        <f>IFERROR(IF(X253="","",X253*0.0155),"")</f>
        <v>1.488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600.96</v>
      </c>
      <c r="BN253" s="67">
        <f>IFERROR(Y253*I253,"0")</f>
        <v>600.96</v>
      </c>
      <c r="BO253" s="67">
        <f>IFERROR(X253/J253,"0")</f>
        <v>1.1428571428571428</v>
      </c>
      <c r="BP253" s="67">
        <f>IFERROR(Y253/J253,"0")</f>
        <v>1.1428571428571428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96</v>
      </c>
      <c r="Y255" s="314">
        <f>IFERROR(SUM(Y253:Y254),"0")</f>
        <v>96</v>
      </c>
      <c r="Z255" s="314">
        <f>IFERROR(IF(Z253="",0,Z253),"0")+IFERROR(IF(Z254="",0,Z254),"0")</f>
        <v>1.488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576</v>
      </c>
      <c r="Y256" s="314">
        <f>IFERROR(SUMPRODUCT(Y253:Y254*H253:H254),"0")</f>
        <v>576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36</v>
      </c>
      <c r="Y259" s="31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50</v>
      </c>
      <c r="Y261" s="314">
        <f>IFERROR(SUM(Y258:Y260),"0")</f>
        <v>50</v>
      </c>
      <c r="Z261" s="314">
        <f>IFERROR(IF(Z258="",0,Z258),"0")+IFERROR(IF(Z259="",0,Z259),"0")+IFERROR(IF(Z260="",0,Z260),"0")</f>
        <v>0.6890400000000001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217.8</v>
      </c>
      <c r="Y262" s="314">
        <f>IFERROR(SUMPRODUCT(Y258:Y260*H258:H260),"0")</f>
        <v>217.8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56</v>
      </c>
      <c r="Y266" s="313">
        <f t="shared" si="24"/>
        <v>56</v>
      </c>
      <c r="Z266" s="36">
        <f>IFERROR(IF(X266="","",X266*0.00936),"")</f>
        <v>0.52415999999999996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217.952</v>
      </c>
      <c r="BN266" s="67">
        <f t="shared" si="26"/>
        <v>217.952</v>
      </c>
      <c r="BO266" s="67">
        <f t="shared" si="27"/>
        <v>0.44444444444444442</v>
      </c>
      <c r="BP266" s="67">
        <f t="shared" si="28"/>
        <v>0.44444444444444442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98</v>
      </c>
      <c r="Y272" s="313">
        <f t="shared" si="24"/>
        <v>98</v>
      </c>
      <c r="Z272" s="36">
        <f t="shared" si="29"/>
        <v>0.91727999999999998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381.416</v>
      </c>
      <c r="BN272" s="67">
        <f t="shared" si="26"/>
        <v>381.416</v>
      </c>
      <c r="BO272" s="67">
        <f t="shared" si="27"/>
        <v>0.77777777777777779</v>
      </c>
      <c r="BP272" s="67">
        <f t="shared" si="28"/>
        <v>0.77777777777777779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168</v>
      </c>
      <c r="Y284" s="314">
        <f>IFERROR(SUM(Y264:Y283),"0")</f>
        <v>168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1.5724800000000001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611.80000000000007</v>
      </c>
      <c r="Y285" s="314">
        <f>IFERROR(SUMPRODUCT(Y264:Y283*H264:H283),"0")</f>
        <v>611.80000000000007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4851.5200000000004</v>
      </c>
      <c r="Y286" s="314">
        <f>IFERROR(Y24+Y33+Y40+Y45+Y61+Y67+Y72+Y78+Y88+Y95+Y107+Y113+Y119+Y126+Y131+Y137+Y142+Y148+Y156+Y161+Y169+Y173+Y178+Y184+Y191+Y201+Y209+Y214+Y220+Y226+Y233+Y239+Y247+Y251+Y256+Y262+Y285,"0")</f>
        <v>4851.5200000000004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5363.2267999999995</v>
      </c>
      <c r="Y287" s="314">
        <f>IFERROR(SUM(BN22:BN283),"0")</f>
        <v>5363.2267999999995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15</v>
      </c>
      <c r="Y288" s="38">
        <f>ROUNDUP(SUM(BP22:BP283),0)</f>
        <v>15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5738.2267999999995</v>
      </c>
      <c r="Y289" s="314">
        <f>GrossWeightTotalR+PalletQtyTotalR*25</f>
        <v>5738.2267999999995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1234</v>
      </c>
      <c r="Y290" s="314">
        <f>IFERROR(Y23+Y32+Y39+Y44+Y60+Y66+Y71+Y77+Y87+Y94+Y106+Y112+Y118+Y125+Y130+Y136+Y141+Y147+Y155+Y160+Y168+Y172+Y177+Y183+Y190+Y200+Y208+Y213+Y219+Y225+Y232+Y238+Y246+Y250+Y255+Y261+Y284,"0")</f>
        <v>1234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17.636639999999996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72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172.8</v>
      </c>
      <c r="G296" s="46">
        <f>IFERROR(X64*H64,"0")+IFERROR(X65*H65,"0")</f>
        <v>300</v>
      </c>
      <c r="H296" s="46">
        <f>IFERROR(X70*H70,"0")</f>
        <v>50.4</v>
      </c>
      <c r="I296" s="46">
        <f>IFERROR(X75*H75,"0")+IFERROR(X76*H76,"0")</f>
        <v>201.6</v>
      </c>
      <c r="J296" s="46">
        <f>IFERROR(X81*H81,"0")+IFERROR(X82*H82,"0")+IFERROR(X83*H83,"0")+IFERROR(X84*H84,"0")+IFERROR(X85*H85,"0")+IFERROR(X86*H86,"0")</f>
        <v>453.6</v>
      </c>
      <c r="K296" s="46">
        <f>IFERROR(X91*H91,"0")+IFERROR(X92*H92,"0")+IFERROR(X93*H93,"0")</f>
        <v>151.20000000000002</v>
      </c>
      <c r="L296" s="46">
        <f>IFERROR(X98*H98,"0")+IFERROR(X99*H99,"0")+IFERROR(X100*H100,"0")+IFERROR(X101*H101,"0")+IFERROR(X102*H102,"0")+IFERROR(X103*H103,"0")+IFERROR(X104*H104,"0")+IFERROR(X105*H105,"0")</f>
        <v>424.32000000000005</v>
      </c>
      <c r="M296" s="46">
        <f>IFERROR(X110*H110,"0")+IFERROR(X111*H111,"0")</f>
        <v>210</v>
      </c>
      <c r="N296" s="310"/>
      <c r="O296" s="46">
        <f>IFERROR(X116*H116,"0")+IFERROR(X117*H117,"0")</f>
        <v>0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240</v>
      </c>
      <c r="V296" s="46">
        <f>IFERROR(X165*H165,"0")+IFERROR(X166*H166,"0")+IFERROR(X167*H167,"0")+IFERROR(X171*H171,"0")</f>
        <v>672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134.39999999999998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1502.8000000000002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1429.92</v>
      </c>
      <c r="B299" s="60">
        <f>SUMPRODUCT(--(BB:BB="ПГП"),--(W:W="кор"),H:H,Y:Y)+SUMPRODUCT(--(BB:BB="ПГП"),--(W:W="кг"),Y:Y)</f>
        <v>3421.6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