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861320B-D1D6-463B-B9A0-1196C02083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Y161" i="1"/>
  <c r="X161" i="1"/>
  <c r="Z160" i="1"/>
  <c r="X160" i="1"/>
  <c r="BO159" i="1"/>
  <c r="BM159" i="1"/>
  <c r="Z159" i="1"/>
  <c r="Y159" i="1"/>
  <c r="P159" i="1"/>
  <c r="BP158" i="1"/>
  <c r="BO158" i="1"/>
  <c r="BN158" i="1"/>
  <c r="BM158" i="1"/>
  <c r="Z158" i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6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8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Y61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88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BP22" i="1"/>
  <c r="BO22" i="1"/>
  <c r="BN22" i="1"/>
  <c r="BM22" i="1"/>
  <c r="X287" i="1" s="1"/>
  <c r="X28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86" i="1" s="1"/>
  <c r="Y39" i="1"/>
  <c r="Y290" i="1" s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Y287" i="1" s="1"/>
  <c r="BN31" i="1"/>
  <c r="BN37" i="1"/>
  <c r="BN49" i="1"/>
  <c r="BN51" i="1"/>
  <c r="BN54" i="1"/>
  <c r="BN56" i="1"/>
  <c r="BN58" i="1"/>
  <c r="BN65" i="1"/>
  <c r="BN70" i="1"/>
  <c r="BP70" i="1"/>
  <c r="Y288" i="1" s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C299" i="1" l="1"/>
  <c r="Y289" i="1"/>
  <c r="B299" i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<sst xmlns="http://schemas.openxmlformats.org/spreadsheetml/2006/main" count="1452" uniqueCount="494">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</sst>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5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1"/>
      <c r="V5" s="427" t="s">
        <v>12</v>
      </c>
      <c r="W5" s="398"/>
      <c r="AB5" s="51"/>
      <c r="AC5" s="51"/>
      <c r="AD5" s="51"/>
      <c r="AE5" s="51"/>
    </row>
    <row r="6" spans="1:32" s="306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1"/>
      <c r="V6" s="453" t="s">
        <v>17</v>
      </c>
      <c r="W6" s="351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1"/>
      <c r="V7" s="454"/>
      <c r="W7" s="455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8">
        <v>0.41666666666666669</v>
      </c>
      <c r="R8" s="355"/>
      <c r="T8" s="322"/>
      <c r="U8" s="341"/>
      <c r="V8" s="454"/>
      <c r="W8" s="455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21</v>
      </c>
      <c r="Q9" s="395"/>
      <c r="R9" s="396"/>
      <c r="T9" s="322"/>
      <c r="U9" s="341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0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8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6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8" t="s">
        <v>51</v>
      </c>
      <c r="V17" s="402"/>
      <c r="W17" s="346" t="s">
        <v>52</v>
      </c>
      <c r="X17" s="346" t="s">
        <v>53</v>
      </c>
      <c r="Y17" s="516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7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14</v>
      </c>
      <c r="Y28" s="313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112</v>
      </c>
      <c r="Y30" s="313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112</v>
      </c>
      <c r="Y31" s="313">
        <f>IFERROR(IF(X31="","",X31),"")</f>
        <v>112</v>
      </c>
      <c r="Z31" s="36">
        <f>IFERROR(IF(X31="","",X31*0.00941),"")</f>
        <v>1.05392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215.24160000000001</v>
      </c>
      <c r="BN31" s="67">
        <f>IFERROR(Y31*I31,"0")</f>
        <v>215.24160000000001</v>
      </c>
      <c r="BO31" s="67">
        <f>IFERROR(X31/J31,"0")</f>
        <v>0.8</v>
      </c>
      <c r="BP31" s="67">
        <f>IFERROR(Y31/J31,"0")</f>
        <v>0.8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238</v>
      </c>
      <c r="Y32" s="314">
        <f>IFERROR(SUM(Y28:Y31),"0")</f>
        <v>238</v>
      </c>
      <c r="Z32" s="314">
        <f>IFERROR(IF(Z28="",0,Z28),"0")+IFERROR(IF(Z29="",0,Z29),"0")+IFERROR(IF(Z30="",0,Z30),"0")+IFERROR(IF(Z31="",0,Z31),"0")</f>
        <v>2.2395800000000001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357</v>
      </c>
      <c r="Y33" s="314">
        <f>IFERROR(SUMPRODUCT(Y28:Y31*H28:H31),"0")</f>
        <v>357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12</v>
      </c>
      <c r="Y36" s="31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12</v>
      </c>
      <c r="Y37" s="31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12</v>
      </c>
      <c r="Y38" s="31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36</v>
      </c>
      <c r="Y39" s="314">
        <f>IFERROR(SUM(Y36:Y38),"0")</f>
        <v>36</v>
      </c>
      <c r="Z39" s="314">
        <f>IFERROR(IF(Z36="",0,Z36),"0")+IFERROR(IF(Z37="",0,Z37),"0")+IFERROR(IF(Z38="",0,Z38),"0")</f>
        <v>0.55800000000000005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216</v>
      </c>
      <c r="Y40" s="314">
        <f>IFERROR(SUMPRODUCT(Y36:Y38*H36:H38),"0")</f>
        <v>216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10</v>
      </c>
      <c r="Y43" s="313">
        <f>IFERROR(IF(X43="","",X43),"")</f>
        <v>10</v>
      </c>
      <c r="Z43" s="36">
        <f>IFERROR(IF(X43="","",X43*0.0095),"")</f>
        <v>9.5000000000000001E-2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15.918000000000001</v>
      </c>
      <c r="BN43" s="67">
        <f>IFERROR(Y43*I43,"0")</f>
        <v>15.918000000000001</v>
      </c>
      <c r="BO43" s="67">
        <f>IFERROR(X43/J43,"0")</f>
        <v>7.6923076923076927E-2</v>
      </c>
      <c r="BP43" s="67">
        <f>IFERROR(Y43/J43,"0")</f>
        <v>7.6923076923076927E-2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10</v>
      </c>
      <c r="Y44" s="314">
        <f>IFERROR(SUM(Y43:Y43),"0")</f>
        <v>10</v>
      </c>
      <c r="Z44" s="314">
        <f>IFERROR(IF(Z43="",0,Z43),"0")</f>
        <v>9.5000000000000001E-2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12</v>
      </c>
      <c r="Y45" s="314">
        <f>IFERROR(SUMPRODUCT(Y43:Y43*H43:H43),"0")</f>
        <v>12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12</v>
      </c>
      <c r="Y50" s="313">
        <f t="shared" si="0"/>
        <v>12</v>
      </c>
      <c r="Z50" s="36">
        <f t="shared" si="1"/>
        <v>0.186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89.831999999999994</v>
      </c>
      <c r="BN50" s="67">
        <f t="shared" si="3"/>
        <v>89.831999999999994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24</v>
      </c>
      <c r="Y54" s="313">
        <f t="shared" si="0"/>
        <v>24</v>
      </c>
      <c r="Z54" s="36">
        <f t="shared" si="1"/>
        <v>0.372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178.32</v>
      </c>
      <c r="BN54" s="67">
        <f t="shared" si="3"/>
        <v>178.32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36</v>
      </c>
      <c r="Y60" s="314">
        <f>IFERROR(SUM(Y48:Y59),"0")</f>
        <v>36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0.55800000000000005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259.20000000000005</v>
      </c>
      <c r="Y61" s="314">
        <f>IFERROR(SUMPRODUCT(Y48:Y59*H48:H59),"0")</f>
        <v>259.20000000000005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96</v>
      </c>
      <c r="Y65" s="313">
        <f>IFERROR(IF(X65="","",X65),"")</f>
        <v>96</v>
      </c>
      <c r="Z65" s="36">
        <f>IFERROR(IF(X65="","",X65*0.00866),"")</f>
        <v>0.83135999999999988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500.46719999999993</v>
      </c>
      <c r="BN65" s="67">
        <f>IFERROR(Y65*I65,"0")</f>
        <v>500.46719999999993</v>
      </c>
      <c r="BO65" s="67">
        <f>IFERROR(X65/J65,"0")</f>
        <v>0.66666666666666663</v>
      </c>
      <c r="BP65" s="67">
        <f>IFERROR(Y65/J65,"0")</f>
        <v>0.66666666666666663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96</v>
      </c>
      <c r="Y66" s="314">
        <f>IFERROR(SUM(Y64:Y65),"0")</f>
        <v>96</v>
      </c>
      <c r="Z66" s="314">
        <f>IFERROR(IF(Z64="",0,Z64),"0")+IFERROR(IF(Z65="",0,Z65),"0")</f>
        <v>0.83135999999999988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480</v>
      </c>
      <c r="Y67" s="314">
        <f>IFERROR(SUMPRODUCT(Y64:Y65*H64:H65),"0")</f>
        <v>480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28</v>
      </c>
      <c r="Y77" s="314">
        <f>IFERROR(SUM(Y75:Y76),"0")</f>
        <v>28</v>
      </c>
      <c r="Z77" s="314">
        <f>IFERROR(IF(Z75="",0,Z75),"0")+IFERROR(IF(Z76="",0,Z76),"0")</f>
        <v>0.50063999999999997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100.8</v>
      </c>
      <c r="Y78" s="314">
        <f>IFERROR(SUMPRODUCT(Y75:Y76*H75:H76),"0")</f>
        <v>100.8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56</v>
      </c>
      <c r="Y82" s="313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98</v>
      </c>
      <c r="Y83" s="313">
        <f t="shared" si="6"/>
        <v>98</v>
      </c>
      <c r="Z83" s="36">
        <f t="shared" si="7"/>
        <v>1.75224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28</v>
      </c>
      <c r="Y85" s="313">
        <f t="shared" si="6"/>
        <v>28</v>
      </c>
      <c r="Z85" s="36">
        <f t="shared" si="7"/>
        <v>0.50063999999999997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182</v>
      </c>
      <c r="Y87" s="314">
        <f>IFERROR(SUM(Y81:Y86),"0")</f>
        <v>182</v>
      </c>
      <c r="Z87" s="314">
        <f>IFERROR(IF(Z81="",0,Z81),"0")+IFERROR(IF(Z82="",0,Z82),"0")+IFERROR(IF(Z83="",0,Z83),"0")+IFERROR(IF(Z84="",0,Z84),"0")+IFERROR(IF(Z85="",0,Z85),"0")+IFERROR(IF(Z86="",0,Z86),"0")</f>
        <v>3.2541599999999997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655.19999999999993</v>
      </c>
      <c r="Y88" s="314">
        <f>IFERROR(SUMPRODUCT(Y81:Y86*H81:H86),"0")</f>
        <v>655.19999999999993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14</v>
      </c>
      <c r="Y91" s="313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28</v>
      </c>
      <c r="Y92" s="313">
        <f>IFERROR(IF(X92="","",X92),"")</f>
        <v>28</v>
      </c>
      <c r="Z92" s="36">
        <f>IFERROR(IF(X92="","",X92*0.01788),"")</f>
        <v>0.50063999999999997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118.83199999999999</v>
      </c>
      <c r="BN92" s="67">
        <f>IFERROR(Y92*I92,"0")</f>
        <v>118.83199999999999</v>
      </c>
      <c r="BO92" s="67">
        <f>IFERROR(X92/J92,"0")</f>
        <v>0.4</v>
      </c>
      <c r="BP92" s="67">
        <f>IFERROR(Y92/J92,"0")</f>
        <v>0.4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60</v>
      </c>
      <c r="Y93" s="313">
        <f>IFERROR(IF(X93="","",X93),"")</f>
        <v>60</v>
      </c>
      <c r="Z93" s="36">
        <f>IFERROR(IF(X93="","",X93*0.0155),"")</f>
        <v>0.92999999999999994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207.84</v>
      </c>
      <c r="BN93" s="67">
        <f>IFERROR(Y93*I93,"0")</f>
        <v>207.84</v>
      </c>
      <c r="BO93" s="67">
        <f>IFERROR(X93/J93,"0")</f>
        <v>0.7142857142857143</v>
      </c>
      <c r="BP93" s="67">
        <f>IFERROR(Y93/J93,"0")</f>
        <v>0.7142857142857143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102</v>
      </c>
      <c r="Y94" s="314">
        <f>IFERROR(SUM(Y91:Y93),"0")</f>
        <v>102</v>
      </c>
      <c r="Z94" s="314">
        <f>IFERROR(IF(Z91="",0,Z91),"0")+IFERROR(IF(Z92="",0,Z92),"0")+IFERROR(IF(Z93="",0,Z93),"0")</f>
        <v>1.56168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315.84000000000003</v>
      </c>
      <c r="Y95" s="314">
        <f>IFERROR(SUMPRODUCT(Y91:Y93*H91:H93),"0")</f>
        <v>315.84000000000003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156</v>
      </c>
      <c r="Y100" s="313">
        <f t="shared" si="12"/>
        <v>156</v>
      </c>
      <c r="Z100" s="36">
        <f t="shared" si="13"/>
        <v>2.4180000000000001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1167.816</v>
      </c>
      <c r="BN100" s="67">
        <f t="shared" si="15"/>
        <v>1167.816</v>
      </c>
      <c r="BO100" s="67">
        <f t="shared" si="16"/>
        <v>1.8571428571428572</v>
      </c>
      <c r="BP100" s="67">
        <f t="shared" si="17"/>
        <v>1.8571428571428572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168</v>
      </c>
      <c r="Y104" s="313">
        <f t="shared" si="12"/>
        <v>168</v>
      </c>
      <c r="Z104" s="36">
        <f t="shared" si="13"/>
        <v>2.6040000000000001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1257.6479999999999</v>
      </c>
      <c r="BN104" s="67">
        <f t="shared" si="15"/>
        <v>1257.6479999999999</v>
      </c>
      <c r="BO104" s="67">
        <f t="shared" si="16"/>
        <v>2</v>
      </c>
      <c r="BP104" s="67">
        <f t="shared" si="17"/>
        <v>2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324</v>
      </c>
      <c r="Y106" s="314">
        <f>IFERROR(SUM(Y98:Y105),"0")</f>
        <v>324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5.0220000000000002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2332.8000000000002</v>
      </c>
      <c r="Y107" s="314">
        <f>IFERROR(SUMPRODUCT(Y98:Y105*H98:H105),"0")</f>
        <v>2332.8000000000002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112</v>
      </c>
      <c r="Y110" s="313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0</v>
      </c>
      <c r="Y111" s="313">
        <f>IFERROR(IF(X111="","",X111),"")</f>
        <v>0</v>
      </c>
      <c r="Z111" s="36">
        <f>IFERROR(IF(X111="","",X111*0.01788),"")</f>
        <v>0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112</v>
      </c>
      <c r="Y112" s="314">
        <f>IFERROR(SUM(Y110:Y111),"0")</f>
        <v>112</v>
      </c>
      <c r="Z112" s="314">
        <f>IFERROR(IF(Z110="",0,Z110),"0")+IFERROR(IF(Z111="",0,Z111),"0")</f>
        <v>2.0025599999999999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336</v>
      </c>
      <c r="Y113" s="314">
        <f>IFERROR(SUMPRODUCT(Y110:Y111*H110:H111),"0")</f>
        <v>336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14</v>
      </c>
      <c r="Y117" s="31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14</v>
      </c>
      <c r="Y118" s="314">
        <f>IFERROR(SUM(Y116:Y117),"0")</f>
        <v>14</v>
      </c>
      <c r="Z118" s="314">
        <f>IFERROR(IF(Z116="",0,Z116),"0")+IFERROR(IF(Z117="",0,Z117),"0")</f>
        <v>0.25031999999999999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42</v>
      </c>
      <c r="Y119" s="314">
        <f>IFERROR(SUMPRODUCT(Y116:Y117*H116:H117),"0")</f>
        <v>42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42</v>
      </c>
      <c r="Y124" s="313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70</v>
      </c>
      <c r="Y125" s="314">
        <f>IFERROR(SUM(Y122:Y124),"0")</f>
        <v>70</v>
      </c>
      <c r="Z125" s="314">
        <f>IFERROR(IF(Z122="",0,Z122),"0")+IFERROR(IF(Z123="",0,Z123),"0")+IFERROR(IF(Z124="",0,Z124),"0")</f>
        <v>1.2515999999999998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210</v>
      </c>
      <c r="Y126" s="314">
        <f>IFERROR(SUMPRODUCT(Y122:Y124*H122:H124),"0")</f>
        <v>210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28</v>
      </c>
      <c r="Y129" s="31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28</v>
      </c>
      <c r="Y130" s="314">
        <f>IFERROR(SUM(Y129:Y129),"0")</f>
        <v>28</v>
      </c>
      <c r="Z130" s="314">
        <f>IFERROR(IF(Z129="",0,Z129),"0")</f>
        <v>0.50063999999999997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84</v>
      </c>
      <c r="Y131" s="314">
        <f>IFERROR(SUMPRODUCT(Y129:Y129*H129:H129),"0")</f>
        <v>84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2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72</v>
      </c>
      <c r="Y153" s="313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72</v>
      </c>
      <c r="Y155" s="314">
        <f>IFERROR(SUM(Y151:Y154),"0")</f>
        <v>72</v>
      </c>
      <c r="Z155" s="314">
        <f>IFERROR(IF(Z151="",0,Z151),"0")+IFERROR(IF(Z152="",0,Z152),"0")+IFERROR(IF(Z153="",0,Z153),"0")+IFERROR(IF(Z154="",0,Z154),"0")</f>
        <v>0.62351999999999996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360</v>
      </c>
      <c r="Y156" s="314">
        <f>IFERROR(SUMPRODUCT(Y151:Y154*H151:H154),"0")</f>
        <v>360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36</v>
      </c>
      <c r="Y159" s="313">
        <f>IFERROR(IF(X159="","",X159),"")</f>
        <v>36</v>
      </c>
      <c r="Z159" s="36">
        <f>IFERROR(IF(X159="","",X159*0.00866),"")</f>
        <v>0.31175999999999998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189.108</v>
      </c>
      <c r="BN159" s="67">
        <f>IFERROR(Y159*I159,"0")</f>
        <v>189.108</v>
      </c>
      <c r="BO159" s="67">
        <f>IFERROR(X159/J159,"0")</f>
        <v>0.25</v>
      </c>
      <c r="BP159" s="67">
        <f>IFERROR(Y159/J159,"0")</f>
        <v>0.25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36</v>
      </c>
      <c r="Y160" s="314">
        <f>IFERROR(SUM(Y158:Y159),"0")</f>
        <v>36</v>
      </c>
      <c r="Z160" s="314">
        <f>IFERROR(IF(Z158="",0,Z158),"0")+IFERROR(IF(Z159="",0,Z159),"0")</f>
        <v>0.31175999999999998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180</v>
      </c>
      <c r="Y161" s="314">
        <f>IFERROR(SUMPRODUCT(Y158:Y159*H158:H159),"0")</f>
        <v>180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42</v>
      </c>
      <c r="Y165" s="313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28</v>
      </c>
      <c r="Y166" s="313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14</v>
      </c>
      <c r="Y167" s="313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84</v>
      </c>
      <c r="Y168" s="314">
        <f>IFERROR(SUM(Y165:Y167),"0")</f>
        <v>84</v>
      </c>
      <c r="Z168" s="314">
        <f>IFERROR(IF(Z165="",0,Z165),"0")+IFERROR(IF(Z166="",0,Z166),"0")+IFERROR(IF(Z167="",0,Z167),"0")</f>
        <v>1.5019199999999997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252</v>
      </c>
      <c r="Y169" s="314">
        <f>IFERROR(SUMPRODUCT(Y165:Y167*H165:H167),"0")</f>
        <v>252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0</v>
      </c>
      <c r="Y187" s="313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0</v>
      </c>
      <c r="Y190" s="314">
        <f>IFERROR(SUM(Y187:Y189),"0")</f>
        <v>0</v>
      </c>
      <c r="Z190" s="314">
        <f>IFERROR(IF(Z187="",0,Z187),"0")+IFERROR(IF(Z188="",0,Z188),"0")+IFERROR(IF(Z189="",0,Z189),"0")</f>
        <v>0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0</v>
      </c>
      <c r="Y191" s="314">
        <f>IFERROR(SUMPRODUCT(Y187:Y189*H187:H189),"0")</f>
        <v>0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24</v>
      </c>
      <c r="Y195" s="313">
        <f t="shared" si="18"/>
        <v>24</v>
      </c>
      <c r="Z195" s="36">
        <f t="shared" si="19"/>
        <v>0.372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139.92000000000002</v>
      </c>
      <c r="BN195" s="67">
        <f t="shared" si="21"/>
        <v>139.92000000000002</v>
      </c>
      <c r="BO195" s="67">
        <f t="shared" si="22"/>
        <v>0.2857142857142857</v>
      </c>
      <c r="BP195" s="67">
        <f t="shared" si="23"/>
        <v>0.2857142857142857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12</v>
      </c>
      <c r="Y197" s="313">
        <f t="shared" si="18"/>
        <v>12</v>
      </c>
      <c r="Z197" s="36">
        <f t="shared" si="19"/>
        <v>0.186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36</v>
      </c>
      <c r="Y200" s="314">
        <f>IFERROR(SUM(Y194:Y199),"0")</f>
        <v>36</v>
      </c>
      <c r="Z200" s="314">
        <f>IFERROR(IF(Z194="",0,Z194),"0")+IFERROR(IF(Z195="",0,Z195),"0")+IFERROR(IF(Z196="",0,Z196),"0")+IFERROR(IF(Z197="",0,Z197),"0")+IFERROR(IF(Z198="",0,Z198),"0")+IFERROR(IF(Z199="",0,Z199),"0")</f>
        <v>0.55800000000000005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201.59999999999997</v>
      </c>
      <c r="Y201" s="314">
        <f>IFERROR(SUMPRODUCT(Y194:Y199*H194:H199),"0")</f>
        <v>201.59999999999997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12</v>
      </c>
      <c r="Y208" s="314">
        <f>IFERROR(SUM(Y204:Y207),"0")</f>
        <v>12</v>
      </c>
      <c r="Z208" s="314">
        <f>IFERROR(IF(Z204="",0,Z204),"0")+IFERROR(IF(Z205="",0,Z205),"0")+IFERROR(IF(Z206="",0,Z206),"0")+IFERROR(IF(Z207="",0,Z207),"0")</f>
        <v>0.186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86.4</v>
      </c>
      <c r="Y209" s="314">
        <f>IFERROR(SUMPRODUCT(Y204:Y207*H204:H207),"0")</f>
        <v>86.4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18</v>
      </c>
      <c r="Y249" s="313">
        <f>IFERROR(IF(X249="","",X249),"")</f>
        <v>18</v>
      </c>
      <c r="Z249" s="36">
        <f>IFERROR(IF(X249="","",X249*0.00502),"")</f>
        <v>9.0359999999999996E-2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34.47</v>
      </c>
      <c r="BN249" s="67">
        <f>IFERROR(Y249*I249,"0")</f>
        <v>34.47</v>
      </c>
      <c r="BO249" s="67">
        <f>IFERROR(X249/J249,"0")</f>
        <v>7.6923076923076927E-2</v>
      </c>
      <c r="BP249" s="67">
        <f>IFERROR(Y249/J249,"0")</f>
        <v>7.6923076923076927E-2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18</v>
      </c>
      <c r="Y250" s="314">
        <f>IFERROR(SUM(Y249:Y249),"0")</f>
        <v>18</v>
      </c>
      <c r="Z250" s="314">
        <f>IFERROR(IF(Z249="",0,Z249),"0")</f>
        <v>9.0359999999999996E-2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32.4</v>
      </c>
      <c r="Y251" s="314">
        <f>IFERROR(SUMPRODUCT(Y249:Y249*H249:H249),"0")</f>
        <v>32.4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0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48</v>
      </c>
      <c r="Y253" s="313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300.48</v>
      </c>
      <c r="BN253" s="67">
        <f>IFERROR(Y253*I253,"0")</f>
        <v>300.48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48</v>
      </c>
      <c r="Y255" s="314">
        <f>IFERROR(SUM(Y253:Y254),"0")</f>
        <v>48</v>
      </c>
      <c r="Z255" s="314">
        <f>IFERROR(IF(Z253="",0,Z253),"0")+IFERROR(IF(Z254="",0,Z254),"0")</f>
        <v>0.74399999999999999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288</v>
      </c>
      <c r="Y256" s="314">
        <f>IFERROR(SUMPRODUCT(Y253:Y254*H253:H254),"0")</f>
        <v>288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48</v>
      </c>
      <c r="Y259" s="313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251.28000000000003</v>
      </c>
      <c r="BN259" s="67">
        <f>IFERROR(Y259*I259,"0")</f>
        <v>251.28000000000003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62</v>
      </c>
      <c r="Y261" s="314">
        <f>IFERROR(SUM(Y258:Y260),"0")</f>
        <v>62</v>
      </c>
      <c r="Z261" s="314">
        <f>IFERROR(IF(Z258="",0,Z258),"0")+IFERROR(IF(Z259="",0,Z259),"0")+IFERROR(IF(Z260="",0,Z260),"0")</f>
        <v>0.87504000000000004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277.8</v>
      </c>
      <c r="Y262" s="314">
        <f>IFERROR(SUMPRODUCT(Y258:Y260*H258:H260),"0")</f>
        <v>277.8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42</v>
      </c>
      <c r="Y266" s="313">
        <f t="shared" si="24"/>
        <v>42</v>
      </c>
      <c r="Z266" s="36">
        <f>IFERROR(IF(X266="","",X266*0.00936),"")</f>
        <v>0.39312000000000002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163.464</v>
      </c>
      <c r="BN266" s="67">
        <f t="shared" si="26"/>
        <v>163.464</v>
      </c>
      <c r="BO266" s="67">
        <f t="shared" si="27"/>
        <v>0.33333333333333331</v>
      </c>
      <c r="BP266" s="67">
        <f t="shared" si="28"/>
        <v>0.33333333333333331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112</v>
      </c>
      <c r="Y272" s="313">
        <f t="shared" si="24"/>
        <v>112</v>
      </c>
      <c r="Z272" s="36">
        <f t="shared" si="29"/>
        <v>1.0483199999999999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435.904</v>
      </c>
      <c r="BN272" s="67">
        <f t="shared" si="26"/>
        <v>435.904</v>
      </c>
      <c r="BO272" s="67">
        <f t="shared" si="27"/>
        <v>0.88888888888888884</v>
      </c>
      <c r="BP272" s="67">
        <f t="shared" si="28"/>
        <v>0.88888888888888884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4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0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7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2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178</v>
      </c>
      <c r="Y284" s="314">
        <f>IFERROR(SUM(Y264:Y283),"0")</f>
        <v>178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1.8134399999999999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701.8</v>
      </c>
      <c r="Y285" s="314">
        <f>IFERROR(SUMPRODUCT(Y264:Y283*H264:H283),"0")</f>
        <v>701.8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7881.64</v>
      </c>
      <c r="Y286" s="314">
        <f>IFERROR(Y24+Y33+Y40+Y45+Y61+Y67+Y72+Y78+Y88+Y95+Y107+Y113+Y119+Y126+Y131+Y137+Y142+Y148+Y156+Y161+Y169+Y173+Y178+Y184+Y191+Y201+Y209+Y214+Y220+Y226+Y233+Y239+Y247+Y251+Y256+Y262+Y285,"0")</f>
        <v>7881.64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8596.4984000000004</v>
      </c>
      <c r="Y287" s="314">
        <f>IFERROR(SUM(BN22:BN283),"0")</f>
        <v>8596.4984000000004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21</v>
      </c>
      <c r="Y288" s="38">
        <f>ROUNDUP(SUM(BP22:BP283),0)</f>
        <v>21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9121.4984000000004</v>
      </c>
      <c r="Y289" s="314">
        <f>GrossWeightTotalR+PalletQtyTotalR*25</f>
        <v>9121.4984000000004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1850</v>
      </c>
      <c r="Y290" s="314">
        <f>IFERROR(Y23+Y32+Y39+Y44+Y60+Y66+Y71+Y77+Y87+Y94+Y106+Y112+Y118+Y125+Y130+Y136+Y141+Y147+Y155+Y160+Y168+Y172+Y177+Y183+Y190+Y200+Y208+Y213+Y219+Y225+Y232+Y238+Y246+Y250+Y255+Y261+Y284,"0")</f>
        <v>1850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25.830219999999994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357</v>
      </c>
      <c r="D296" s="46">
        <f>IFERROR(X36*H36,"0")+IFERROR(X37*H37,"0")+IFERROR(X38*H38,"0")</f>
        <v>216</v>
      </c>
      <c r="E296" s="46">
        <f>IFERROR(X43*H43,"0")</f>
        <v>12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259.20000000000005</v>
      </c>
      <c r="G296" s="46">
        <f>IFERROR(X64*H64,"0")+IFERROR(X65*H65,"0")</f>
        <v>480</v>
      </c>
      <c r="H296" s="46">
        <f>IFERROR(X70*H70,"0")</f>
        <v>100.8</v>
      </c>
      <c r="I296" s="46">
        <f>IFERROR(X75*H75,"0")+IFERROR(X76*H76,"0")</f>
        <v>100.8</v>
      </c>
      <c r="J296" s="46">
        <f>IFERROR(X81*H81,"0")+IFERROR(X82*H82,"0")+IFERROR(X83*H83,"0")+IFERROR(X84*H84,"0")+IFERROR(X85*H85,"0")+IFERROR(X86*H86,"0")</f>
        <v>655.19999999999993</v>
      </c>
      <c r="K296" s="46">
        <f>IFERROR(X91*H91,"0")+IFERROR(X92*H92,"0")+IFERROR(X93*H93,"0")</f>
        <v>315.84000000000003</v>
      </c>
      <c r="L296" s="46">
        <f>IFERROR(X98*H98,"0")+IFERROR(X99*H99,"0")+IFERROR(X100*H100,"0")+IFERROR(X101*H101,"0")+IFERROR(X102*H102,"0")+IFERROR(X103*H103,"0")+IFERROR(X104*H104,"0")+IFERROR(X105*H105,"0")</f>
        <v>2332.8000000000002</v>
      </c>
      <c r="M296" s="46">
        <f>IFERROR(X110*H110,"0")+IFERROR(X111*H111,"0")</f>
        <v>336</v>
      </c>
      <c r="N296" s="310"/>
      <c r="O296" s="46">
        <f>IFERROR(X116*H116,"0")+IFERROR(X117*H117,"0")</f>
        <v>42</v>
      </c>
      <c r="P296" s="46">
        <f>IFERROR(X122*H122,"0")+IFERROR(X123*H123,"0")+IFERROR(X124*H124,"0")</f>
        <v>210</v>
      </c>
      <c r="Q296" s="46">
        <f>IFERROR(X129*H129,"0")</f>
        <v>84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540</v>
      </c>
      <c r="V296" s="46">
        <f>IFERROR(X165*H165,"0")+IFERROR(X166*H166,"0")+IFERROR(X167*H167,"0")+IFERROR(X171*H171,"0")</f>
        <v>252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201.59999999999997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1300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4116</v>
      </c>
      <c r="B299" s="60">
        <f>SUMPRODUCT(--(BB:BB="ПГП"),--(W:W="кор"),H:H,Y:Y)+SUMPRODUCT(--(BB:BB="ПГП"),--(W:W="кг"),Y:Y)</f>
        <v>3765.6400000000003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X293:AC293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207:E207"/>
    <mergeCell ref="D85:E85"/>
    <mergeCell ref="G17:G18"/>
    <mergeCell ref="P184:V184"/>
    <mergeCell ref="A143:Z143"/>
    <mergeCell ref="D159:E159"/>
    <mergeCell ref="P188:T188"/>
    <mergeCell ref="P148:V148"/>
    <mergeCell ref="P59:T59"/>
    <mergeCell ref="D154:E154"/>
    <mergeCell ref="P111:T111"/>
    <mergeCell ref="P48:T48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D58:E58"/>
    <mergeCell ref="D231:E231"/>
    <mergeCell ref="P39:V39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D280:E280"/>
    <mergeCell ref="A160:O161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  <mergeCell ref="P230:T230"/>
    <mergeCell ref="P130:V130"/>
    <mergeCell ref="P190:V190"/>
    <mergeCell ref="D1:F1"/>
    <mergeCell ref="A242:Z242"/>
    <mergeCell ref="A234:Z23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D129:E129"/>
    <mergeCell ref="A46:Z46"/>
    <mergeCell ref="P166:T16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