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E301F00-FC64-4747-AED3-489E0E7A0F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AE622" i="1" s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Z549" i="1" s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X492" i="1"/>
  <c r="Y491" i="1"/>
  <c r="X491" i="1"/>
  <c r="BP490" i="1"/>
  <c r="BO490" i="1"/>
  <c r="BN490" i="1"/>
  <c r="BM490" i="1"/>
  <c r="Z490" i="1"/>
  <c r="Z491" i="1" s="1"/>
  <c r="Y490" i="1"/>
  <c r="Y492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Y470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7" i="1" s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BP323" i="1"/>
  <c r="BO323" i="1"/>
  <c r="BN323" i="1"/>
  <c r="BM323" i="1"/>
  <c r="Z323" i="1"/>
  <c r="Y323" i="1"/>
  <c r="P323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22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2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BP75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1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16" i="1" s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Y224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4" i="1"/>
  <c r="BN324" i="1"/>
  <c r="Z324" i="1"/>
  <c r="Z331" i="1" s="1"/>
  <c r="BP327" i="1"/>
  <c r="BN327" i="1"/>
  <c r="Z327" i="1"/>
  <c r="Y331" i="1"/>
  <c r="BP335" i="1"/>
  <c r="BN335" i="1"/>
  <c r="Z335" i="1"/>
  <c r="Z338" i="1" s="1"/>
  <c r="BP343" i="1"/>
  <c r="BN343" i="1"/>
  <c r="Z343" i="1"/>
  <c r="BP351" i="1"/>
  <c r="BN351" i="1"/>
  <c r="Z351" i="1"/>
  <c r="Z353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H9" i="1"/>
  <c r="B622" i="1"/>
  <c r="X613" i="1"/>
  <c r="X615" i="1" s="1"/>
  <c r="X614" i="1"/>
  <c r="X616" i="1"/>
  <c r="Y24" i="1"/>
  <c r="Z26" i="1"/>
  <c r="Z35" i="1" s="1"/>
  <c r="BN26" i="1"/>
  <c r="Y613" i="1" s="1"/>
  <c r="Y615" i="1" s="1"/>
  <c r="BP26" i="1"/>
  <c r="Y614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22" i="1"/>
  <c r="Z64" i="1"/>
  <c r="Z71" i="1" s="1"/>
  <c r="BN64" i="1"/>
  <c r="Z66" i="1"/>
  <c r="BN66" i="1"/>
  <c r="Z69" i="1"/>
  <c r="BN69" i="1"/>
  <c r="Y72" i="1"/>
  <c r="Z75" i="1"/>
  <c r="Z78" i="1" s="1"/>
  <c r="BN75" i="1"/>
  <c r="Z76" i="1"/>
  <c r="BN76" i="1"/>
  <c r="Z82" i="1"/>
  <c r="Z87" i="1" s="1"/>
  <c r="BN82" i="1"/>
  <c r="Z84" i="1"/>
  <c r="BN84" i="1"/>
  <c r="Z86" i="1"/>
  <c r="BN86" i="1"/>
  <c r="Z94" i="1"/>
  <c r="Z96" i="1" s="1"/>
  <c r="BN94" i="1"/>
  <c r="Z100" i="1"/>
  <c r="Z102" i="1" s="1"/>
  <c r="BN100" i="1"/>
  <c r="E622" i="1"/>
  <c r="Z107" i="1"/>
  <c r="Z109" i="1" s="1"/>
  <c r="BN107" i="1"/>
  <c r="Y110" i="1"/>
  <c r="Z113" i="1"/>
  <c r="Z117" i="1" s="1"/>
  <c r="BN113" i="1"/>
  <c r="Z115" i="1"/>
  <c r="BN115" i="1"/>
  <c r="F622" i="1"/>
  <c r="Z122" i="1"/>
  <c r="Z126" i="1" s="1"/>
  <c r="BN122" i="1"/>
  <c r="Z124" i="1"/>
  <c r="BN124" i="1"/>
  <c r="Y127" i="1"/>
  <c r="Z132" i="1"/>
  <c r="Z134" i="1" s="1"/>
  <c r="BN132" i="1"/>
  <c r="Z133" i="1"/>
  <c r="BN133" i="1"/>
  <c r="Z137" i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H622" i="1"/>
  <c r="Z170" i="1"/>
  <c r="Z171" i="1" s="1"/>
  <c r="BN170" i="1"/>
  <c r="Y171" i="1"/>
  <c r="Z174" i="1"/>
  <c r="BN174" i="1"/>
  <c r="BP174" i="1"/>
  <c r="Z176" i="1"/>
  <c r="BN176" i="1"/>
  <c r="Z178" i="1"/>
  <c r="BN178" i="1"/>
  <c r="Z182" i="1"/>
  <c r="Z185" i="1" s="1"/>
  <c r="BN182" i="1"/>
  <c r="BP182" i="1"/>
  <c r="Z184" i="1"/>
  <c r="BN184" i="1"/>
  <c r="I622" i="1"/>
  <c r="Y192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Y238" i="1"/>
  <c r="BP227" i="1"/>
  <c r="BN227" i="1"/>
  <c r="BP229" i="1"/>
  <c r="BN229" i="1"/>
  <c r="Z229" i="1"/>
  <c r="Z238" i="1" s="1"/>
  <c r="BP233" i="1"/>
  <c r="BN233" i="1"/>
  <c r="Z233" i="1"/>
  <c r="BP237" i="1"/>
  <c r="BN237" i="1"/>
  <c r="Z237" i="1"/>
  <c r="Y239" i="1"/>
  <c r="Y246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Y338" i="1"/>
  <c r="BP337" i="1"/>
  <c r="BN337" i="1"/>
  <c r="Z337" i="1"/>
  <c r="Y339" i="1"/>
  <c r="Y348" i="1"/>
  <c r="BP341" i="1"/>
  <c r="BN341" i="1"/>
  <c r="Z341" i="1"/>
  <c r="Z347" i="1" s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84" i="1"/>
  <c r="BN484" i="1"/>
  <c r="Z484" i="1"/>
  <c r="Z622" i="1"/>
  <c r="Y487" i="1"/>
  <c r="BP496" i="1"/>
  <c r="BN496" i="1"/>
  <c r="Z496" i="1"/>
  <c r="Y500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Z366" i="1" s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Z404" i="1"/>
  <c r="BP402" i="1"/>
  <c r="BN402" i="1"/>
  <c r="Z402" i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Z487" i="1" s="1"/>
  <c r="BP485" i="1"/>
  <c r="BN485" i="1"/>
  <c r="Z485" i="1"/>
  <c r="BP498" i="1"/>
  <c r="BN498" i="1"/>
  <c r="Z498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AA622" i="1"/>
  <c r="Y499" i="1"/>
  <c r="BP497" i="1"/>
  <c r="BN497" i="1"/>
  <c r="Z497" i="1"/>
  <c r="Z499" i="1" s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Z544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61" i="1" l="1"/>
  <c r="Z520" i="1"/>
  <c r="Z393" i="1"/>
  <c r="Z360" i="1"/>
  <c r="Z304" i="1"/>
  <c r="Z224" i="1"/>
  <c r="Z179" i="1"/>
  <c r="Z144" i="1"/>
  <c r="Z54" i="1"/>
  <c r="Z617" i="1" s="1"/>
  <c r="Y612" i="1"/>
  <c r="Z465" i="1"/>
  <c r="Z283" i="1"/>
  <c r="Z269" i="1"/>
  <c r="Z592" i="1"/>
  <c r="Z578" i="1"/>
  <c r="Z538" i="1"/>
  <c r="Z377" i="1"/>
  <c r="Z433" i="1"/>
  <c r="Z420" i="1"/>
  <c r="Z295" i="1"/>
</calcChain>
</file>

<file path=xl/sharedStrings.xml><?xml version="1.0" encoding="utf-8"?>
<sst xmlns="http://schemas.openxmlformats.org/spreadsheetml/2006/main" count="2894" uniqueCount="1031">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</sst>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6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605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7"/>
      <c r="J5" s="1007"/>
      <c r="K5" s="1007"/>
      <c r="L5" s="1007"/>
      <c r="M5" s="806"/>
      <c r="N5" s="58"/>
      <c r="P5" s="24" t="s">
        <v>10</v>
      </c>
      <c r="Q5" s="1099">
        <v>45593</v>
      </c>
      <c r="R5" s="860"/>
      <c r="T5" s="910" t="s">
        <v>11</v>
      </c>
      <c r="U5" s="911"/>
      <c r="V5" s="915" t="s">
        <v>12</v>
      </c>
      <c r="W5" s="860"/>
      <c r="AB5" s="51"/>
      <c r="AC5" s="51"/>
      <c r="AD5" s="51"/>
      <c r="AE5" s="51"/>
    </row>
    <row r="6" spans="1:32" s="713" customFormat="1" ht="24" customHeight="1" x14ac:dyDescent="0.2">
      <c r="A6" s="861" t="s">
        <v>13</v>
      </c>
      <c r="B6" s="739"/>
      <c r="C6" s="740"/>
      <c r="D6" s="1011" t="s">
        <v>14</v>
      </c>
      <c r="E6" s="1012"/>
      <c r="F6" s="1012"/>
      <c r="G6" s="1012"/>
      <c r="H6" s="1012"/>
      <c r="I6" s="1012"/>
      <c r="J6" s="1012"/>
      <c r="K6" s="1012"/>
      <c r="L6" s="1012"/>
      <c r="M6" s="860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20" t="s">
        <v>16</v>
      </c>
      <c r="U6" s="911"/>
      <c r="V6" s="992" t="s">
        <v>17</v>
      </c>
      <c r="W6" s="772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31"/>
      <c r="U7" s="911"/>
      <c r="V7" s="993"/>
      <c r="W7" s="994"/>
      <c r="AB7" s="51"/>
      <c r="AC7" s="51"/>
      <c r="AD7" s="51"/>
      <c r="AE7" s="51"/>
    </row>
    <row r="8" spans="1:32" s="713" customFormat="1" ht="25.5" customHeight="1" x14ac:dyDescent="0.2">
      <c r="A8" s="1128" t="s">
        <v>18</v>
      </c>
      <c r="B8" s="734"/>
      <c r="C8" s="735"/>
      <c r="D8" s="789"/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19</v>
      </c>
      <c r="Q8" s="870">
        <v>0.41666666666666669</v>
      </c>
      <c r="R8" s="780"/>
      <c r="T8" s="731"/>
      <c r="U8" s="911"/>
      <c r="V8" s="993"/>
      <c r="W8" s="994"/>
      <c r="AB8" s="51"/>
      <c r="AC8" s="51"/>
      <c r="AD8" s="51"/>
      <c r="AE8" s="51"/>
    </row>
    <row r="9" spans="1:32" s="713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80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1"/>
      <c r="P9" s="26" t="s">
        <v>20</v>
      </c>
      <c r="Q9" s="856"/>
      <c r="R9" s="857"/>
      <c r="T9" s="731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80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982" t="str">
        <f>IFERROR(VLOOKUP($D$10,Proxy,2,FALSE),"")</f>
        <v/>
      </c>
      <c r="I10" s="731"/>
      <c r="J10" s="731"/>
      <c r="K10" s="731"/>
      <c r="L10" s="731"/>
      <c r="M10" s="731"/>
      <c r="N10" s="712"/>
      <c r="P10" s="26" t="s">
        <v>21</v>
      </c>
      <c r="Q10" s="921"/>
      <c r="R10" s="922"/>
      <c r="U10" s="24" t="s">
        <v>22</v>
      </c>
      <c r="V10" s="771" t="s">
        <v>23</v>
      </c>
      <c r="W10" s="772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9"/>
      <c r="R11" s="860"/>
      <c r="U11" s="24" t="s">
        <v>26</v>
      </c>
      <c r="V11" s="1038" t="s">
        <v>27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04" t="s">
        <v>28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29</v>
      </c>
      <c r="Q12" s="870"/>
      <c r="R12" s="780"/>
      <c r="S12" s="23"/>
      <c r="U12" s="24"/>
      <c r="V12" s="756"/>
      <c r="W12" s="731"/>
      <c r="AB12" s="51"/>
      <c r="AC12" s="51"/>
      <c r="AD12" s="51"/>
      <c r="AE12" s="51"/>
    </row>
    <row r="13" spans="1:32" s="713" customFormat="1" ht="23.25" customHeight="1" x14ac:dyDescent="0.2">
      <c r="A13" s="904" t="s">
        <v>30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31</v>
      </c>
      <c r="Q13" s="1038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04" t="s">
        <v>32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3" t="s">
        <v>33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4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5"/>
      <c r="Q16" s="895"/>
      <c r="R16" s="895"/>
      <c r="S16" s="895"/>
      <c r="T16" s="8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35</v>
      </c>
      <c r="B17" s="767" t="s">
        <v>36</v>
      </c>
      <c r="C17" s="874" t="s">
        <v>37</v>
      </c>
      <c r="D17" s="767" t="s">
        <v>38</v>
      </c>
      <c r="E17" s="831"/>
      <c r="F17" s="767" t="s">
        <v>39</v>
      </c>
      <c r="G17" s="767" t="s">
        <v>40</v>
      </c>
      <c r="H17" s="767" t="s">
        <v>41</v>
      </c>
      <c r="I17" s="767" t="s">
        <v>42</v>
      </c>
      <c r="J17" s="767" t="s">
        <v>43</v>
      </c>
      <c r="K17" s="767" t="s">
        <v>44</v>
      </c>
      <c r="L17" s="767" t="s">
        <v>45</v>
      </c>
      <c r="M17" s="767" t="s">
        <v>46</v>
      </c>
      <c r="N17" s="767" t="s">
        <v>47</v>
      </c>
      <c r="O17" s="767" t="s">
        <v>48</v>
      </c>
      <c r="P17" s="767" t="s">
        <v>49</v>
      </c>
      <c r="Q17" s="830"/>
      <c r="R17" s="830"/>
      <c r="S17" s="830"/>
      <c r="T17" s="831"/>
      <c r="U17" s="1127" t="s">
        <v>50</v>
      </c>
      <c r="V17" s="740"/>
      <c r="W17" s="767" t="s">
        <v>51</v>
      </c>
      <c r="X17" s="767" t="s">
        <v>52</v>
      </c>
      <c r="Y17" s="1125" t="s">
        <v>53</v>
      </c>
      <c r="Z17" s="1005" t="s">
        <v>54</v>
      </c>
      <c r="AA17" s="979" t="s">
        <v>55</v>
      </c>
      <c r="AB17" s="979" t="s">
        <v>56</v>
      </c>
      <c r="AC17" s="979" t="s">
        <v>57</v>
      </c>
      <c r="AD17" s="979" t="s">
        <v>58</v>
      </c>
      <c r="AE17" s="1076"/>
      <c r="AF17" s="1077"/>
      <c r="AG17" s="66"/>
      <c r="BD17" s="65" t="s">
        <v>59</v>
      </c>
    </row>
    <row r="18" spans="1:68" ht="14.25" customHeight="1" x14ac:dyDescent="0.2">
      <c r="A18" s="768"/>
      <c r="B18" s="768"/>
      <c r="C18" s="768"/>
      <c r="D18" s="832"/>
      <c r="E18" s="834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2"/>
      <c r="Q18" s="833"/>
      <c r="R18" s="833"/>
      <c r="S18" s="833"/>
      <c r="T18" s="834"/>
      <c r="U18" s="67" t="s">
        <v>60</v>
      </c>
      <c r="V18" s="67" t="s">
        <v>61</v>
      </c>
      <c r="W18" s="768"/>
      <c r="X18" s="768"/>
      <c r="Y18" s="1126"/>
      <c r="Z18" s="1006"/>
      <c r="AA18" s="980"/>
      <c r="AB18" s="980"/>
      <c r="AC18" s="980"/>
      <c r="AD18" s="1078"/>
      <c r="AE18" s="1079"/>
      <c r="AF18" s="1080"/>
      <c r="AG18" s="66"/>
      <c r="BD18" s="65"/>
    </row>
    <row r="19" spans="1:68" ht="27.75" customHeight="1" x14ac:dyDescent="0.2">
      <c r="A19" s="813" t="s">
        <v>62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customHeight="1" x14ac:dyDescent="0.25">
      <c r="A20" s="737" t="s">
        <v>62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customHeight="1" x14ac:dyDescent="0.25">
      <c r="A21" s="736" t="s">
        <v>63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5"/>
      <c r="AB21" s="715"/>
      <c r="AC21" s="71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33" t="s">
        <v>70</v>
      </c>
      <c r="Q23" s="734"/>
      <c r="R23" s="734"/>
      <c r="S23" s="734"/>
      <c r="T23" s="734"/>
      <c r="U23" s="734"/>
      <c r="V23" s="735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33" t="s">
        <v>70</v>
      </c>
      <c r="Q24" s="734"/>
      <c r="R24" s="734"/>
      <c r="S24" s="734"/>
      <c r="T24" s="734"/>
      <c r="U24" s="734"/>
      <c r="V24" s="735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72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5"/>
      <c r="AB25" s="715"/>
      <c r="AC25" s="71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26"/>
      <c r="R26" s="726"/>
      <c r="S26" s="726"/>
      <c r="T26" s="727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93" t="s">
        <v>91</v>
      </c>
      <c r="Q31" s="726"/>
      <c r="R31" s="726"/>
      <c r="S31" s="726"/>
      <c r="T31" s="727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22" t="s">
        <v>95</v>
      </c>
      <c r="Q32" s="726"/>
      <c r="R32" s="726"/>
      <c r="S32" s="726"/>
      <c r="T32" s="727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33" t="s">
        <v>70</v>
      </c>
      <c r="Q35" s="734"/>
      <c r="R35" s="734"/>
      <c r="S35" s="734"/>
      <c r="T35" s="734"/>
      <c r="U35" s="734"/>
      <c r="V35" s="735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33" t="s">
        <v>70</v>
      </c>
      <c r="Q36" s="734"/>
      <c r="R36" s="734"/>
      <c r="S36" s="734"/>
      <c r="T36" s="734"/>
      <c r="U36" s="734"/>
      <c r="V36" s="735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102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5"/>
      <c r="AB37" s="715"/>
      <c r="AC37" s="715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33" t="s">
        <v>70</v>
      </c>
      <c r="Q39" s="734"/>
      <c r="R39" s="734"/>
      <c r="S39" s="734"/>
      <c r="T39" s="734"/>
      <c r="U39" s="734"/>
      <c r="V39" s="735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33" t="s">
        <v>70</v>
      </c>
      <c r="Q40" s="734"/>
      <c r="R40" s="734"/>
      <c r="S40" s="734"/>
      <c r="T40" s="734"/>
      <c r="U40" s="734"/>
      <c r="V40" s="735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108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5"/>
      <c r="AB41" s="715"/>
      <c r="AC41" s="715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33" t="s">
        <v>70</v>
      </c>
      <c r="Q43" s="734"/>
      <c r="R43" s="734"/>
      <c r="S43" s="734"/>
      <c r="T43" s="734"/>
      <c r="U43" s="734"/>
      <c r="V43" s="735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33" t="s">
        <v>70</v>
      </c>
      <c r="Q44" s="734"/>
      <c r="R44" s="734"/>
      <c r="S44" s="734"/>
      <c r="T44" s="734"/>
      <c r="U44" s="734"/>
      <c r="V44" s="735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3" t="s">
        <v>111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customHeight="1" x14ac:dyDescent="0.25">
      <c r="A46" s="737" t="s">
        <v>112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customHeight="1" x14ac:dyDescent="0.25">
      <c r="A47" s="736" t="s">
        <v>113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5"/>
      <c r="AB47" s="715"/>
      <c r="AC47" s="715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3">
        <v>4607091385670</v>
      </c>
      <c r="E48" s="724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26"/>
      <c r="R48" s="726"/>
      <c r="S48" s="726"/>
      <c r="T48" s="727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3">
        <v>4607091385670</v>
      </c>
      <c r="E49" s="724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26"/>
      <c r="R49" s="726"/>
      <c r="S49" s="726"/>
      <c r="T49" s="727"/>
      <c r="U49" s="34"/>
      <c r="V49" s="34"/>
      <c r="W49" s="35" t="s">
        <v>68</v>
      </c>
      <c r="X49" s="719">
        <v>59</v>
      </c>
      <c r="Y49" s="720">
        <f t="shared" si="6"/>
        <v>64.800000000000011</v>
      </c>
      <c r="Z49" s="36">
        <f>IFERROR(IF(Y49=0,"",ROUNDUP(Y49/H49,0)*0.02175),"")</f>
        <v>0.1305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61.62222222222222</v>
      </c>
      <c r="BN49" s="64">
        <f t="shared" si="8"/>
        <v>67.680000000000007</v>
      </c>
      <c r="BO49" s="64">
        <f t="shared" si="9"/>
        <v>9.7552910052910044E-2</v>
      </c>
      <c r="BP49" s="64">
        <f t="shared" si="10"/>
        <v>0.10714285714285715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3">
        <v>4680115882539</v>
      </c>
      <c r="E51" s="724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26"/>
      <c r="R51" s="726"/>
      <c r="S51" s="726"/>
      <c r="T51" s="727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3">
        <v>4607091385687</v>
      </c>
      <c r="E52" s="724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26"/>
      <c r="R52" s="726"/>
      <c r="S52" s="726"/>
      <c r="T52" s="727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33" t="s">
        <v>70</v>
      </c>
      <c r="Q54" s="734"/>
      <c r="R54" s="734"/>
      <c r="S54" s="734"/>
      <c r="T54" s="734"/>
      <c r="U54" s="734"/>
      <c r="V54" s="735"/>
      <c r="W54" s="37" t="s">
        <v>71</v>
      </c>
      <c r="X54" s="721">
        <f>IFERROR(X48/H48,"0")+IFERROR(X49/H49,"0")+IFERROR(X50/H50,"0")+IFERROR(X51/H51,"0")+IFERROR(X52/H52,"0")+IFERROR(X53/H53,"0")</f>
        <v>5.4629629629629628</v>
      </c>
      <c r="Y54" s="721">
        <f>IFERROR(Y48/H48,"0")+IFERROR(Y49/H49,"0")+IFERROR(Y50/H50,"0")+IFERROR(Y51/H51,"0")+IFERROR(Y52/H52,"0")+IFERROR(Y53/H53,"0")</f>
        <v>6.0000000000000009</v>
      </c>
      <c r="Z54" s="721">
        <f>IFERROR(IF(Z48="",0,Z48),"0")+IFERROR(IF(Z49="",0,Z49),"0")+IFERROR(IF(Z50="",0,Z50),"0")+IFERROR(IF(Z51="",0,Z51),"0")+IFERROR(IF(Z52="",0,Z52),"0")+IFERROR(IF(Z53="",0,Z53),"0")</f>
        <v>0.1305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33" t="s">
        <v>70</v>
      </c>
      <c r="Q55" s="734"/>
      <c r="R55" s="734"/>
      <c r="S55" s="734"/>
      <c r="T55" s="734"/>
      <c r="U55" s="734"/>
      <c r="V55" s="735"/>
      <c r="W55" s="37" t="s">
        <v>68</v>
      </c>
      <c r="X55" s="721">
        <f>IFERROR(SUM(X48:X53),"0")</f>
        <v>59</v>
      </c>
      <c r="Y55" s="721">
        <f>IFERROR(SUM(Y48:Y53),"0")</f>
        <v>64.800000000000011</v>
      </c>
      <c r="Z55" s="37"/>
      <c r="AA55" s="722"/>
      <c r="AB55" s="722"/>
      <c r="AC55" s="722"/>
    </row>
    <row r="56" spans="1:68" ht="14.25" customHeight="1" x14ac:dyDescent="0.25">
      <c r="A56" s="736" t="s">
        <v>72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5"/>
      <c r="AB56" s="715"/>
      <c r="AC56" s="715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33" t="s">
        <v>70</v>
      </c>
      <c r="Q59" s="734"/>
      <c r="R59" s="734"/>
      <c r="S59" s="734"/>
      <c r="T59" s="734"/>
      <c r="U59" s="734"/>
      <c r="V59" s="735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33" t="s">
        <v>70</v>
      </c>
      <c r="Q60" s="734"/>
      <c r="R60" s="734"/>
      <c r="S60" s="734"/>
      <c r="T60" s="734"/>
      <c r="U60" s="734"/>
      <c r="V60" s="735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138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customHeight="1" x14ac:dyDescent="0.25">
      <c r="A62" s="736" t="s">
        <v>113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5"/>
      <c r="AB62" s="715"/>
      <c r="AC62" s="715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6" t="s">
        <v>141</v>
      </c>
      <c r="Q63" s="726"/>
      <c r="R63" s="726"/>
      <c r="S63" s="726"/>
      <c r="T63" s="727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87" t="s">
        <v>159</v>
      </c>
      <c r="Q68" s="726"/>
      <c r="R68" s="726"/>
      <c r="S68" s="726"/>
      <c r="T68" s="727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68</v>
      </c>
      <c r="X69" s="719">
        <v>10</v>
      </c>
      <c r="Y69" s="720">
        <f t="shared" si="11"/>
        <v>12</v>
      </c>
      <c r="Z69" s="36">
        <f>IFERROR(IF(Y69=0,"",ROUNDUP(Y69/H69,0)*0.00902),"")</f>
        <v>2.7060000000000001E-2</v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10.525</v>
      </c>
      <c r="BN69" s="64">
        <f t="shared" si="13"/>
        <v>12.629999999999999</v>
      </c>
      <c r="BO69" s="64">
        <f t="shared" si="14"/>
        <v>1.893939393939394E-2</v>
      </c>
      <c r="BP69" s="64">
        <f t="shared" si="15"/>
        <v>2.2727272727272728E-2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33" t="s">
        <v>70</v>
      </c>
      <c r="Q71" s="734"/>
      <c r="R71" s="734"/>
      <c r="S71" s="734"/>
      <c r="T71" s="734"/>
      <c r="U71" s="734"/>
      <c r="V71" s="735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2.5</v>
      </c>
      <c r="Y71" s="721">
        <f>IFERROR(Y63/H63,"0")+IFERROR(Y64/H64,"0")+IFERROR(Y65/H65,"0")+IFERROR(Y66/H66,"0")+IFERROR(Y67/H67,"0")+IFERROR(Y68/H68,"0")+IFERROR(Y69/H69,"0")+IFERROR(Y70/H70,"0")</f>
        <v>3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2.7060000000000001E-2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33" t="s">
        <v>70</v>
      </c>
      <c r="Q72" s="734"/>
      <c r="R72" s="734"/>
      <c r="S72" s="734"/>
      <c r="T72" s="734"/>
      <c r="U72" s="734"/>
      <c r="V72" s="735"/>
      <c r="W72" s="37" t="s">
        <v>68</v>
      </c>
      <c r="X72" s="721">
        <f>IFERROR(SUM(X63:X70),"0")</f>
        <v>10</v>
      </c>
      <c r="Y72" s="721">
        <f>IFERROR(SUM(Y63:Y70),"0")</f>
        <v>12</v>
      </c>
      <c r="Z72" s="37"/>
      <c r="AA72" s="722"/>
      <c r="AB72" s="722"/>
      <c r="AC72" s="722"/>
    </row>
    <row r="73" spans="1:68" ht="14.25" customHeight="1" x14ac:dyDescent="0.25">
      <c r="A73" s="736" t="s">
        <v>166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68</v>
      </c>
      <c r="X74" s="719">
        <v>99</v>
      </c>
      <c r="Y74" s="72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103.39999999999999</v>
      </c>
      <c r="BN74" s="64">
        <f>IFERROR(Y74*I74/H74,"0")</f>
        <v>112.8</v>
      </c>
      <c r="BO74" s="64">
        <f>IFERROR(1/J74*(X74/H74),"0")</f>
        <v>0.16369047619047616</v>
      </c>
      <c r="BP74" s="64">
        <f>IFERROR(1/J74*(Y74/H74),"0")</f>
        <v>0.17857142857142855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2" t="s">
        <v>175</v>
      </c>
      <c r="Q76" s="726"/>
      <c r="R76" s="726"/>
      <c r="S76" s="726"/>
      <c r="T76" s="727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33" t="s">
        <v>70</v>
      </c>
      <c r="Q78" s="734"/>
      <c r="R78" s="734"/>
      <c r="S78" s="734"/>
      <c r="T78" s="734"/>
      <c r="U78" s="734"/>
      <c r="V78" s="735"/>
      <c r="W78" s="37" t="s">
        <v>71</v>
      </c>
      <c r="X78" s="721">
        <f>IFERROR(X74/H74,"0")+IFERROR(X75/H75,"0")+IFERROR(X76/H76,"0")+IFERROR(X77/H77,"0")</f>
        <v>9.1666666666666661</v>
      </c>
      <c r="Y78" s="721">
        <f>IFERROR(Y74/H74,"0")+IFERROR(Y75/H75,"0")+IFERROR(Y76/H76,"0")+IFERROR(Y77/H77,"0")</f>
        <v>10</v>
      </c>
      <c r="Z78" s="721">
        <f>IFERROR(IF(Z74="",0,Z74),"0")+IFERROR(IF(Z75="",0,Z75),"0")+IFERROR(IF(Z76="",0,Z76),"0")+IFERROR(IF(Z77="",0,Z77),"0")</f>
        <v>0.21749999999999997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33" t="s">
        <v>70</v>
      </c>
      <c r="Q79" s="734"/>
      <c r="R79" s="734"/>
      <c r="S79" s="734"/>
      <c r="T79" s="734"/>
      <c r="U79" s="734"/>
      <c r="V79" s="735"/>
      <c r="W79" s="37" t="s">
        <v>68</v>
      </c>
      <c r="X79" s="721">
        <f>IFERROR(SUM(X74:X77),"0")</f>
        <v>99</v>
      </c>
      <c r="Y79" s="721">
        <f>IFERROR(SUM(Y74:Y77),"0")</f>
        <v>108</v>
      </c>
      <c r="Z79" s="37"/>
      <c r="AA79" s="722"/>
      <c r="AB79" s="722"/>
      <c r="AC79" s="722"/>
    </row>
    <row r="80" spans="1:68" ht="14.25" customHeight="1" x14ac:dyDescent="0.25">
      <c r="A80" s="736" t="s">
        <v>63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5"/>
      <c r="AB80" s="715"/>
      <c r="AC80" s="715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68</v>
      </c>
      <c r="X86" s="719">
        <v>5</v>
      </c>
      <c r="Y86" s="720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33" t="s">
        <v>70</v>
      </c>
      <c r="Q87" s="734"/>
      <c r="R87" s="734"/>
      <c r="S87" s="734"/>
      <c r="T87" s="734"/>
      <c r="U87" s="734"/>
      <c r="V87" s="735"/>
      <c r="W87" s="37" t="s">
        <v>71</v>
      </c>
      <c r="X87" s="721">
        <f>IFERROR(X81/H81,"0")+IFERROR(X82/H82,"0")+IFERROR(X83/H83,"0")+IFERROR(X84/H84,"0")+IFERROR(X85/H85,"0")+IFERROR(X86/H86,"0")</f>
        <v>2.7777777777777777</v>
      </c>
      <c r="Y87" s="721">
        <f>IFERROR(Y81/H81,"0")+IFERROR(Y82/H82,"0")+IFERROR(Y83/H83,"0")+IFERROR(Y84/H84,"0")+IFERROR(Y85/H85,"0")+IFERROR(Y86/H86,"0")</f>
        <v>3</v>
      </c>
      <c r="Z87" s="721">
        <f>IFERROR(IF(Z81="",0,Z81),"0")+IFERROR(IF(Z82="",0,Z82),"0")+IFERROR(IF(Z83="",0,Z83),"0")+IFERROR(IF(Z84="",0,Z84),"0")+IFERROR(IF(Z85="",0,Z85),"0")+IFERROR(IF(Z86="",0,Z86),"0")</f>
        <v>1.506E-2</v>
      </c>
      <c r="AA87" s="722"/>
      <c r="AB87" s="722"/>
      <c r="AC87" s="722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33" t="s">
        <v>70</v>
      </c>
      <c r="Q88" s="734"/>
      <c r="R88" s="734"/>
      <c r="S88" s="734"/>
      <c r="T88" s="734"/>
      <c r="U88" s="734"/>
      <c r="V88" s="735"/>
      <c r="W88" s="37" t="s">
        <v>68</v>
      </c>
      <c r="X88" s="721">
        <f>IFERROR(SUM(X81:X86),"0")</f>
        <v>5</v>
      </c>
      <c r="Y88" s="721">
        <f>IFERROR(SUM(Y81:Y86),"0")</f>
        <v>5.4</v>
      </c>
      <c r="Z88" s="37"/>
      <c r="AA88" s="722"/>
      <c r="AB88" s="722"/>
      <c r="AC88" s="722"/>
    </row>
    <row r="89" spans="1:68" ht="14.25" customHeight="1" x14ac:dyDescent="0.25">
      <c r="A89" s="736" t="s">
        <v>72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5"/>
      <c r="AB89" s="715"/>
      <c r="AC89" s="715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71" t="s">
        <v>195</v>
      </c>
      <c r="Q90" s="726"/>
      <c r="R90" s="726"/>
      <c r="S90" s="726"/>
      <c r="T90" s="727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5" t="s">
        <v>200</v>
      </c>
      <c r="Q91" s="726"/>
      <c r="R91" s="726"/>
      <c r="S91" s="726"/>
      <c r="T91" s="727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3" t="s">
        <v>204</v>
      </c>
      <c r="Q92" s="726"/>
      <c r="R92" s="726"/>
      <c r="S92" s="726"/>
      <c r="T92" s="727"/>
      <c r="U92" s="34"/>
      <c r="V92" s="34"/>
      <c r="W92" s="35" t="s">
        <v>68</v>
      </c>
      <c r="X92" s="719">
        <v>13</v>
      </c>
      <c r="Y92" s="720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13.742857142857144</v>
      </c>
      <c r="BN92" s="64">
        <f t="shared" si="23"/>
        <v>17.760000000000002</v>
      </c>
      <c r="BO92" s="64">
        <f t="shared" si="24"/>
        <v>2.7636054421768703E-2</v>
      </c>
      <c r="BP92" s="64">
        <f t="shared" si="25"/>
        <v>3.5714285714285712E-2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0" t="s">
        <v>207</v>
      </c>
      <c r="Q93" s="726"/>
      <c r="R93" s="726"/>
      <c r="S93" s="726"/>
      <c r="T93" s="727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33" t="s">
        <v>70</v>
      </c>
      <c r="Q96" s="734"/>
      <c r="R96" s="734"/>
      <c r="S96" s="734"/>
      <c r="T96" s="734"/>
      <c r="U96" s="734"/>
      <c r="V96" s="735"/>
      <c r="W96" s="37" t="s">
        <v>71</v>
      </c>
      <c r="X96" s="721">
        <f>IFERROR(X90/H90,"0")+IFERROR(X91/H91,"0")+IFERROR(X92/H92,"0")+IFERROR(X93/H93,"0")+IFERROR(X94/H94,"0")+IFERROR(X95/H95,"0")</f>
        <v>1.5476190476190474</v>
      </c>
      <c r="Y96" s="721">
        <f>IFERROR(Y90/H90,"0")+IFERROR(Y91/H91,"0")+IFERROR(Y92/H92,"0")+IFERROR(Y93/H93,"0")+IFERROR(Y94/H94,"0")+IFERROR(Y95/H95,"0")</f>
        <v>2</v>
      </c>
      <c r="Z96" s="721">
        <f>IFERROR(IF(Z90="",0,Z90),"0")+IFERROR(IF(Z91="",0,Z91),"0")+IFERROR(IF(Z92="",0,Z92),"0")+IFERROR(IF(Z93="",0,Z93),"0")+IFERROR(IF(Z94="",0,Z94),"0")+IFERROR(IF(Z95="",0,Z95),"0")</f>
        <v>4.3499999999999997E-2</v>
      </c>
      <c r="AA96" s="722"/>
      <c r="AB96" s="722"/>
      <c r="AC96" s="722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33" t="s">
        <v>70</v>
      </c>
      <c r="Q97" s="734"/>
      <c r="R97" s="734"/>
      <c r="S97" s="734"/>
      <c r="T97" s="734"/>
      <c r="U97" s="734"/>
      <c r="V97" s="735"/>
      <c r="W97" s="37" t="s">
        <v>68</v>
      </c>
      <c r="X97" s="721">
        <f>IFERROR(SUM(X90:X95),"0")</f>
        <v>13</v>
      </c>
      <c r="Y97" s="721">
        <f>IFERROR(SUM(Y90:Y95),"0")</f>
        <v>16.8</v>
      </c>
      <c r="Z97" s="37"/>
      <c r="AA97" s="722"/>
      <c r="AB97" s="722"/>
      <c r="AC97" s="722"/>
    </row>
    <row r="98" spans="1:68" ht="14.25" customHeight="1" x14ac:dyDescent="0.25">
      <c r="A98" s="736" t="s">
        <v>213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5"/>
      <c r="AB98" s="715"/>
      <c r="AC98" s="715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33" t="s">
        <v>70</v>
      </c>
      <c r="Q102" s="734"/>
      <c r="R102" s="734"/>
      <c r="S102" s="734"/>
      <c r="T102" s="734"/>
      <c r="U102" s="734"/>
      <c r="V102" s="735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33" t="s">
        <v>70</v>
      </c>
      <c r="Q103" s="734"/>
      <c r="R103" s="734"/>
      <c r="S103" s="734"/>
      <c r="T103" s="734"/>
      <c r="U103" s="734"/>
      <c r="V103" s="735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221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customHeight="1" x14ac:dyDescent="0.25">
      <c r="A105" s="736" t="s">
        <v>113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68</v>
      </c>
      <c r="X106" s="719">
        <v>25</v>
      </c>
      <c r="Y106" s="720">
        <f>IFERROR(IF(X106="",0,CEILING((X106/$H106),1)*$H106),"")</f>
        <v>32.400000000000006</v>
      </c>
      <c r="Z106" s="36">
        <f>IFERROR(IF(Y106=0,"",ROUNDUP(Y106/H106,0)*0.02175),"")</f>
        <v>6.5250000000000002E-2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26.111111111111111</v>
      </c>
      <c r="BN106" s="64">
        <f>IFERROR(Y106*I106/H106,"0")</f>
        <v>33.840000000000003</v>
      </c>
      <c r="BO106" s="64">
        <f>IFERROR(1/J106*(X106/H106),"0")</f>
        <v>4.1335978835978837E-2</v>
      </c>
      <c r="BP106" s="64">
        <f>IFERROR(1/J106*(Y106/H106),"0")</f>
        <v>5.3571428571428575E-2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68</v>
      </c>
      <c r="X108" s="719">
        <v>13</v>
      </c>
      <c r="Y108" s="720">
        <f>IFERROR(IF(X108="",0,CEILING((X108/$H108),1)*$H108),"")</f>
        <v>13.5</v>
      </c>
      <c r="Z108" s="36">
        <f>IFERROR(IF(Y108=0,"",ROUNDUP(Y108/H108,0)*0.00902),"")</f>
        <v>2.7060000000000001E-2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13.606666666666666</v>
      </c>
      <c r="BN108" s="64">
        <f>IFERROR(Y108*I108/H108,"0")</f>
        <v>14.13</v>
      </c>
      <c r="BO108" s="64">
        <f>IFERROR(1/J108*(X108/H108),"0")</f>
        <v>2.1885521885521887E-2</v>
      </c>
      <c r="BP108" s="64">
        <f>IFERROR(1/J108*(Y108/H108),"0")</f>
        <v>2.2727272727272728E-2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33" t="s">
        <v>70</v>
      </c>
      <c r="Q109" s="734"/>
      <c r="R109" s="734"/>
      <c r="S109" s="734"/>
      <c r="T109" s="734"/>
      <c r="U109" s="734"/>
      <c r="V109" s="735"/>
      <c r="W109" s="37" t="s">
        <v>71</v>
      </c>
      <c r="X109" s="721">
        <f>IFERROR(X106/H106,"0")+IFERROR(X107/H107,"0")+IFERROR(X108/H108,"0")</f>
        <v>5.2037037037037042</v>
      </c>
      <c r="Y109" s="721">
        <f>IFERROR(Y106/H106,"0")+IFERROR(Y107/H107,"0")+IFERROR(Y108/H108,"0")</f>
        <v>6</v>
      </c>
      <c r="Z109" s="721">
        <f>IFERROR(IF(Z106="",0,Z106),"0")+IFERROR(IF(Z107="",0,Z107),"0")+IFERROR(IF(Z108="",0,Z108),"0")</f>
        <v>9.2310000000000003E-2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33" t="s">
        <v>70</v>
      </c>
      <c r="Q110" s="734"/>
      <c r="R110" s="734"/>
      <c r="S110" s="734"/>
      <c r="T110" s="734"/>
      <c r="U110" s="734"/>
      <c r="V110" s="735"/>
      <c r="W110" s="37" t="s">
        <v>68</v>
      </c>
      <c r="X110" s="721">
        <f>IFERROR(SUM(X106:X108),"0")</f>
        <v>38</v>
      </c>
      <c r="Y110" s="721">
        <f>IFERROR(SUM(Y106:Y108),"0")</f>
        <v>45.900000000000006</v>
      </c>
      <c r="Z110" s="37"/>
      <c r="AA110" s="722"/>
      <c r="AB110" s="722"/>
      <c r="AC110" s="722"/>
    </row>
    <row r="111" spans="1:68" ht="14.25" customHeight="1" x14ac:dyDescent="0.25">
      <c r="A111" s="736" t="s">
        <v>72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5"/>
      <c r="AB111" s="715"/>
      <c r="AC111" s="715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68</v>
      </c>
      <c r="X113" s="719">
        <v>6</v>
      </c>
      <c r="Y113" s="720">
        <f>IFERROR(IF(X113="",0,CEILING((X113/$H113),1)*$H113),"")</f>
        <v>8.4</v>
      </c>
      <c r="Z113" s="36">
        <f>IFERROR(IF(Y113=0,"",ROUNDUP(Y113/H113,0)*0.02175),"")</f>
        <v>2.1749999999999999E-2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6.402857142857143</v>
      </c>
      <c r="BN113" s="64">
        <f>IFERROR(Y113*I113/H113,"0")</f>
        <v>8.9640000000000004</v>
      </c>
      <c r="BO113" s="64">
        <f>IFERROR(1/J113*(X113/H113),"0")</f>
        <v>1.2755102040816327E-2</v>
      </c>
      <c r="BP113" s="64">
        <f>IFERROR(1/J113*(Y113/H113),"0")</f>
        <v>1.7857142857142856E-2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68</v>
      </c>
      <c r="X114" s="719">
        <v>15</v>
      </c>
      <c r="Y114" s="720">
        <f>IFERROR(IF(X114="",0,CEILING((X114/$H114),1)*$H114),"")</f>
        <v>16.200000000000003</v>
      </c>
      <c r="Z114" s="36">
        <f>IFERROR(IF(Y114=0,"",ROUNDUP(Y114/H114,0)*0.00753),"")</f>
        <v>4.5179999999999998E-2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16.511111111111109</v>
      </c>
      <c r="BN114" s="64">
        <f>IFERROR(Y114*I114/H114,"0")</f>
        <v>17.832000000000001</v>
      </c>
      <c r="BO114" s="64">
        <f>IFERROR(1/J114*(X114/H114),"0")</f>
        <v>3.5612535612535613E-2</v>
      </c>
      <c r="BP114" s="64">
        <f>IFERROR(1/J114*(Y114/H114),"0")</f>
        <v>3.8461538461538464E-2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68</v>
      </c>
      <c r="X116" s="719">
        <v>6</v>
      </c>
      <c r="Y116" s="720">
        <f>IFERROR(IF(X116="",0,CEILING((X116/$H116),1)*$H116),"")</f>
        <v>8.1000000000000014</v>
      </c>
      <c r="Z116" s="36">
        <f>IFERROR(IF(Y116=0,"",ROUNDUP(Y116/H116,0)*0.00902),"")</f>
        <v>2.7060000000000001E-2</v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6.64</v>
      </c>
      <c r="BN116" s="64">
        <f>IFERROR(Y116*I116/H116,"0")</f>
        <v>8.9640000000000004</v>
      </c>
      <c r="BO116" s="64">
        <f>IFERROR(1/J116*(X116/H116),"0")</f>
        <v>1.6835016835016831E-2</v>
      </c>
      <c r="BP116" s="64">
        <f>IFERROR(1/J116*(Y116/H116),"0")</f>
        <v>2.2727272727272731E-2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33" t="s">
        <v>70</v>
      </c>
      <c r="Q117" s="734"/>
      <c r="R117" s="734"/>
      <c r="S117" s="734"/>
      <c r="T117" s="734"/>
      <c r="U117" s="734"/>
      <c r="V117" s="735"/>
      <c r="W117" s="37" t="s">
        <v>71</v>
      </c>
      <c r="X117" s="721">
        <f>IFERROR(X112/H112,"0")+IFERROR(X113/H113,"0")+IFERROR(X114/H114,"0")+IFERROR(X115/H115,"0")+IFERROR(X116/H116,"0")</f>
        <v>8.4920634920634921</v>
      </c>
      <c r="Y117" s="721">
        <f>IFERROR(Y112/H112,"0")+IFERROR(Y113/H113,"0")+IFERROR(Y114/H114,"0")+IFERROR(Y115/H115,"0")+IFERROR(Y116/H116,"0")</f>
        <v>10.000000000000002</v>
      </c>
      <c r="Z117" s="721">
        <f>IFERROR(IF(Z112="",0,Z112),"0")+IFERROR(IF(Z113="",0,Z113),"0")+IFERROR(IF(Z114="",0,Z114),"0")+IFERROR(IF(Z115="",0,Z115),"0")+IFERROR(IF(Z116="",0,Z116),"0")</f>
        <v>9.398999999999999E-2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33" t="s">
        <v>70</v>
      </c>
      <c r="Q118" s="734"/>
      <c r="R118" s="734"/>
      <c r="S118" s="734"/>
      <c r="T118" s="734"/>
      <c r="U118" s="734"/>
      <c r="V118" s="735"/>
      <c r="W118" s="37" t="s">
        <v>68</v>
      </c>
      <c r="X118" s="721">
        <f>IFERROR(SUM(X112:X116),"0")</f>
        <v>27</v>
      </c>
      <c r="Y118" s="721">
        <f>IFERROR(SUM(Y112:Y116),"0")</f>
        <v>32.700000000000003</v>
      </c>
      <c r="Z118" s="37"/>
      <c r="AA118" s="722"/>
      <c r="AB118" s="722"/>
      <c r="AC118" s="722"/>
    </row>
    <row r="119" spans="1:68" ht="16.5" customHeight="1" x14ac:dyDescent="0.25">
      <c r="A119" s="737" t="s">
        <v>242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customHeight="1" x14ac:dyDescent="0.25">
      <c r="A120" s="736" t="s">
        <v>113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5"/>
      <c r="AB120" s="715"/>
      <c r="AC120" s="715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68</v>
      </c>
      <c r="X122" s="719">
        <v>41</v>
      </c>
      <c r="Y122" s="720">
        <f>IFERROR(IF(X122="",0,CEILING((X122/$H122),1)*$H122),"")</f>
        <v>44.8</v>
      </c>
      <c r="Z122" s="36">
        <f>IFERROR(IF(Y122=0,"",ROUNDUP(Y122/H122,0)*0.02175),"")</f>
        <v>8.6999999999999994E-2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42.75714285714286</v>
      </c>
      <c r="BN122" s="64">
        <f>IFERROR(Y122*I122/H122,"0")</f>
        <v>46.720000000000006</v>
      </c>
      <c r="BO122" s="64">
        <f>IFERROR(1/J122*(X122/H122),"0")</f>
        <v>6.5369897959183673E-2</v>
      </c>
      <c r="BP122" s="64">
        <f>IFERROR(1/J122*(Y122/H122),"0")</f>
        <v>7.1428571428571425E-2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68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33" t="s">
        <v>70</v>
      </c>
      <c r="Q126" s="734"/>
      <c r="R126" s="734"/>
      <c r="S126" s="734"/>
      <c r="T126" s="734"/>
      <c r="U126" s="734"/>
      <c r="V126" s="735"/>
      <c r="W126" s="37" t="s">
        <v>71</v>
      </c>
      <c r="X126" s="721">
        <f>IFERROR(X121/H121,"0")+IFERROR(X122/H122,"0")+IFERROR(X123/H123,"0")+IFERROR(X124/H124,"0")+IFERROR(X125/H125,"0")</f>
        <v>3.660714285714286</v>
      </c>
      <c r="Y126" s="721">
        <f>IFERROR(Y121/H121,"0")+IFERROR(Y122/H122,"0")+IFERROR(Y123/H123,"0")+IFERROR(Y124/H124,"0")+IFERROR(Y125/H125,"0")</f>
        <v>4</v>
      </c>
      <c r="Z126" s="721">
        <f>IFERROR(IF(Z121="",0,Z121),"0")+IFERROR(IF(Z122="",0,Z122),"0")+IFERROR(IF(Z123="",0,Z123),"0")+IFERROR(IF(Z124="",0,Z124),"0")+IFERROR(IF(Z125="",0,Z125),"0")</f>
        <v>8.6999999999999994E-2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33" t="s">
        <v>70</v>
      </c>
      <c r="Q127" s="734"/>
      <c r="R127" s="734"/>
      <c r="S127" s="734"/>
      <c r="T127" s="734"/>
      <c r="U127" s="734"/>
      <c r="V127" s="735"/>
      <c r="W127" s="37" t="s">
        <v>68</v>
      </c>
      <c r="X127" s="721">
        <f>IFERROR(SUM(X121:X125),"0")</f>
        <v>41</v>
      </c>
      <c r="Y127" s="721">
        <f>IFERROR(SUM(Y121:Y125),"0")</f>
        <v>44.8</v>
      </c>
      <c r="Z127" s="37"/>
      <c r="AA127" s="722"/>
      <c r="AB127" s="722"/>
      <c r="AC127" s="722"/>
    </row>
    <row r="128" spans="1:68" ht="14.25" customHeight="1" x14ac:dyDescent="0.25">
      <c r="A128" s="736" t="s">
        <v>166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26"/>
      <c r="R129" s="726"/>
      <c r="S129" s="726"/>
      <c r="T129" s="727"/>
      <c r="U129" s="34"/>
      <c r="V129" s="34"/>
      <c r="W129" s="35" t="s">
        <v>68</v>
      </c>
      <c r="X129" s="719">
        <v>27</v>
      </c>
      <c r="Y129" s="720">
        <f>IFERROR(IF(X129="",0,CEILING((X129/$H129),1)*$H129),"")</f>
        <v>32.400000000000006</v>
      </c>
      <c r="Z129" s="36">
        <f>IFERROR(IF(Y129=0,"",ROUNDUP(Y129/H129,0)*0.02175),"")</f>
        <v>6.5250000000000002E-2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28.2</v>
      </c>
      <c r="BN129" s="64">
        <f>IFERROR(Y129*I129/H129,"0")</f>
        <v>33.840000000000003</v>
      </c>
      <c r="BO129" s="64">
        <f>IFERROR(1/J129*(X129/H129),"0")</f>
        <v>4.4642857142857137E-2</v>
      </c>
      <c r="BP129" s="64">
        <f>IFERROR(1/J129*(Y129/H129),"0")</f>
        <v>5.3571428571428575E-2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25" t="s">
        <v>258</v>
      </c>
      <c r="Q130" s="726"/>
      <c r="R130" s="726"/>
      <c r="S130" s="726"/>
      <c r="T130" s="727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41" t="s">
        <v>262</v>
      </c>
      <c r="Q131" s="726"/>
      <c r="R131" s="726"/>
      <c r="S131" s="726"/>
      <c r="T131" s="727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68" t="s">
        <v>266</v>
      </c>
      <c r="Q133" s="726"/>
      <c r="R133" s="726"/>
      <c r="S133" s="726"/>
      <c r="T133" s="727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33" t="s">
        <v>70</v>
      </c>
      <c r="Q134" s="734"/>
      <c r="R134" s="734"/>
      <c r="S134" s="734"/>
      <c r="T134" s="734"/>
      <c r="U134" s="734"/>
      <c r="V134" s="735"/>
      <c r="W134" s="37" t="s">
        <v>71</v>
      </c>
      <c r="X134" s="721">
        <f>IFERROR(X129/H129,"0")+IFERROR(X130/H130,"0")+IFERROR(X131/H131,"0")+IFERROR(X132/H132,"0")+IFERROR(X133/H133,"0")</f>
        <v>2.5</v>
      </c>
      <c r="Y134" s="721">
        <f>IFERROR(Y129/H129,"0")+IFERROR(Y130/H130,"0")+IFERROR(Y131/H131,"0")+IFERROR(Y132/H132,"0")+IFERROR(Y133/H133,"0")</f>
        <v>3.0000000000000004</v>
      </c>
      <c r="Z134" s="721">
        <f>IFERROR(IF(Z129="",0,Z129),"0")+IFERROR(IF(Z130="",0,Z130),"0")+IFERROR(IF(Z131="",0,Z131),"0")+IFERROR(IF(Z132="",0,Z132),"0")+IFERROR(IF(Z133="",0,Z133),"0")</f>
        <v>6.5250000000000002E-2</v>
      </c>
      <c r="AA134" s="722"/>
      <c r="AB134" s="722"/>
      <c r="AC134" s="722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33" t="s">
        <v>70</v>
      </c>
      <c r="Q135" s="734"/>
      <c r="R135" s="734"/>
      <c r="S135" s="734"/>
      <c r="T135" s="734"/>
      <c r="U135" s="734"/>
      <c r="V135" s="735"/>
      <c r="W135" s="37" t="s">
        <v>68</v>
      </c>
      <c r="X135" s="721">
        <f>IFERROR(SUM(X129:X133),"0")</f>
        <v>27</v>
      </c>
      <c r="Y135" s="721">
        <f>IFERROR(SUM(Y129:Y133),"0")</f>
        <v>32.400000000000006</v>
      </c>
      <c r="Z135" s="37"/>
      <c r="AA135" s="722"/>
      <c r="AB135" s="722"/>
      <c r="AC135" s="722"/>
    </row>
    <row r="136" spans="1:68" ht="14.25" customHeight="1" x14ac:dyDescent="0.25">
      <c r="A136" s="736" t="s">
        <v>72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3">
        <v>4607091385168</v>
      </c>
      <c r="E137" s="724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26"/>
      <c r="R137" s="726"/>
      <c r="S137" s="726"/>
      <c r="T137" s="727"/>
      <c r="U137" s="34"/>
      <c r="V137" s="34"/>
      <c r="W137" s="35" t="s">
        <v>68</v>
      </c>
      <c r="X137" s="719">
        <v>31</v>
      </c>
      <c r="Y137" s="720">
        <f t="shared" ref="Y137:Y143" si="26">IFERROR(IF(X137="",0,CEILING((X137/$H137),1)*$H137),"")</f>
        <v>33.6</v>
      </c>
      <c r="Z137" s="36">
        <f>IFERROR(IF(Y137=0,"",ROUNDUP(Y137/H137,0)*0.02175),"")</f>
        <v>8.6999999999999994E-2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33.059285714285707</v>
      </c>
      <c r="BN137" s="64">
        <f t="shared" ref="BN137:BN143" si="28">IFERROR(Y137*I137/H137,"0")</f>
        <v>35.832000000000001</v>
      </c>
      <c r="BO137" s="64">
        <f t="shared" ref="BO137:BO143" si="29">IFERROR(1/J137*(X137/H137),"0")</f>
        <v>6.5901360544217677E-2</v>
      </c>
      <c r="BP137" s="64">
        <f t="shared" ref="BP137:BP143" si="30">IFERROR(1/J137*(Y137/H137),"0")</f>
        <v>7.1428571428571425E-2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3">
        <v>4607091385168</v>
      </c>
      <c r="E138" s="724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26"/>
      <c r="R138" s="726"/>
      <c r="S138" s="726"/>
      <c r="T138" s="727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272</v>
      </c>
      <c r="B139" s="54" t="s">
        <v>273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0" t="s">
        <v>274</v>
      </c>
      <c r="Q139" s="726"/>
      <c r="R139" s="726"/>
      <c r="S139" s="726"/>
      <c r="T139" s="727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68</v>
      </c>
      <c r="X141" s="719">
        <v>30</v>
      </c>
      <c r="Y141" s="720">
        <f t="shared" si="26"/>
        <v>32.400000000000006</v>
      </c>
      <c r="Z141" s="36">
        <f>IFERROR(IF(Y141=0,"",ROUNDUP(Y141/H141,0)*0.00753),"")</f>
        <v>9.0359999999999996E-2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33.022222222222219</v>
      </c>
      <c r="BN141" s="64">
        <f t="shared" si="28"/>
        <v>35.664000000000001</v>
      </c>
      <c r="BO141" s="64">
        <f t="shared" si="29"/>
        <v>7.1225071225071226E-2</v>
      </c>
      <c r="BP141" s="64">
        <f t="shared" si="30"/>
        <v>7.6923076923076927E-2</v>
      </c>
    </row>
    <row r="142" spans="1:68" ht="27" customHeight="1" x14ac:dyDescent="0.25">
      <c r="A142" s="54" t="s">
        <v>280</v>
      </c>
      <c r="B142" s="54" t="s">
        <v>281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33" t="s">
        <v>70</v>
      </c>
      <c r="Q144" s="734"/>
      <c r="R144" s="734"/>
      <c r="S144" s="734"/>
      <c r="T144" s="734"/>
      <c r="U144" s="734"/>
      <c r="V144" s="735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14.801587301587301</v>
      </c>
      <c r="Y144" s="721">
        <f>IFERROR(Y137/H137,"0")+IFERROR(Y138/H138,"0")+IFERROR(Y139/H139,"0")+IFERROR(Y140/H140,"0")+IFERROR(Y141/H141,"0")+IFERROR(Y142/H142,"0")+IFERROR(Y143/H143,"0")</f>
        <v>16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0.17735999999999999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33" t="s">
        <v>70</v>
      </c>
      <c r="Q145" s="734"/>
      <c r="R145" s="734"/>
      <c r="S145" s="734"/>
      <c r="T145" s="734"/>
      <c r="U145" s="734"/>
      <c r="V145" s="735"/>
      <c r="W145" s="37" t="s">
        <v>68</v>
      </c>
      <c r="X145" s="721">
        <f>IFERROR(SUM(X137:X143),"0")</f>
        <v>61</v>
      </c>
      <c r="Y145" s="721">
        <f>IFERROR(SUM(Y137:Y143),"0")</f>
        <v>66</v>
      </c>
      <c r="Z145" s="37"/>
      <c r="AA145" s="722"/>
      <c r="AB145" s="722"/>
      <c r="AC145" s="722"/>
    </row>
    <row r="146" spans="1:68" ht="14.25" customHeight="1" x14ac:dyDescent="0.25">
      <c r="A146" s="736" t="s">
        <v>213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5"/>
      <c r="AB146" s="715"/>
      <c r="AC146" s="715"/>
    </row>
    <row r="147" spans="1:68" ht="37.5" customHeight="1" x14ac:dyDescent="0.25">
      <c r="A147" s="54" t="s">
        <v>285</v>
      </c>
      <c r="B147" s="54" t="s">
        <v>286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33" t="s">
        <v>70</v>
      </c>
      <c r="Q149" s="734"/>
      <c r="R149" s="734"/>
      <c r="S149" s="734"/>
      <c r="T149" s="734"/>
      <c r="U149" s="734"/>
      <c r="V149" s="735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33" t="s">
        <v>70</v>
      </c>
      <c r="Q150" s="734"/>
      <c r="R150" s="734"/>
      <c r="S150" s="734"/>
      <c r="T150" s="734"/>
      <c r="U150" s="734"/>
      <c r="V150" s="735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291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customHeight="1" x14ac:dyDescent="0.25">
      <c r="A152" s="736" t="s">
        <v>113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5"/>
      <c r="AB152" s="715"/>
      <c r="AC152" s="715"/>
    </row>
    <row r="153" spans="1:68" ht="27" customHeight="1" x14ac:dyDescent="0.25">
      <c r="A153" s="54" t="s">
        <v>292</v>
      </c>
      <c r="B153" s="54" t="s">
        <v>293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33" t="s">
        <v>70</v>
      </c>
      <c r="Q155" s="734"/>
      <c r="R155" s="734"/>
      <c r="S155" s="734"/>
      <c r="T155" s="734"/>
      <c r="U155" s="734"/>
      <c r="V155" s="735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33" t="s">
        <v>70</v>
      </c>
      <c r="Q156" s="734"/>
      <c r="R156" s="734"/>
      <c r="S156" s="734"/>
      <c r="T156" s="734"/>
      <c r="U156" s="734"/>
      <c r="V156" s="735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63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5"/>
      <c r="AB157" s="715"/>
      <c r="AC157" s="715"/>
    </row>
    <row r="158" spans="1:68" ht="27" customHeight="1" x14ac:dyDescent="0.25">
      <c r="A158" s="54" t="s">
        <v>296</v>
      </c>
      <c r="B158" s="54" t="s">
        <v>297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79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33" t="s">
        <v>70</v>
      </c>
      <c r="Q160" s="734"/>
      <c r="R160" s="734"/>
      <c r="S160" s="734"/>
      <c r="T160" s="734"/>
      <c r="U160" s="734"/>
      <c r="V160" s="735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33" t="s">
        <v>70</v>
      </c>
      <c r="Q161" s="734"/>
      <c r="R161" s="734"/>
      <c r="S161" s="734"/>
      <c r="T161" s="734"/>
      <c r="U161" s="734"/>
      <c r="V161" s="735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72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5"/>
      <c r="AB162" s="715"/>
      <c r="AC162" s="715"/>
    </row>
    <row r="163" spans="1:68" ht="16.5" customHeight="1" x14ac:dyDescent="0.25">
      <c r="A163" s="54" t="s">
        <v>300</v>
      </c>
      <c r="B163" s="54" t="s">
        <v>301</v>
      </c>
      <c r="C163" s="31">
        <v>4301051476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26"/>
      <c r="R163" s="726"/>
      <c r="S163" s="726"/>
      <c r="T163" s="727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4301051477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26"/>
      <c r="R164" s="726"/>
      <c r="S164" s="726"/>
      <c r="T164" s="727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33" t="s">
        <v>70</v>
      </c>
      <c r="Q165" s="734"/>
      <c r="R165" s="734"/>
      <c r="S165" s="734"/>
      <c r="T165" s="734"/>
      <c r="U165" s="734"/>
      <c r="V165" s="735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33" t="s">
        <v>70</v>
      </c>
      <c r="Q166" s="734"/>
      <c r="R166" s="734"/>
      <c r="S166" s="734"/>
      <c r="T166" s="734"/>
      <c r="U166" s="734"/>
      <c r="V166" s="735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111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customHeight="1" x14ac:dyDescent="0.25">
      <c r="A168" s="736" t="s">
        <v>113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5"/>
      <c r="AB168" s="715"/>
      <c r="AC168" s="715"/>
    </row>
    <row r="169" spans="1:68" ht="27" customHeight="1" x14ac:dyDescent="0.25">
      <c r="A169" s="54" t="s">
        <v>303</v>
      </c>
      <c r="B169" s="54" t="s">
        <v>304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306</v>
      </c>
      <c r="B170" s="54" t="s">
        <v>307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33" t="s">
        <v>70</v>
      </c>
      <c r="Q171" s="734"/>
      <c r="R171" s="734"/>
      <c r="S171" s="734"/>
      <c r="T171" s="734"/>
      <c r="U171" s="734"/>
      <c r="V171" s="735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33" t="s">
        <v>70</v>
      </c>
      <c r="Q172" s="734"/>
      <c r="R172" s="734"/>
      <c r="S172" s="734"/>
      <c r="T172" s="734"/>
      <c r="U172" s="734"/>
      <c r="V172" s="735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63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5"/>
      <c r="AB173" s="715"/>
      <c r="AC173" s="715"/>
    </row>
    <row r="174" spans="1:68" ht="16.5" customHeight="1" x14ac:dyDescent="0.25">
      <c r="A174" s="54" t="s">
        <v>309</v>
      </c>
      <c r="B174" s="54" t="s">
        <v>310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312</v>
      </c>
      <c r="B175" s="54" t="s">
        <v>313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315</v>
      </c>
      <c r="B176" s="54" t="s">
        <v>316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33" t="s">
        <v>70</v>
      </c>
      <c r="Q179" s="734"/>
      <c r="R179" s="734"/>
      <c r="S179" s="734"/>
      <c r="T179" s="734"/>
      <c r="U179" s="734"/>
      <c r="V179" s="735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33" t="s">
        <v>70</v>
      </c>
      <c r="Q180" s="734"/>
      <c r="R180" s="734"/>
      <c r="S180" s="734"/>
      <c r="T180" s="734"/>
      <c r="U180" s="734"/>
      <c r="V180" s="735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72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5"/>
      <c r="AB181" s="715"/>
      <c r="AC181" s="715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68</v>
      </c>
      <c r="X182" s="719">
        <v>5</v>
      </c>
      <c r="Y182" s="720">
        <f>IFERROR(IF(X182="",0,CEILING((X182/$H182),1)*$H182),"")</f>
        <v>8.4</v>
      </c>
      <c r="Z182" s="36">
        <f>IFERROR(IF(Y182=0,"",ROUNDUP(Y182/H182,0)*0.02175),"")</f>
        <v>2.1749999999999999E-2</v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5.3357142857142854</v>
      </c>
      <c r="BN182" s="64">
        <f>IFERROR(Y182*I182/H182,"0")</f>
        <v>8.9640000000000004</v>
      </c>
      <c r="BO182" s="64">
        <f>IFERROR(1/J182*(X182/H182),"0")</f>
        <v>1.0629251700680272E-2</v>
      </c>
      <c r="BP182" s="64">
        <f>IFERROR(1/J182*(Y182/H182),"0")</f>
        <v>1.7857142857142856E-2</v>
      </c>
    </row>
    <row r="183" spans="1:68" ht="27" customHeight="1" x14ac:dyDescent="0.25">
      <c r="A183" s="54" t="s">
        <v>325</v>
      </c>
      <c r="B183" s="54" t="s">
        <v>326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33" t="s">
        <v>70</v>
      </c>
      <c r="Q185" s="734"/>
      <c r="R185" s="734"/>
      <c r="S185" s="734"/>
      <c r="T185" s="734"/>
      <c r="U185" s="734"/>
      <c r="V185" s="735"/>
      <c r="W185" s="37" t="s">
        <v>71</v>
      </c>
      <c r="X185" s="721">
        <f>IFERROR(X182/H182,"0")+IFERROR(X183/H183,"0")+IFERROR(X184/H184,"0")</f>
        <v>0.59523809523809523</v>
      </c>
      <c r="Y185" s="721">
        <f>IFERROR(Y182/H182,"0")+IFERROR(Y183/H183,"0")+IFERROR(Y184/H184,"0")</f>
        <v>1</v>
      </c>
      <c r="Z185" s="721">
        <f>IFERROR(IF(Z182="",0,Z182),"0")+IFERROR(IF(Z183="",0,Z183),"0")+IFERROR(IF(Z184="",0,Z184),"0")</f>
        <v>2.1749999999999999E-2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33" t="s">
        <v>70</v>
      </c>
      <c r="Q186" s="734"/>
      <c r="R186" s="734"/>
      <c r="S186" s="734"/>
      <c r="T186" s="734"/>
      <c r="U186" s="734"/>
      <c r="V186" s="735"/>
      <c r="W186" s="37" t="s">
        <v>68</v>
      </c>
      <c r="X186" s="721">
        <f>IFERROR(SUM(X182:X184),"0")</f>
        <v>5</v>
      </c>
      <c r="Y186" s="721">
        <f>IFERROR(SUM(Y182:Y184),"0")</f>
        <v>8.4</v>
      </c>
      <c r="Z186" s="37"/>
      <c r="AA186" s="722"/>
      <c r="AB186" s="722"/>
      <c r="AC186" s="722"/>
    </row>
    <row r="187" spans="1:68" ht="27.75" customHeight="1" x14ac:dyDescent="0.2">
      <c r="A187" s="813" t="s">
        <v>330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customHeight="1" x14ac:dyDescent="0.25">
      <c r="A188" s="737" t="s">
        <v>331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customHeight="1" x14ac:dyDescent="0.25">
      <c r="A189" s="736" t="s">
        <v>166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5"/>
      <c r="AB189" s="715"/>
      <c r="AC189" s="715"/>
    </row>
    <row r="190" spans="1:68" ht="27" customHeight="1" x14ac:dyDescent="0.25">
      <c r="A190" s="54" t="s">
        <v>332</v>
      </c>
      <c r="B190" s="54" t="s">
        <v>333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26" t="s">
        <v>334</v>
      </c>
      <c r="Q190" s="726"/>
      <c r="R190" s="726"/>
      <c r="S190" s="726"/>
      <c r="T190" s="727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33" t="s">
        <v>70</v>
      </c>
      <c r="Q191" s="734"/>
      <c r="R191" s="734"/>
      <c r="S191" s="734"/>
      <c r="T191" s="734"/>
      <c r="U191" s="734"/>
      <c r="V191" s="735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33" t="s">
        <v>70</v>
      </c>
      <c r="Q192" s="734"/>
      <c r="R192" s="734"/>
      <c r="S192" s="734"/>
      <c r="T192" s="734"/>
      <c r="U192" s="734"/>
      <c r="V192" s="735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63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5"/>
      <c r="AB193" s="715"/>
      <c r="AC193" s="715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68</v>
      </c>
      <c r="X196" s="719">
        <v>48</v>
      </c>
      <c r="Y196" s="720">
        <f t="shared" si="31"/>
        <v>50.400000000000006</v>
      </c>
      <c r="Z196" s="36">
        <f>IFERROR(IF(Y196=0,"",ROUNDUP(Y196/H196,0)*0.00753),"")</f>
        <v>9.0359999999999996E-2</v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50.285714285714285</v>
      </c>
      <c r="BN196" s="64">
        <f t="shared" si="33"/>
        <v>52.800000000000011</v>
      </c>
      <c r="BO196" s="64">
        <f t="shared" si="34"/>
        <v>7.3260073260073263E-2</v>
      </c>
      <c r="BP196" s="64">
        <f t="shared" si="35"/>
        <v>7.6923076923076927E-2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33" t="s">
        <v>70</v>
      </c>
      <c r="Q202" s="734"/>
      <c r="R202" s="734"/>
      <c r="S202" s="734"/>
      <c r="T202" s="734"/>
      <c r="U202" s="734"/>
      <c r="V202" s="735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11.428571428571429</v>
      </c>
      <c r="Y202" s="721">
        <f>IFERROR(Y194/H194,"0")+IFERROR(Y195/H195,"0")+IFERROR(Y196/H196,"0")+IFERROR(Y197/H197,"0")+IFERROR(Y198/H198,"0")+IFERROR(Y199/H199,"0")+IFERROR(Y200/H200,"0")+IFERROR(Y201/H201,"0")</f>
        <v>12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9.0359999999999996E-2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33" t="s">
        <v>70</v>
      </c>
      <c r="Q203" s="734"/>
      <c r="R203" s="734"/>
      <c r="S203" s="734"/>
      <c r="T203" s="734"/>
      <c r="U203" s="734"/>
      <c r="V203" s="735"/>
      <c r="W203" s="37" t="s">
        <v>68</v>
      </c>
      <c r="X203" s="721">
        <f>IFERROR(SUM(X194:X201),"0")</f>
        <v>48</v>
      </c>
      <c r="Y203" s="721">
        <f>IFERROR(SUM(Y194:Y201),"0")</f>
        <v>50.400000000000006</v>
      </c>
      <c r="Z203" s="37"/>
      <c r="AA203" s="722"/>
      <c r="AB203" s="722"/>
      <c r="AC203" s="722"/>
    </row>
    <row r="204" spans="1:68" ht="16.5" customHeight="1" x14ac:dyDescent="0.25">
      <c r="A204" s="737" t="s">
        <v>356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customHeight="1" x14ac:dyDescent="0.25">
      <c r="A205" s="736" t="s">
        <v>113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5"/>
      <c r="AB205" s="715"/>
      <c r="AC205" s="715"/>
    </row>
    <row r="206" spans="1:68" ht="27" customHeight="1" x14ac:dyDescent="0.25">
      <c r="A206" s="54" t="s">
        <v>357</v>
      </c>
      <c r="B206" s="54" t="s">
        <v>358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360</v>
      </c>
      <c r="B207" s="54" t="s">
        <v>361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33" t="s">
        <v>70</v>
      </c>
      <c r="Q208" s="734"/>
      <c r="R208" s="734"/>
      <c r="S208" s="734"/>
      <c r="T208" s="734"/>
      <c r="U208" s="734"/>
      <c r="V208" s="735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33" t="s">
        <v>70</v>
      </c>
      <c r="Q209" s="734"/>
      <c r="R209" s="734"/>
      <c r="S209" s="734"/>
      <c r="T209" s="734"/>
      <c r="U209" s="734"/>
      <c r="V209" s="735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166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5"/>
      <c r="AB210" s="715"/>
      <c r="AC210" s="715"/>
    </row>
    <row r="211" spans="1:68" ht="16.5" customHeight="1" x14ac:dyDescent="0.25">
      <c r="A211" s="54" t="s">
        <v>362</v>
      </c>
      <c r="B211" s="54" t="s">
        <v>363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33" t="s">
        <v>70</v>
      </c>
      <c r="Q213" s="734"/>
      <c r="R213" s="734"/>
      <c r="S213" s="734"/>
      <c r="T213" s="734"/>
      <c r="U213" s="734"/>
      <c r="V213" s="735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33" t="s">
        <v>70</v>
      </c>
      <c r="Q214" s="734"/>
      <c r="R214" s="734"/>
      <c r="S214" s="734"/>
      <c r="T214" s="734"/>
      <c r="U214" s="734"/>
      <c r="V214" s="735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63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68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68</v>
      </c>
      <c r="X217" s="719">
        <v>68</v>
      </c>
      <c r="Y217" s="720">
        <f t="shared" si="36"/>
        <v>70.2</v>
      </c>
      <c r="Z217" s="36">
        <f>IFERROR(IF(Y217=0,"",ROUNDUP(Y217/H217,0)*0.00902),"")</f>
        <v>0.11726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70.644444444444446</v>
      </c>
      <c r="BN217" s="64">
        <f t="shared" si="38"/>
        <v>72.930000000000007</v>
      </c>
      <c r="BO217" s="64">
        <f t="shared" si="39"/>
        <v>9.5398428731762061E-2</v>
      </c>
      <c r="BP217" s="64">
        <f t="shared" si="40"/>
        <v>9.8484848484848481E-2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68</v>
      </c>
      <c r="X219" s="719">
        <v>34</v>
      </c>
      <c r="Y219" s="720">
        <f t="shared" si="36"/>
        <v>37.800000000000004</v>
      </c>
      <c r="Z219" s="36">
        <f>IFERROR(IF(Y219=0,"",ROUNDUP(Y219/H219,0)*0.00902),"")</f>
        <v>6.3140000000000002E-2</v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35.322222222222223</v>
      </c>
      <c r="BN219" s="64">
        <f t="shared" si="38"/>
        <v>39.270000000000003</v>
      </c>
      <c r="BO219" s="64">
        <f t="shared" si="39"/>
        <v>4.7699214365881031E-2</v>
      </c>
      <c r="BP219" s="64">
        <f t="shared" si="40"/>
        <v>5.3030303030303032E-2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33" t="s">
        <v>70</v>
      </c>
      <c r="Q224" s="734"/>
      <c r="R224" s="734"/>
      <c r="S224" s="734"/>
      <c r="T224" s="734"/>
      <c r="U224" s="734"/>
      <c r="V224" s="735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18.888888888888886</v>
      </c>
      <c r="Y224" s="721">
        <f>IFERROR(Y216/H216,"0")+IFERROR(Y217/H217,"0")+IFERROR(Y218/H218,"0")+IFERROR(Y219/H219,"0")+IFERROR(Y220/H220,"0")+IFERROR(Y221/H221,"0")+IFERROR(Y222/H222,"0")+IFERROR(Y223/H223,"0")</f>
        <v>20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33" t="s">
        <v>70</v>
      </c>
      <c r="Q225" s="734"/>
      <c r="R225" s="734"/>
      <c r="S225" s="734"/>
      <c r="T225" s="734"/>
      <c r="U225" s="734"/>
      <c r="V225" s="735"/>
      <c r="W225" s="37" t="s">
        <v>68</v>
      </c>
      <c r="X225" s="721">
        <f>IFERROR(SUM(X216:X223),"0")</f>
        <v>102</v>
      </c>
      <c r="Y225" s="721">
        <f>IFERROR(SUM(Y216:Y223),"0")</f>
        <v>108</v>
      </c>
      <c r="Z225" s="37"/>
      <c r="AA225" s="722"/>
      <c r="AB225" s="722"/>
      <c r="AC225" s="722"/>
    </row>
    <row r="226" spans="1:68" ht="14.25" customHeight="1" x14ac:dyDescent="0.25">
      <c r="A226" s="736" t="s">
        <v>72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5"/>
      <c r="AB226" s="715"/>
      <c r="AC226" s="715"/>
    </row>
    <row r="227" spans="1:68" ht="27" customHeight="1" x14ac:dyDescent="0.25">
      <c r="A227" s="54" t="s">
        <v>387</v>
      </c>
      <c r="B227" s="54" t="s">
        <v>388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68</v>
      </c>
      <c r="X228" s="719">
        <v>19</v>
      </c>
      <c r="Y228" s="720">
        <f t="shared" si="41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20.373846153846159</v>
      </c>
      <c r="BN228" s="64">
        <f t="shared" si="43"/>
        <v>25.092000000000002</v>
      </c>
      <c r="BO228" s="64">
        <f t="shared" si="44"/>
        <v>4.3498168498168503E-2</v>
      </c>
      <c r="BP228" s="64">
        <f t="shared" si="45"/>
        <v>5.3571428571428568E-2</v>
      </c>
    </row>
    <row r="229" spans="1:68" ht="27" customHeight="1" x14ac:dyDescent="0.25">
      <c r="A229" s="54" t="s">
        <v>393</v>
      </c>
      <c r="B229" s="54" t="s">
        <v>394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68</v>
      </c>
      <c r="X230" s="719">
        <v>15</v>
      </c>
      <c r="Y230" s="720">
        <f t="shared" si="41"/>
        <v>17.399999999999999</v>
      </c>
      <c r="Z230" s="36">
        <f>IFERROR(IF(Y230=0,"",ROUNDUP(Y230/H230,0)*0.02175),"")</f>
        <v>4.3499999999999997E-2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15.972413793103447</v>
      </c>
      <c r="BN230" s="64">
        <f t="shared" si="43"/>
        <v>18.527999999999999</v>
      </c>
      <c r="BO230" s="64">
        <f t="shared" si="44"/>
        <v>3.0788177339901478E-2</v>
      </c>
      <c r="BP230" s="64">
        <f t="shared" si="45"/>
        <v>3.5714285714285712E-2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68</v>
      </c>
      <c r="X231" s="719">
        <v>63</v>
      </c>
      <c r="Y231" s="720">
        <f t="shared" si="41"/>
        <v>64.8</v>
      </c>
      <c r="Z231" s="36">
        <f t="shared" ref="Z231:Z237" si="46">IFERROR(IF(Y231=0,"",ROUNDUP(Y231/H231,0)*0.00753),"")</f>
        <v>0.20331000000000002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70.612499999999997</v>
      </c>
      <c r="BN231" s="64">
        <f t="shared" si="43"/>
        <v>72.63</v>
      </c>
      <c r="BO231" s="64">
        <f t="shared" si="44"/>
        <v>0.16826923076923075</v>
      </c>
      <c r="BP231" s="64">
        <f t="shared" si="45"/>
        <v>0.17307692307692307</v>
      </c>
    </row>
    <row r="232" spans="1:68" ht="37.5" customHeight="1" x14ac:dyDescent="0.25">
      <c r="A232" s="54" t="s">
        <v>401</v>
      </c>
      <c r="B232" s="54" t="s">
        <v>402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68</v>
      </c>
      <c r="X233" s="719">
        <v>95</v>
      </c>
      <c r="Y233" s="720">
        <f t="shared" si="41"/>
        <v>96</v>
      </c>
      <c r="Z233" s="36">
        <f t="shared" si="46"/>
        <v>0.30120000000000002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105.76666666666667</v>
      </c>
      <c r="BN233" s="64">
        <f t="shared" si="43"/>
        <v>106.88000000000001</v>
      </c>
      <c r="BO233" s="64">
        <f t="shared" si="44"/>
        <v>0.25373931623931623</v>
      </c>
      <c r="BP233" s="64">
        <f t="shared" si="45"/>
        <v>0.25641025641025639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68</v>
      </c>
      <c r="X234" s="719">
        <v>57</v>
      </c>
      <c r="Y234" s="720">
        <f t="shared" si="41"/>
        <v>57.599999999999994</v>
      </c>
      <c r="Z234" s="36">
        <f t="shared" si="46"/>
        <v>0.18071999999999999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63.46</v>
      </c>
      <c r="BN234" s="64">
        <f t="shared" si="43"/>
        <v>64.128</v>
      </c>
      <c r="BO234" s="64">
        <f t="shared" si="44"/>
        <v>0.15224358974358973</v>
      </c>
      <c r="BP234" s="64">
        <f t="shared" si="45"/>
        <v>0.15384615384615385</v>
      </c>
    </row>
    <row r="235" spans="1:68" ht="27" customHeight="1" x14ac:dyDescent="0.25">
      <c r="A235" s="54" t="s">
        <v>409</v>
      </c>
      <c r="B235" s="54" t="s">
        <v>410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68</v>
      </c>
      <c r="X236" s="719">
        <v>78</v>
      </c>
      <c r="Y236" s="720">
        <f t="shared" si="41"/>
        <v>79.2</v>
      </c>
      <c r="Z236" s="36">
        <f t="shared" si="46"/>
        <v>0.24849000000000002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86.840000000000018</v>
      </c>
      <c r="BN236" s="64">
        <f t="shared" si="43"/>
        <v>88.176000000000016</v>
      </c>
      <c r="BO236" s="64">
        <f t="shared" si="44"/>
        <v>0.20833333333333331</v>
      </c>
      <c r="BP236" s="64">
        <f t="shared" si="45"/>
        <v>0.21153846153846154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68</v>
      </c>
      <c r="X237" s="719">
        <v>39</v>
      </c>
      <c r="Y237" s="720">
        <f t="shared" si="41"/>
        <v>40.799999999999997</v>
      </c>
      <c r="Z237" s="36">
        <f t="shared" si="46"/>
        <v>0.12801000000000001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43.517499999999998</v>
      </c>
      <c r="BN237" s="64">
        <f t="shared" si="43"/>
        <v>45.525999999999996</v>
      </c>
      <c r="BO237" s="64">
        <f t="shared" si="44"/>
        <v>0.10416666666666666</v>
      </c>
      <c r="BP237" s="64">
        <f t="shared" si="45"/>
        <v>0.10897435897435898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33" t="s">
        <v>70</v>
      </c>
      <c r="Q238" s="734"/>
      <c r="R238" s="734"/>
      <c r="S238" s="734"/>
      <c r="T238" s="734"/>
      <c r="U238" s="734"/>
      <c r="V238" s="735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142.49336870026525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146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1.17048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33" t="s">
        <v>70</v>
      </c>
      <c r="Q239" s="734"/>
      <c r="R239" s="734"/>
      <c r="S239" s="734"/>
      <c r="T239" s="734"/>
      <c r="U239" s="734"/>
      <c r="V239" s="735"/>
      <c r="W239" s="37" t="s">
        <v>68</v>
      </c>
      <c r="X239" s="721">
        <f>IFERROR(SUM(X227:X237),"0")</f>
        <v>366</v>
      </c>
      <c r="Y239" s="721">
        <f>IFERROR(SUM(Y227:Y237),"0")</f>
        <v>379.2</v>
      </c>
      <c r="Z239" s="37"/>
      <c r="AA239" s="722"/>
      <c r="AB239" s="722"/>
      <c r="AC239" s="722"/>
    </row>
    <row r="240" spans="1:68" ht="14.25" customHeight="1" x14ac:dyDescent="0.25">
      <c r="A240" s="736" t="s">
        <v>213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5"/>
      <c r="AB240" s="715"/>
      <c r="AC240" s="715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418</v>
      </c>
      <c r="B242" s="54" t="s">
        <v>419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68</v>
      </c>
      <c r="X243" s="719">
        <v>6</v>
      </c>
      <c r="Y243" s="720">
        <f>IFERROR(IF(X243="",0,CEILING((X243/$H243),1)*$H243),"")</f>
        <v>7.1999999999999993</v>
      </c>
      <c r="Z243" s="36">
        <f>IFERROR(IF(Y243=0,"",ROUNDUP(Y243/H243,0)*0.00753),"")</f>
        <v>2.2589999999999999E-2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6.6800000000000006</v>
      </c>
      <c r="BN243" s="64">
        <f>IFERROR(Y243*I243/H243,"0")</f>
        <v>8.016</v>
      </c>
      <c r="BO243" s="64">
        <f>IFERROR(1/J243*(X243/H243),"0")</f>
        <v>1.6025641025641024E-2</v>
      </c>
      <c r="BP243" s="64">
        <f>IFERROR(1/J243*(Y243/H243),"0")</f>
        <v>1.9230769230769232E-2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33" t="s">
        <v>70</v>
      </c>
      <c r="Q245" s="734"/>
      <c r="R245" s="734"/>
      <c r="S245" s="734"/>
      <c r="T245" s="734"/>
      <c r="U245" s="734"/>
      <c r="V245" s="735"/>
      <c r="W245" s="37" t="s">
        <v>71</v>
      </c>
      <c r="X245" s="721">
        <f>IFERROR(X241/H241,"0")+IFERROR(X242/H242,"0")+IFERROR(X243/H243,"0")+IFERROR(X244/H244,"0")</f>
        <v>2.5</v>
      </c>
      <c r="Y245" s="721">
        <f>IFERROR(Y241/H241,"0")+IFERROR(Y242/H242,"0")+IFERROR(Y243/H243,"0")+IFERROR(Y244/H244,"0")</f>
        <v>3</v>
      </c>
      <c r="Z245" s="721">
        <f>IFERROR(IF(Z241="",0,Z241),"0")+IFERROR(IF(Z242="",0,Z242),"0")+IFERROR(IF(Z243="",0,Z243),"0")+IFERROR(IF(Z244="",0,Z244),"0")</f>
        <v>2.2589999999999999E-2</v>
      </c>
      <c r="AA245" s="722"/>
      <c r="AB245" s="722"/>
      <c r="AC245" s="722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33" t="s">
        <v>70</v>
      </c>
      <c r="Q246" s="734"/>
      <c r="R246" s="734"/>
      <c r="S246" s="734"/>
      <c r="T246" s="734"/>
      <c r="U246" s="734"/>
      <c r="V246" s="735"/>
      <c r="W246" s="37" t="s">
        <v>68</v>
      </c>
      <c r="X246" s="721">
        <f>IFERROR(SUM(X241:X244),"0")</f>
        <v>6</v>
      </c>
      <c r="Y246" s="721">
        <f>IFERROR(SUM(Y241:Y244),"0")</f>
        <v>7.1999999999999993</v>
      </c>
      <c r="Z246" s="37"/>
      <c r="AA246" s="722"/>
      <c r="AB246" s="722"/>
      <c r="AC246" s="722"/>
    </row>
    <row r="247" spans="1:68" ht="16.5" customHeight="1" x14ac:dyDescent="0.25">
      <c r="A247" s="737" t="s">
        <v>427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customHeight="1" x14ac:dyDescent="0.25">
      <c r="A248" s="736" t="s">
        <v>113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5"/>
      <c r="AB248" s="715"/>
      <c r="AC248" s="715"/>
    </row>
    <row r="249" spans="1:68" ht="27" customHeight="1" x14ac:dyDescent="0.25">
      <c r="A249" s="54" t="s">
        <v>428</v>
      </c>
      <c r="B249" s="54" t="s">
        <v>429</v>
      </c>
      <c r="C249" s="31">
        <v>4301011717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4301011945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433</v>
      </c>
      <c r="B251" s="54" t="s">
        <v>434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4301011733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4301011944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33" t="s">
        <v>70</v>
      </c>
      <c r="Q257" s="734"/>
      <c r="R257" s="734"/>
      <c r="S257" s="734"/>
      <c r="T257" s="734"/>
      <c r="U257" s="734"/>
      <c r="V257" s="735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33" t="s">
        <v>70</v>
      </c>
      <c r="Q258" s="734"/>
      <c r="R258" s="734"/>
      <c r="S258" s="734"/>
      <c r="T258" s="734"/>
      <c r="U258" s="734"/>
      <c r="V258" s="735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447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customHeight="1" x14ac:dyDescent="0.25">
      <c r="A260" s="736" t="s">
        <v>113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68</v>
      </c>
      <c r="X261" s="719">
        <v>10</v>
      </c>
      <c r="Y261" s="720">
        <f t="shared" ref="Y261:Y268" si="52">IFERROR(IF(X261="",0,CEILING((X261/$H261),1)*$H261),"")</f>
        <v>11.6</v>
      </c>
      <c r="Z261" s="36">
        <f>IFERROR(IF(Y261=0,"",ROUNDUP(Y261/H261,0)*0.02175),"")</f>
        <v>2.1749999999999999E-2</v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10.413793103448276</v>
      </c>
      <c r="BN261" s="64">
        <f t="shared" ref="BN261:BN268" si="54">IFERROR(Y261*I261/H261,"0")</f>
        <v>12.079999999999998</v>
      </c>
      <c r="BO261" s="64">
        <f t="shared" ref="BO261:BO268" si="55">IFERROR(1/J261*(X261/H261),"0")</f>
        <v>1.5394088669950739E-2</v>
      </c>
      <c r="BP261" s="64">
        <f t="shared" ref="BP261:BP268" si="56">IFERROR(1/J261*(Y261/H261),"0")</f>
        <v>1.7857142857142856E-2</v>
      </c>
    </row>
    <row r="262" spans="1:68" ht="27" customHeight="1" x14ac:dyDescent="0.25">
      <c r="A262" s="54" t="s">
        <v>448</v>
      </c>
      <c r="B262" s="54" t="s">
        <v>451</v>
      </c>
      <c r="C262" s="31">
        <v>4301011942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33" t="s">
        <v>70</v>
      </c>
      <c r="Q269" s="734"/>
      <c r="R269" s="734"/>
      <c r="S269" s="734"/>
      <c r="T269" s="734"/>
      <c r="U269" s="734"/>
      <c r="V269" s="735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0.86206896551724144</v>
      </c>
      <c r="Y269" s="721">
        <f>IFERROR(Y261/H261,"0")+IFERROR(Y262/H262,"0")+IFERROR(Y263/H263,"0")+IFERROR(Y264/H264,"0")+IFERROR(Y265/H265,"0")+IFERROR(Y266/H266,"0")+IFERROR(Y267/H267,"0")+IFERROR(Y268/H268,"0")</f>
        <v>1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2.1749999999999999E-2</v>
      </c>
      <c r="AA269" s="722"/>
      <c r="AB269" s="722"/>
      <c r="AC269" s="722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33" t="s">
        <v>70</v>
      </c>
      <c r="Q270" s="734"/>
      <c r="R270" s="734"/>
      <c r="S270" s="734"/>
      <c r="T270" s="734"/>
      <c r="U270" s="734"/>
      <c r="V270" s="735"/>
      <c r="W270" s="37" t="s">
        <v>68</v>
      </c>
      <c r="X270" s="721">
        <f>IFERROR(SUM(X261:X268),"0")</f>
        <v>10</v>
      </c>
      <c r="Y270" s="721">
        <f>IFERROR(SUM(Y261:Y268),"0")</f>
        <v>11.6</v>
      </c>
      <c r="Z270" s="37"/>
      <c r="AA270" s="722"/>
      <c r="AB270" s="722"/>
      <c r="AC270" s="722"/>
    </row>
    <row r="271" spans="1:68" ht="14.25" customHeight="1" x14ac:dyDescent="0.25">
      <c r="A271" s="736" t="s">
        <v>166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5"/>
      <c r="AB271" s="715"/>
      <c r="AC271" s="715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8" t="s">
        <v>470</v>
      </c>
      <c r="Q272" s="726"/>
      <c r="R272" s="726"/>
      <c r="S272" s="726"/>
      <c r="T272" s="727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33" t="s">
        <v>70</v>
      </c>
      <c r="Q273" s="734"/>
      <c r="R273" s="734"/>
      <c r="S273" s="734"/>
      <c r="T273" s="734"/>
      <c r="U273" s="734"/>
      <c r="V273" s="735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33" t="s">
        <v>70</v>
      </c>
      <c r="Q274" s="734"/>
      <c r="R274" s="734"/>
      <c r="S274" s="734"/>
      <c r="T274" s="734"/>
      <c r="U274" s="734"/>
      <c r="V274" s="735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472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customHeight="1" x14ac:dyDescent="0.25">
      <c r="A276" s="736" t="s">
        <v>113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5"/>
      <c r="AB276" s="715"/>
      <c r="AC276" s="715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26"/>
      <c r="R278" s="726"/>
      <c r="S278" s="726"/>
      <c r="T278" s="727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83" t="s">
        <v>480</v>
      </c>
      <c r="Q279" s="726"/>
      <c r="R279" s="726"/>
      <c r="S279" s="726"/>
      <c r="T279" s="727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33" t="s">
        <v>70</v>
      </c>
      <c r="Q283" s="734"/>
      <c r="R283" s="734"/>
      <c r="S283" s="734"/>
      <c r="T283" s="734"/>
      <c r="U283" s="734"/>
      <c r="V283" s="735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33" t="s">
        <v>70</v>
      </c>
      <c r="Q284" s="734"/>
      <c r="R284" s="734"/>
      <c r="S284" s="734"/>
      <c r="T284" s="734"/>
      <c r="U284" s="734"/>
      <c r="V284" s="735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489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customHeight="1" x14ac:dyDescent="0.25">
      <c r="A286" s="736" t="s">
        <v>113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5"/>
      <c r="AB286" s="715"/>
      <c r="AC286" s="715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33" t="s">
        <v>70</v>
      </c>
      <c r="Q288" s="734"/>
      <c r="R288" s="734"/>
      <c r="S288" s="734"/>
      <c r="T288" s="734"/>
      <c r="U288" s="734"/>
      <c r="V288" s="735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33" t="s">
        <v>70</v>
      </c>
      <c r="Q289" s="734"/>
      <c r="R289" s="734"/>
      <c r="S289" s="734"/>
      <c r="T289" s="734"/>
      <c r="U289" s="734"/>
      <c r="V289" s="735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492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customHeight="1" x14ac:dyDescent="0.25">
      <c r="A291" s="736" t="s">
        <v>113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5"/>
      <c r="AB291" s="715"/>
      <c r="AC291" s="715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33" t="s">
        <v>70</v>
      </c>
      <c r="Q295" s="734"/>
      <c r="R295" s="734"/>
      <c r="S295" s="734"/>
      <c r="T295" s="734"/>
      <c r="U295" s="734"/>
      <c r="V295" s="735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33" t="s">
        <v>70</v>
      </c>
      <c r="Q296" s="734"/>
      <c r="R296" s="734"/>
      <c r="S296" s="734"/>
      <c r="T296" s="734"/>
      <c r="U296" s="734"/>
      <c r="V296" s="735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501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customHeight="1" x14ac:dyDescent="0.25">
      <c r="A298" s="736" t="s">
        <v>72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5"/>
      <c r="AB298" s="715"/>
      <c r="AC298" s="715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68</v>
      </c>
      <c r="X301" s="719">
        <v>16</v>
      </c>
      <c r="Y301" s="720">
        <f>IFERROR(IF(X301="",0,CEILING((X301/$H301),1)*$H301),"")</f>
        <v>16.8</v>
      </c>
      <c r="Z301" s="36">
        <f>IFERROR(IF(Y301=0,"",ROUNDUP(Y301/H301,0)*0.00753),"")</f>
        <v>5.271E-2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17.813333333333336</v>
      </c>
      <c r="BN301" s="64">
        <f>IFERROR(Y301*I301/H301,"0")</f>
        <v>18.704000000000001</v>
      </c>
      <c r="BO301" s="64">
        <f>IFERROR(1/J301*(X301/H301),"0")</f>
        <v>4.2735042735042736E-2</v>
      </c>
      <c r="BP301" s="64">
        <f>IFERROR(1/J301*(Y301/H301),"0")</f>
        <v>4.4871794871794879E-2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68</v>
      </c>
      <c r="X302" s="719">
        <v>48</v>
      </c>
      <c r="Y302" s="720">
        <f>IFERROR(IF(X302="",0,CEILING((X302/$H302),1)*$H302),"")</f>
        <v>48</v>
      </c>
      <c r="Z302" s="36">
        <f>IFERROR(IF(Y302=0,"",ROUNDUP(Y302/H302,0)*0.00753),"")</f>
        <v>0.15060000000000001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52.000000000000007</v>
      </c>
      <c r="BN302" s="64">
        <f>IFERROR(Y302*I302/H302,"0")</f>
        <v>52.000000000000007</v>
      </c>
      <c r="BO302" s="64">
        <f>IFERROR(1/J302*(X302/H302),"0")</f>
        <v>0.12820512820512819</v>
      </c>
      <c r="BP302" s="64">
        <f>IFERROR(1/J302*(Y302/H302),"0")</f>
        <v>0.12820512820512819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33" t="s">
        <v>70</v>
      </c>
      <c r="Q304" s="734"/>
      <c r="R304" s="734"/>
      <c r="S304" s="734"/>
      <c r="T304" s="734"/>
      <c r="U304" s="734"/>
      <c r="V304" s="735"/>
      <c r="W304" s="37" t="s">
        <v>71</v>
      </c>
      <c r="X304" s="721">
        <f>IFERROR(X299/H299,"0")+IFERROR(X300/H300,"0")+IFERROR(X301/H301,"0")+IFERROR(X302/H302,"0")+IFERROR(X303/H303,"0")</f>
        <v>26.666666666666668</v>
      </c>
      <c r="Y304" s="721">
        <f>IFERROR(Y299/H299,"0")+IFERROR(Y300/H300,"0")+IFERROR(Y301/H301,"0")+IFERROR(Y302/H302,"0")+IFERROR(Y303/H303,"0")</f>
        <v>27</v>
      </c>
      <c r="Z304" s="721">
        <f>IFERROR(IF(Z299="",0,Z299),"0")+IFERROR(IF(Z300="",0,Z300),"0")+IFERROR(IF(Z301="",0,Z301),"0")+IFERROR(IF(Z302="",0,Z302),"0")+IFERROR(IF(Z303="",0,Z303),"0")</f>
        <v>0.20331000000000002</v>
      </c>
      <c r="AA304" s="722"/>
      <c r="AB304" s="722"/>
      <c r="AC304" s="722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33" t="s">
        <v>70</v>
      </c>
      <c r="Q305" s="734"/>
      <c r="R305" s="734"/>
      <c r="S305" s="734"/>
      <c r="T305" s="734"/>
      <c r="U305" s="734"/>
      <c r="V305" s="735"/>
      <c r="W305" s="37" t="s">
        <v>68</v>
      </c>
      <c r="X305" s="721">
        <f>IFERROR(SUM(X299:X303),"0")</f>
        <v>64</v>
      </c>
      <c r="Y305" s="721">
        <f>IFERROR(SUM(Y299:Y303),"0")</f>
        <v>64.8</v>
      </c>
      <c r="Z305" s="37"/>
      <c r="AA305" s="722"/>
      <c r="AB305" s="722"/>
      <c r="AC305" s="722"/>
    </row>
    <row r="306" spans="1:68" ht="16.5" customHeight="1" x14ac:dyDescent="0.25">
      <c r="A306" s="737" t="s">
        <v>515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customHeight="1" x14ac:dyDescent="0.25">
      <c r="A307" s="736" t="s">
        <v>72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5"/>
      <c r="AB307" s="715"/>
      <c r="AC307" s="715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33" t="s">
        <v>70</v>
      </c>
      <c r="Q309" s="734"/>
      <c r="R309" s="734"/>
      <c r="S309" s="734"/>
      <c r="T309" s="734"/>
      <c r="U309" s="734"/>
      <c r="V309" s="735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33" t="s">
        <v>70</v>
      </c>
      <c r="Q310" s="734"/>
      <c r="R310" s="734"/>
      <c r="S310" s="734"/>
      <c r="T310" s="734"/>
      <c r="U310" s="734"/>
      <c r="V310" s="735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519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customHeight="1" x14ac:dyDescent="0.25">
      <c r="A312" s="736" t="s">
        <v>113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5"/>
      <c r="AB312" s="715"/>
      <c r="AC312" s="715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33" t="s">
        <v>70</v>
      </c>
      <c r="Q314" s="734"/>
      <c r="R314" s="734"/>
      <c r="S314" s="734"/>
      <c r="T314" s="734"/>
      <c r="U314" s="734"/>
      <c r="V314" s="735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33" t="s">
        <v>70</v>
      </c>
      <c r="Q315" s="734"/>
      <c r="R315" s="734"/>
      <c r="S315" s="734"/>
      <c r="T315" s="734"/>
      <c r="U315" s="734"/>
      <c r="V315" s="735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63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5"/>
      <c r="AB316" s="715"/>
      <c r="AC316" s="715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33" t="s">
        <v>70</v>
      </c>
      <c r="Q319" s="734"/>
      <c r="R319" s="734"/>
      <c r="S319" s="734"/>
      <c r="T319" s="734"/>
      <c r="U319" s="734"/>
      <c r="V319" s="735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33" t="s">
        <v>70</v>
      </c>
      <c r="Q320" s="734"/>
      <c r="R320" s="734"/>
      <c r="S320" s="734"/>
      <c r="T320" s="734"/>
      <c r="U320" s="734"/>
      <c r="V320" s="735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527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customHeight="1" x14ac:dyDescent="0.25">
      <c r="A322" s="736" t="s">
        <v>113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68</v>
      </c>
      <c r="X323" s="719">
        <v>52</v>
      </c>
      <c r="Y323" s="720">
        <f t="shared" ref="Y323:Y330" si="62">IFERROR(IF(X323="",0,CEILING((X323/$H323),1)*$H323),"")</f>
        <v>54</v>
      </c>
      <c r="Z323" s="36">
        <f>IFERROR(IF(Y323=0,"",ROUNDUP(Y323/H323,0)*0.02175),"")</f>
        <v>0.10874999999999999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54.311111111111103</v>
      </c>
      <c r="BN323" s="64">
        <f t="shared" ref="BN323:BN330" si="64">IFERROR(Y323*I323/H323,"0")</f>
        <v>56.4</v>
      </c>
      <c r="BO323" s="64">
        <f t="shared" ref="BO323:BO330" si="65">IFERROR(1/J323*(X323/H323),"0")</f>
        <v>8.5978835978835974E-2</v>
      </c>
      <c r="BP323" s="64">
        <f t="shared" ref="BP323:BP330" si="66">IFERROR(1/J323*(Y323/H323),"0")</f>
        <v>8.9285714285714274E-2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26"/>
      <c r="R324" s="726"/>
      <c r="S324" s="726"/>
      <c r="T324" s="727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72" t="s">
        <v>535</v>
      </c>
      <c r="Q325" s="726"/>
      <c r="R325" s="726"/>
      <c r="S325" s="726"/>
      <c r="T325" s="727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33" t="s">
        <v>70</v>
      </c>
      <c r="Q331" s="734"/>
      <c r="R331" s="734"/>
      <c r="S331" s="734"/>
      <c r="T331" s="734"/>
      <c r="U331" s="734"/>
      <c r="V331" s="735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4.8148148148148149</v>
      </c>
      <c r="Y331" s="721">
        <f>IFERROR(Y323/H323,"0")+IFERROR(Y324/H324,"0")+IFERROR(Y325/H325,"0")+IFERROR(Y326/H326,"0")+IFERROR(Y327/H327,"0")+IFERROR(Y328/H328,"0")+IFERROR(Y329/H329,"0")+IFERROR(Y330/H330,"0")</f>
        <v>5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33" t="s">
        <v>70</v>
      </c>
      <c r="Q332" s="734"/>
      <c r="R332" s="734"/>
      <c r="S332" s="734"/>
      <c r="T332" s="734"/>
      <c r="U332" s="734"/>
      <c r="V332" s="735"/>
      <c r="W332" s="37" t="s">
        <v>68</v>
      </c>
      <c r="X332" s="721">
        <f>IFERROR(SUM(X323:X330),"0")</f>
        <v>52</v>
      </c>
      <c r="Y332" s="721">
        <f>IFERROR(SUM(Y323:Y330),"0")</f>
        <v>54</v>
      </c>
      <c r="Z332" s="37"/>
      <c r="AA332" s="722"/>
      <c r="AB332" s="722"/>
      <c r="AC332" s="722"/>
    </row>
    <row r="333" spans="1:68" ht="14.25" customHeight="1" x14ac:dyDescent="0.25">
      <c r="A333" s="736" t="s">
        <v>63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68</v>
      </c>
      <c r="X334" s="719">
        <v>24</v>
      </c>
      <c r="Y334" s="720">
        <f>IFERROR(IF(X334="",0,CEILING((X334/$H334),1)*$H334),"")</f>
        <v>25.200000000000003</v>
      </c>
      <c r="Z334" s="36">
        <f>IFERROR(IF(Y334=0,"",ROUNDUP(Y334/H334,0)*0.00753),"")</f>
        <v>4.5179999999999998E-2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25.485714285714284</v>
      </c>
      <c r="BN334" s="64">
        <f>IFERROR(Y334*I334/H334,"0")</f>
        <v>26.76</v>
      </c>
      <c r="BO334" s="64">
        <f>IFERROR(1/J334*(X334/H334),"0")</f>
        <v>3.6630036630036632E-2</v>
      </c>
      <c r="BP334" s="64">
        <f>IFERROR(1/J334*(Y334/H334),"0")</f>
        <v>3.8461538461538464E-2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33" t="s">
        <v>70</v>
      </c>
      <c r="Q338" s="734"/>
      <c r="R338" s="734"/>
      <c r="S338" s="734"/>
      <c r="T338" s="734"/>
      <c r="U338" s="734"/>
      <c r="V338" s="735"/>
      <c r="W338" s="37" t="s">
        <v>71</v>
      </c>
      <c r="X338" s="721">
        <f>IFERROR(X334/H334,"0")+IFERROR(X335/H335,"0")+IFERROR(X336/H336,"0")+IFERROR(X337/H337,"0")</f>
        <v>5.7142857142857144</v>
      </c>
      <c r="Y338" s="721">
        <f>IFERROR(Y334/H334,"0")+IFERROR(Y335/H335,"0")+IFERROR(Y336/H336,"0")+IFERROR(Y337/H337,"0")</f>
        <v>6</v>
      </c>
      <c r="Z338" s="721">
        <f>IFERROR(IF(Z334="",0,Z334),"0")+IFERROR(IF(Z335="",0,Z335),"0")+IFERROR(IF(Z336="",0,Z336),"0")+IFERROR(IF(Z337="",0,Z337),"0")</f>
        <v>4.5179999999999998E-2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33" t="s">
        <v>70</v>
      </c>
      <c r="Q339" s="734"/>
      <c r="R339" s="734"/>
      <c r="S339" s="734"/>
      <c r="T339" s="734"/>
      <c r="U339" s="734"/>
      <c r="V339" s="735"/>
      <c r="W339" s="37" t="s">
        <v>68</v>
      </c>
      <c r="X339" s="721">
        <f>IFERROR(SUM(X334:X337),"0")</f>
        <v>24</v>
      </c>
      <c r="Y339" s="721">
        <f>IFERROR(SUM(Y334:Y337),"0")</f>
        <v>25.200000000000003</v>
      </c>
      <c r="Z339" s="37"/>
      <c r="AA339" s="722"/>
      <c r="AB339" s="722"/>
      <c r="AC339" s="722"/>
    </row>
    <row r="340" spans="1:68" ht="14.25" customHeight="1" x14ac:dyDescent="0.25">
      <c r="A340" s="736" t="s">
        <v>72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5"/>
      <c r="AB340" s="715"/>
      <c r="AC340" s="715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33" t="s">
        <v>70</v>
      </c>
      <c r="Q347" s="734"/>
      <c r="R347" s="734"/>
      <c r="S347" s="734"/>
      <c r="T347" s="734"/>
      <c r="U347" s="734"/>
      <c r="V347" s="735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33" t="s">
        <v>70</v>
      </c>
      <c r="Q348" s="734"/>
      <c r="R348" s="734"/>
      <c r="S348" s="734"/>
      <c r="T348" s="734"/>
      <c r="U348" s="734"/>
      <c r="V348" s="735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213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33" t="s">
        <v>70</v>
      </c>
      <c r="Q353" s="734"/>
      <c r="R353" s="734"/>
      <c r="S353" s="734"/>
      <c r="T353" s="734"/>
      <c r="U353" s="734"/>
      <c r="V353" s="735"/>
      <c r="W353" s="37" t="s">
        <v>71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33" t="s">
        <v>70</v>
      </c>
      <c r="Q354" s="734"/>
      <c r="R354" s="734"/>
      <c r="S354" s="734"/>
      <c r="T354" s="734"/>
      <c r="U354" s="734"/>
      <c r="V354" s="735"/>
      <c r="W354" s="37" t="s">
        <v>68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customHeight="1" x14ac:dyDescent="0.25">
      <c r="A355" s="736" t="s">
        <v>102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5"/>
      <c r="AB355" s="715"/>
      <c r="AC355" s="715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3" t="s">
        <v>590</v>
      </c>
      <c r="Q356" s="726"/>
      <c r="R356" s="726"/>
      <c r="S356" s="726"/>
      <c r="T356" s="727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3" t="s">
        <v>594</v>
      </c>
      <c r="Q357" s="726"/>
      <c r="R357" s="726"/>
      <c r="S357" s="726"/>
      <c r="T357" s="727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68</v>
      </c>
      <c r="X358" s="719">
        <v>3</v>
      </c>
      <c r="Y358" s="720">
        <f>IFERROR(IF(X358="",0,CEILING((X358/$H358),1)*$H358),"")</f>
        <v>5.0999999999999996</v>
      </c>
      <c r="Z358" s="36">
        <f>IFERROR(IF(Y358=0,"",ROUNDUP(Y358/H358,0)*0.00753),"")</f>
        <v>1.506E-2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3.5000000000000004</v>
      </c>
      <c r="BN358" s="64">
        <f>IFERROR(Y358*I358/H358,"0")</f>
        <v>5.95</v>
      </c>
      <c r="BO358" s="64">
        <f>IFERROR(1/J358*(X358/H358),"0")</f>
        <v>7.5414781297134239E-3</v>
      </c>
      <c r="BP358" s="64">
        <f>IFERROR(1/J358*(Y358/H358),"0")</f>
        <v>1.282051282051282E-2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68</v>
      </c>
      <c r="X359" s="719">
        <v>1</v>
      </c>
      <c r="Y359" s="720">
        <f>IFERROR(IF(X359="",0,CEILING((X359/$H359),1)*$H359),"")</f>
        <v>2.5499999999999998</v>
      </c>
      <c r="Z359" s="36">
        <f>IFERROR(IF(Y359=0,"",ROUNDUP(Y359/H359,0)*0.00753),"")</f>
        <v>7.5300000000000002E-3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1.1372549019607843</v>
      </c>
      <c r="BN359" s="64">
        <f>IFERROR(Y359*I359/H359,"0")</f>
        <v>2.9</v>
      </c>
      <c r="BO359" s="64">
        <f>IFERROR(1/J359*(X359/H359),"0")</f>
        <v>2.5138260432378081E-3</v>
      </c>
      <c r="BP359" s="64">
        <f>IFERROR(1/J359*(Y359/H359),"0")</f>
        <v>6.41025641025641E-3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33" t="s">
        <v>70</v>
      </c>
      <c r="Q360" s="734"/>
      <c r="R360" s="734"/>
      <c r="S360" s="734"/>
      <c r="T360" s="734"/>
      <c r="U360" s="734"/>
      <c r="V360" s="735"/>
      <c r="W360" s="37" t="s">
        <v>71</v>
      </c>
      <c r="X360" s="721">
        <f>IFERROR(X356/H356,"0")+IFERROR(X357/H357,"0")+IFERROR(X358/H358,"0")+IFERROR(X359/H359,"0")</f>
        <v>1.5686274509803924</v>
      </c>
      <c r="Y360" s="721">
        <f>IFERROR(Y356/H356,"0")+IFERROR(Y357/H357,"0")+IFERROR(Y358/H358,"0")+IFERROR(Y359/H359,"0")</f>
        <v>3</v>
      </c>
      <c r="Z360" s="721">
        <f>IFERROR(IF(Z356="",0,Z356),"0")+IFERROR(IF(Z357="",0,Z357),"0")+IFERROR(IF(Z358="",0,Z358),"0")+IFERROR(IF(Z359="",0,Z359),"0")</f>
        <v>2.2589999999999999E-2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33" t="s">
        <v>70</v>
      </c>
      <c r="Q361" s="734"/>
      <c r="R361" s="734"/>
      <c r="S361" s="734"/>
      <c r="T361" s="734"/>
      <c r="U361" s="734"/>
      <c r="V361" s="735"/>
      <c r="W361" s="37" t="s">
        <v>68</v>
      </c>
      <c r="X361" s="721">
        <f>IFERROR(SUM(X356:X359),"0")</f>
        <v>4</v>
      </c>
      <c r="Y361" s="721">
        <f>IFERROR(SUM(Y356:Y359),"0")</f>
        <v>7.6499999999999995</v>
      </c>
      <c r="Z361" s="37"/>
      <c r="AA361" s="722"/>
      <c r="AB361" s="722"/>
      <c r="AC361" s="722"/>
    </row>
    <row r="362" spans="1:68" ht="14.25" customHeight="1" x14ac:dyDescent="0.25">
      <c r="A362" s="736" t="s">
        <v>600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5"/>
      <c r="AB362" s="715"/>
      <c r="AC362" s="715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33" t="s">
        <v>70</v>
      </c>
      <c r="Q366" s="734"/>
      <c r="R366" s="734"/>
      <c r="S366" s="734"/>
      <c r="T366" s="734"/>
      <c r="U366" s="734"/>
      <c r="V366" s="735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33" t="s">
        <v>70</v>
      </c>
      <c r="Q367" s="734"/>
      <c r="R367" s="734"/>
      <c r="S367" s="734"/>
      <c r="T367" s="734"/>
      <c r="U367" s="734"/>
      <c r="V367" s="735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610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customHeight="1" x14ac:dyDescent="0.25">
      <c r="A369" s="736" t="s">
        <v>63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33" t="s">
        <v>70</v>
      </c>
      <c r="Q371" s="734"/>
      <c r="R371" s="734"/>
      <c r="S371" s="734"/>
      <c r="T371" s="734"/>
      <c r="U371" s="734"/>
      <c r="V371" s="735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33" t="s">
        <v>70</v>
      </c>
      <c r="Q372" s="734"/>
      <c r="R372" s="734"/>
      <c r="S372" s="734"/>
      <c r="T372" s="734"/>
      <c r="U372" s="734"/>
      <c r="V372" s="735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6" t="s">
        <v>72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5"/>
      <c r="AB373" s="715"/>
      <c r="AC373" s="715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33" t="s">
        <v>70</v>
      </c>
      <c r="Q377" s="734"/>
      <c r="R377" s="734"/>
      <c r="S377" s="734"/>
      <c r="T377" s="734"/>
      <c r="U377" s="734"/>
      <c r="V377" s="735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33" t="s">
        <v>70</v>
      </c>
      <c r="Q378" s="734"/>
      <c r="R378" s="734"/>
      <c r="S378" s="734"/>
      <c r="T378" s="734"/>
      <c r="U378" s="734"/>
      <c r="V378" s="735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3" t="s">
        <v>623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customHeight="1" x14ac:dyDescent="0.25">
      <c r="A380" s="737" t="s">
        <v>624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customHeight="1" x14ac:dyDescent="0.25">
      <c r="A381" s="736" t="s">
        <v>113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68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68</v>
      </c>
      <c r="X384" s="719">
        <v>112</v>
      </c>
      <c r="Y384" s="720">
        <f t="shared" si="72"/>
        <v>120</v>
      </c>
      <c r="Z384" s="36">
        <f>IFERROR(IF(Y384=0,"",ROUNDUP(Y384/H384,0)*0.02175),"")</f>
        <v>0.17399999999999999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115.584</v>
      </c>
      <c r="BN384" s="64">
        <f t="shared" si="74"/>
        <v>123.84</v>
      </c>
      <c r="BO384" s="64">
        <f t="shared" si="75"/>
        <v>0.15555555555555556</v>
      </c>
      <c r="BP384" s="64">
        <f t="shared" si="76"/>
        <v>0.16666666666666666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3">
        <v>4607091383997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26"/>
      <c r="R386" s="726"/>
      <c r="S386" s="726"/>
      <c r="T386" s="727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3">
        <v>4680115884830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26"/>
      <c r="R388" s="726"/>
      <c r="S388" s="726"/>
      <c r="T388" s="727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4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33" t="s">
        <v>70</v>
      </c>
      <c r="Q393" s="734"/>
      <c r="R393" s="734"/>
      <c r="S393" s="734"/>
      <c r="T393" s="734"/>
      <c r="U393" s="734"/>
      <c r="V393" s="735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7.4666666666666668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8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0.17399999999999999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33" t="s">
        <v>70</v>
      </c>
      <c r="Q394" s="734"/>
      <c r="R394" s="734"/>
      <c r="S394" s="734"/>
      <c r="T394" s="734"/>
      <c r="U394" s="734"/>
      <c r="V394" s="735"/>
      <c r="W394" s="37" t="s">
        <v>68</v>
      </c>
      <c r="X394" s="721">
        <f>IFERROR(SUM(X382:X392),"0")</f>
        <v>112</v>
      </c>
      <c r="Y394" s="721">
        <f>IFERROR(SUM(Y382:Y392),"0")</f>
        <v>120</v>
      </c>
      <c r="Z394" s="37"/>
      <c r="AA394" s="722"/>
      <c r="AB394" s="722"/>
      <c r="AC394" s="722"/>
    </row>
    <row r="395" spans="1:68" ht="14.25" customHeight="1" x14ac:dyDescent="0.25">
      <c r="A395" s="736" t="s">
        <v>166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68</v>
      </c>
      <c r="X396" s="719">
        <v>0</v>
      </c>
      <c r="Y396" s="720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33" t="s">
        <v>70</v>
      </c>
      <c r="Q398" s="734"/>
      <c r="R398" s="734"/>
      <c r="S398" s="734"/>
      <c r="T398" s="734"/>
      <c r="U398" s="734"/>
      <c r="V398" s="735"/>
      <c r="W398" s="37" t="s">
        <v>71</v>
      </c>
      <c r="X398" s="721">
        <f>IFERROR(X396/H396,"0")+IFERROR(X397/H397,"0")</f>
        <v>0</v>
      </c>
      <c r="Y398" s="721">
        <f>IFERROR(Y396/H396,"0")+IFERROR(Y397/H397,"0")</f>
        <v>0</v>
      </c>
      <c r="Z398" s="721">
        <f>IFERROR(IF(Z396="",0,Z396),"0")+IFERROR(IF(Z397="",0,Z397),"0")</f>
        <v>0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33" t="s">
        <v>70</v>
      </c>
      <c r="Q399" s="734"/>
      <c r="R399" s="734"/>
      <c r="S399" s="734"/>
      <c r="T399" s="734"/>
      <c r="U399" s="734"/>
      <c r="V399" s="735"/>
      <c r="W399" s="37" t="s">
        <v>68</v>
      </c>
      <c r="X399" s="721">
        <f>IFERROR(SUM(X396:X397),"0")</f>
        <v>0</v>
      </c>
      <c r="Y399" s="721">
        <f>IFERROR(SUM(Y396:Y397),"0")</f>
        <v>0</v>
      </c>
      <c r="Z399" s="37"/>
      <c r="AA399" s="722"/>
      <c r="AB399" s="722"/>
      <c r="AC399" s="722"/>
    </row>
    <row r="400" spans="1:68" ht="14.25" customHeight="1" x14ac:dyDescent="0.25">
      <c r="A400" s="736" t="s">
        <v>72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5"/>
      <c r="AB400" s="715"/>
      <c r="AC400" s="715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68</v>
      </c>
      <c r="X403" s="719">
        <v>10</v>
      </c>
      <c r="Y403" s="720">
        <f>IFERROR(IF(X403="",0,CEILING((X403/$H403),1)*$H403),"")</f>
        <v>15.6</v>
      </c>
      <c r="Z403" s="36">
        <f>IFERROR(IF(Y403=0,"",ROUNDUP(Y403/H403,0)*0.02175),"")</f>
        <v>4.3499999999999997E-2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10.723076923076926</v>
      </c>
      <c r="BN403" s="64">
        <f>IFERROR(Y403*I403/H403,"0")</f>
        <v>16.728000000000002</v>
      </c>
      <c r="BO403" s="64">
        <f>IFERROR(1/J403*(X403/H403),"0")</f>
        <v>2.2893772893772896E-2</v>
      </c>
      <c r="BP403" s="64">
        <f>IFERROR(1/J403*(Y403/H403),"0")</f>
        <v>3.5714285714285712E-2</v>
      </c>
    </row>
    <row r="404" spans="1:68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33" t="s">
        <v>70</v>
      </c>
      <c r="Q404" s="734"/>
      <c r="R404" s="734"/>
      <c r="S404" s="734"/>
      <c r="T404" s="734"/>
      <c r="U404" s="734"/>
      <c r="V404" s="735"/>
      <c r="W404" s="37" t="s">
        <v>71</v>
      </c>
      <c r="X404" s="721">
        <f>IFERROR(X401/H401,"0")+IFERROR(X402/H402,"0")+IFERROR(X403/H403,"0")</f>
        <v>1.2820512820512822</v>
      </c>
      <c r="Y404" s="721">
        <f>IFERROR(Y401/H401,"0")+IFERROR(Y402/H402,"0")+IFERROR(Y403/H403,"0")</f>
        <v>2</v>
      </c>
      <c r="Z404" s="721">
        <f>IFERROR(IF(Z401="",0,Z401),"0")+IFERROR(IF(Z402="",0,Z402),"0")+IFERROR(IF(Z403="",0,Z403),"0")</f>
        <v>4.3499999999999997E-2</v>
      </c>
      <c r="AA404" s="722"/>
      <c r="AB404" s="722"/>
      <c r="AC404" s="722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33" t="s">
        <v>70</v>
      </c>
      <c r="Q405" s="734"/>
      <c r="R405" s="734"/>
      <c r="S405" s="734"/>
      <c r="T405" s="734"/>
      <c r="U405" s="734"/>
      <c r="V405" s="735"/>
      <c r="W405" s="37" t="s">
        <v>68</v>
      </c>
      <c r="X405" s="721">
        <f>IFERROR(SUM(X401:X403),"0")</f>
        <v>10</v>
      </c>
      <c r="Y405" s="721">
        <f>IFERROR(SUM(Y401:Y403),"0")</f>
        <v>15.6</v>
      </c>
      <c r="Z405" s="37"/>
      <c r="AA405" s="722"/>
      <c r="AB405" s="722"/>
      <c r="AC405" s="722"/>
    </row>
    <row r="406" spans="1:68" ht="14.25" customHeight="1" x14ac:dyDescent="0.25">
      <c r="A406" s="736" t="s">
        <v>213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5"/>
      <c r="AB406" s="715"/>
      <c r="AC406" s="715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26"/>
      <c r="R407" s="726"/>
      <c r="S407" s="726"/>
      <c r="T407" s="727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26"/>
      <c r="R408" s="726"/>
      <c r="S408" s="726"/>
      <c r="T408" s="727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33" t="s">
        <v>70</v>
      </c>
      <c r="Q409" s="734"/>
      <c r="R409" s="734"/>
      <c r="S409" s="734"/>
      <c r="T409" s="734"/>
      <c r="U409" s="734"/>
      <c r="V409" s="735"/>
      <c r="W409" s="37" t="s">
        <v>71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33" t="s">
        <v>70</v>
      </c>
      <c r="Q410" s="734"/>
      <c r="R410" s="734"/>
      <c r="S410" s="734"/>
      <c r="T410" s="734"/>
      <c r="U410" s="734"/>
      <c r="V410" s="735"/>
      <c r="W410" s="37" t="s">
        <v>68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customHeight="1" x14ac:dyDescent="0.25">
      <c r="A411" s="737" t="s">
        <v>669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customHeight="1" x14ac:dyDescent="0.25">
      <c r="A412" s="736" t="s">
        <v>113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5"/>
      <c r="AB412" s="715"/>
      <c r="AC412" s="715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26"/>
      <c r="R413" s="726"/>
      <c r="S413" s="726"/>
      <c r="T413" s="727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0" t="s">
        <v>674</v>
      </c>
      <c r="Q414" s="726"/>
      <c r="R414" s="726"/>
      <c r="S414" s="726"/>
      <c r="T414" s="727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3">
        <v>4607091384192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26"/>
      <c r="R416" s="726"/>
      <c r="S416" s="726"/>
      <c r="T416" s="727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3">
        <v>4680115884892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26"/>
      <c r="R417" s="726"/>
      <c r="S417" s="726"/>
      <c r="T417" s="727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33" t="s">
        <v>70</v>
      </c>
      <c r="Q420" s="734"/>
      <c r="R420" s="734"/>
      <c r="S420" s="734"/>
      <c r="T420" s="734"/>
      <c r="U420" s="734"/>
      <c r="V420" s="735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33" t="s">
        <v>70</v>
      </c>
      <c r="Q421" s="734"/>
      <c r="R421" s="734"/>
      <c r="S421" s="734"/>
      <c r="T421" s="734"/>
      <c r="U421" s="734"/>
      <c r="V421" s="735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63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5"/>
      <c r="AB422" s="715"/>
      <c r="AC422" s="715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33" t="s">
        <v>70</v>
      </c>
      <c r="Q425" s="734"/>
      <c r="R425" s="734"/>
      <c r="S425" s="734"/>
      <c r="T425" s="734"/>
      <c r="U425" s="734"/>
      <c r="V425" s="735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33" t="s">
        <v>70</v>
      </c>
      <c r="Q426" s="734"/>
      <c r="R426" s="734"/>
      <c r="S426" s="734"/>
      <c r="T426" s="734"/>
      <c r="U426" s="734"/>
      <c r="V426" s="735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72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26"/>
      <c r="R430" s="726"/>
      <c r="S430" s="726"/>
      <c r="T430" s="727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26"/>
      <c r="R431" s="726"/>
      <c r="S431" s="726"/>
      <c r="T431" s="727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33" t="s">
        <v>70</v>
      </c>
      <c r="Q433" s="734"/>
      <c r="R433" s="734"/>
      <c r="S433" s="734"/>
      <c r="T433" s="734"/>
      <c r="U433" s="734"/>
      <c r="V433" s="735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33" t="s">
        <v>70</v>
      </c>
      <c r="Q434" s="734"/>
      <c r="R434" s="734"/>
      <c r="S434" s="734"/>
      <c r="T434" s="734"/>
      <c r="U434" s="734"/>
      <c r="V434" s="735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customHeight="1" x14ac:dyDescent="0.25">
      <c r="A435" s="736" t="s">
        <v>213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5"/>
      <c r="AB435" s="715"/>
      <c r="AC435" s="715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33" t="s">
        <v>70</v>
      </c>
      <c r="Q437" s="734"/>
      <c r="R437" s="734"/>
      <c r="S437" s="734"/>
      <c r="T437" s="734"/>
      <c r="U437" s="734"/>
      <c r="V437" s="735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33" t="s">
        <v>70</v>
      </c>
      <c r="Q438" s="734"/>
      <c r="R438" s="734"/>
      <c r="S438" s="734"/>
      <c r="T438" s="734"/>
      <c r="U438" s="734"/>
      <c r="V438" s="735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3" t="s">
        <v>708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customHeight="1" x14ac:dyDescent="0.25">
      <c r="A440" s="737" t="s">
        <v>709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customHeight="1" x14ac:dyDescent="0.25">
      <c r="A441" s="736" t="s">
        <v>113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5"/>
      <c r="AB441" s="715"/>
      <c r="AC441" s="715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33" t="s">
        <v>70</v>
      </c>
      <c r="Q443" s="734"/>
      <c r="R443" s="734"/>
      <c r="S443" s="734"/>
      <c r="T443" s="734"/>
      <c r="U443" s="734"/>
      <c r="V443" s="735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33" t="s">
        <v>70</v>
      </c>
      <c r="Q444" s="734"/>
      <c r="R444" s="734"/>
      <c r="S444" s="734"/>
      <c r="T444" s="734"/>
      <c r="U444" s="734"/>
      <c r="V444" s="735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63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5"/>
      <c r="AB445" s="715"/>
      <c r="AC445" s="715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68</v>
      </c>
      <c r="X449" s="719">
        <v>52</v>
      </c>
      <c r="Y449" s="720">
        <f t="shared" si="83"/>
        <v>54.6</v>
      </c>
      <c r="Z449" s="36">
        <f>IFERROR(IF(Y449=0,"",ROUNDUP(Y449/H449,0)*0.00753),"")</f>
        <v>9.7890000000000005E-2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54.847619047619041</v>
      </c>
      <c r="BN449" s="64">
        <f t="shared" si="85"/>
        <v>57.589999999999996</v>
      </c>
      <c r="BO449" s="64">
        <f t="shared" si="86"/>
        <v>7.9365079365079347E-2</v>
      </c>
      <c r="BP449" s="64">
        <f t="shared" si="87"/>
        <v>8.3333333333333329E-2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26"/>
      <c r="R453" s="726"/>
      <c r="S453" s="726"/>
      <c r="T453" s="727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26"/>
      <c r="R454" s="726"/>
      <c r="S454" s="726"/>
      <c r="T454" s="727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8" t="s">
        <v>739</v>
      </c>
      <c r="Q458" s="726"/>
      <c r="R458" s="726"/>
      <c r="S458" s="726"/>
      <c r="T458" s="727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68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33" t="s">
        <v>70</v>
      </c>
      <c r="Q465" s="734"/>
      <c r="R465" s="734"/>
      <c r="S465" s="734"/>
      <c r="T465" s="734"/>
      <c r="U465" s="734"/>
      <c r="V465" s="735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12.38095238095238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13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9.7890000000000005E-2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33" t="s">
        <v>70</v>
      </c>
      <c r="Q466" s="734"/>
      <c r="R466" s="734"/>
      <c r="S466" s="734"/>
      <c r="T466" s="734"/>
      <c r="U466" s="734"/>
      <c r="V466" s="735"/>
      <c r="W466" s="37" t="s">
        <v>68</v>
      </c>
      <c r="X466" s="721">
        <f>IFERROR(SUM(X446:X464),"0")</f>
        <v>52</v>
      </c>
      <c r="Y466" s="721">
        <f>IFERROR(SUM(Y446:Y464),"0")</f>
        <v>54.6</v>
      </c>
      <c r="Z466" s="37"/>
      <c r="AA466" s="722"/>
      <c r="AB466" s="722"/>
      <c r="AC466" s="722"/>
    </row>
    <row r="467" spans="1:68" ht="14.25" customHeight="1" x14ac:dyDescent="0.25">
      <c r="A467" s="736" t="s">
        <v>72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5"/>
      <c r="AB467" s="715"/>
      <c r="AC467" s="715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33" t="s">
        <v>70</v>
      </c>
      <c r="Q470" s="734"/>
      <c r="R470" s="734"/>
      <c r="S470" s="734"/>
      <c r="T470" s="734"/>
      <c r="U470" s="734"/>
      <c r="V470" s="735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33" t="s">
        <v>70</v>
      </c>
      <c r="Q471" s="734"/>
      <c r="R471" s="734"/>
      <c r="S471" s="734"/>
      <c r="T471" s="734"/>
      <c r="U471" s="734"/>
      <c r="V471" s="735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102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33" t="s">
        <v>70</v>
      </c>
      <c r="Q474" s="734"/>
      <c r="R474" s="734"/>
      <c r="S474" s="734"/>
      <c r="T474" s="734"/>
      <c r="U474" s="734"/>
      <c r="V474" s="735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33" t="s">
        <v>70</v>
      </c>
      <c r="Q475" s="734"/>
      <c r="R475" s="734"/>
      <c r="S475" s="734"/>
      <c r="T475" s="734"/>
      <c r="U475" s="734"/>
      <c r="V475" s="735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764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customHeight="1" x14ac:dyDescent="0.25">
      <c r="A477" s="736" t="s">
        <v>166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5"/>
      <c r="AB477" s="715"/>
      <c r="AC477" s="715"/>
    </row>
    <row r="478" spans="1:68" ht="27" customHeight="1" x14ac:dyDescent="0.25">
      <c r="A478" s="54" t="s">
        <v>765</v>
      </c>
      <c r="B478" s="54" t="s">
        <v>766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33" t="s">
        <v>70</v>
      </c>
      <c r="Q479" s="734"/>
      <c r="R479" s="734"/>
      <c r="S479" s="734"/>
      <c r="T479" s="734"/>
      <c r="U479" s="734"/>
      <c r="V479" s="735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33" t="s">
        <v>70</v>
      </c>
      <c r="Q480" s="734"/>
      <c r="R480" s="734"/>
      <c r="S480" s="734"/>
      <c r="T480" s="734"/>
      <c r="U480" s="734"/>
      <c r="V480" s="735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63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68</v>
      </c>
      <c r="X482" s="719">
        <v>126</v>
      </c>
      <c r="Y482" s="720">
        <f>IFERROR(IF(X482="",0,CEILING((X482/$H482),1)*$H482),"")</f>
        <v>126</v>
      </c>
      <c r="Z482" s="36">
        <f>IFERROR(IF(Y482=0,"",ROUNDUP(Y482/H482,0)*0.00753),"")</f>
        <v>0.22590000000000002</v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132.89999999999998</v>
      </c>
      <c r="BN482" s="64">
        <f>IFERROR(Y482*I482/H482,"0")</f>
        <v>132.89999999999998</v>
      </c>
      <c r="BO482" s="64">
        <f>IFERROR(1/J482*(X482/H482),"0")</f>
        <v>0.19230769230769229</v>
      </c>
      <c r="BP482" s="64">
        <f>IFERROR(1/J482*(Y482/H482),"0")</f>
        <v>0.19230769230769229</v>
      </c>
    </row>
    <row r="483" spans="1:68" ht="27" customHeight="1" x14ac:dyDescent="0.25">
      <c r="A483" s="54" t="s">
        <v>771</v>
      </c>
      <c r="B483" s="54" t="s">
        <v>772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1" t="s">
        <v>779</v>
      </c>
      <c r="Q485" s="726"/>
      <c r="R485" s="726"/>
      <c r="S485" s="726"/>
      <c r="T485" s="727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777</v>
      </c>
      <c r="B486" s="54" t="s">
        <v>780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33" t="s">
        <v>70</v>
      </c>
      <c r="Q487" s="734"/>
      <c r="R487" s="734"/>
      <c r="S487" s="734"/>
      <c r="T487" s="734"/>
      <c r="U487" s="734"/>
      <c r="V487" s="735"/>
      <c r="W487" s="37" t="s">
        <v>71</v>
      </c>
      <c r="X487" s="721">
        <f>IFERROR(X482/H482,"0")+IFERROR(X483/H483,"0")+IFERROR(X484/H484,"0")+IFERROR(X485/H485,"0")+IFERROR(X486/H486,"0")</f>
        <v>30</v>
      </c>
      <c r="Y487" s="721">
        <f>IFERROR(Y482/H482,"0")+IFERROR(Y483/H483,"0")+IFERROR(Y484/H484,"0")+IFERROR(Y485/H485,"0")+IFERROR(Y486/H486,"0")</f>
        <v>30</v>
      </c>
      <c r="Z487" s="721">
        <f>IFERROR(IF(Z482="",0,Z482),"0")+IFERROR(IF(Z483="",0,Z483),"0")+IFERROR(IF(Z484="",0,Z484),"0")+IFERROR(IF(Z485="",0,Z485),"0")+IFERROR(IF(Z486="",0,Z486),"0")</f>
        <v>0.22590000000000002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33" t="s">
        <v>70</v>
      </c>
      <c r="Q488" s="734"/>
      <c r="R488" s="734"/>
      <c r="S488" s="734"/>
      <c r="T488" s="734"/>
      <c r="U488" s="734"/>
      <c r="V488" s="735"/>
      <c r="W488" s="37" t="s">
        <v>68</v>
      </c>
      <c r="X488" s="721">
        <f>IFERROR(SUM(X482:X486),"0")</f>
        <v>126</v>
      </c>
      <c r="Y488" s="721">
        <f>IFERROR(SUM(Y482:Y486),"0")</f>
        <v>126</v>
      </c>
      <c r="Z488" s="37"/>
      <c r="AA488" s="722"/>
      <c r="AB488" s="722"/>
      <c r="AC488" s="722"/>
    </row>
    <row r="489" spans="1:68" ht="14.25" customHeight="1" x14ac:dyDescent="0.25">
      <c r="A489" s="736" t="s">
        <v>102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5"/>
      <c r="AB489" s="715"/>
      <c r="AC489" s="715"/>
    </row>
    <row r="490" spans="1:68" ht="27" customHeight="1" x14ac:dyDescent="0.25">
      <c r="A490" s="54" t="s">
        <v>781</v>
      </c>
      <c r="B490" s="54" t="s">
        <v>782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33" t="s">
        <v>70</v>
      </c>
      <c r="Q491" s="734"/>
      <c r="R491" s="734"/>
      <c r="S491" s="734"/>
      <c r="T491" s="734"/>
      <c r="U491" s="734"/>
      <c r="V491" s="735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33" t="s">
        <v>70</v>
      </c>
      <c r="Q492" s="734"/>
      <c r="R492" s="734"/>
      <c r="S492" s="734"/>
      <c r="T492" s="734"/>
      <c r="U492" s="734"/>
      <c r="V492" s="735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784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customHeight="1" x14ac:dyDescent="0.25">
      <c r="A494" s="736" t="s">
        <v>63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68</v>
      </c>
      <c r="X495" s="719">
        <v>2</v>
      </c>
      <c r="Y495" s="720">
        <f>IFERROR(IF(X495="",0,CEILING((X495/$H495),1)*$H495),"")</f>
        <v>2.4</v>
      </c>
      <c r="Z495" s="36">
        <f>IFERROR(IF(Y495=0,"",ROUNDUP(Y495/H495,0)*0.00502),"")</f>
        <v>1.004E-2</v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2.2866666666666671</v>
      </c>
      <c r="BN495" s="64">
        <f>IFERROR(Y495*I495/H495,"0")</f>
        <v>2.7440000000000002</v>
      </c>
      <c r="BO495" s="64">
        <f>IFERROR(1/J495*(X495/H495),"0")</f>
        <v>7.1225071225071235E-3</v>
      </c>
      <c r="BP495" s="64">
        <f>IFERROR(1/J495*(Y495/H495),"0")</f>
        <v>8.5470085470085479E-3</v>
      </c>
    </row>
    <row r="496" spans="1:68" ht="27" customHeight="1" x14ac:dyDescent="0.25">
      <c r="A496" s="54" t="s">
        <v>788</v>
      </c>
      <c r="B496" s="54" t="s">
        <v>789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68</v>
      </c>
      <c r="X497" s="719">
        <v>2</v>
      </c>
      <c r="Y497" s="720">
        <f>IFERROR(IF(X497="",0,CEILING((X497/$H497),1)*$H497),"")</f>
        <v>2.4</v>
      </c>
      <c r="Z497" s="36">
        <f>IFERROR(IF(Y497=0,"",ROUNDUP(Y497/H497,0)*0.00502),"")</f>
        <v>1.004E-2</v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3.3666666666666667</v>
      </c>
      <c r="BN497" s="64">
        <f>IFERROR(Y497*I497/H497,"0")</f>
        <v>4.04</v>
      </c>
      <c r="BO497" s="64">
        <f>IFERROR(1/J497*(X497/H497),"0")</f>
        <v>7.1225071225071235E-3</v>
      </c>
      <c r="BP497" s="64">
        <f>IFERROR(1/J497*(Y497/H497),"0")</f>
        <v>8.5470085470085479E-3</v>
      </c>
    </row>
    <row r="498" spans="1:68" ht="27" customHeight="1" x14ac:dyDescent="0.25">
      <c r="A498" s="54" t="s">
        <v>793</v>
      </c>
      <c r="B498" s="54" t="s">
        <v>794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55" t="s">
        <v>795</v>
      </c>
      <c r="Q498" s="726"/>
      <c r="R498" s="726"/>
      <c r="S498" s="726"/>
      <c r="T498" s="727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33" t="s">
        <v>70</v>
      </c>
      <c r="Q499" s="734"/>
      <c r="R499" s="734"/>
      <c r="S499" s="734"/>
      <c r="T499" s="734"/>
      <c r="U499" s="734"/>
      <c r="V499" s="735"/>
      <c r="W499" s="37" t="s">
        <v>71</v>
      </c>
      <c r="X499" s="721">
        <f>IFERROR(X495/H495,"0")+IFERROR(X496/H496,"0")+IFERROR(X497/H497,"0")+IFERROR(X498/H498,"0")</f>
        <v>3.3333333333333335</v>
      </c>
      <c r="Y499" s="721">
        <f>IFERROR(Y495/H495,"0")+IFERROR(Y496/H496,"0")+IFERROR(Y497/H497,"0")+IFERROR(Y498/H498,"0")</f>
        <v>4</v>
      </c>
      <c r="Z499" s="721">
        <f>IFERROR(IF(Z495="",0,Z495),"0")+IFERROR(IF(Z496="",0,Z496),"0")+IFERROR(IF(Z497="",0,Z497),"0")+IFERROR(IF(Z498="",0,Z498),"0")</f>
        <v>2.0080000000000001E-2</v>
      </c>
      <c r="AA499" s="722"/>
      <c r="AB499" s="722"/>
      <c r="AC499" s="722"/>
    </row>
    <row r="500" spans="1:68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33" t="s">
        <v>70</v>
      </c>
      <c r="Q500" s="734"/>
      <c r="R500" s="734"/>
      <c r="S500" s="734"/>
      <c r="T500" s="734"/>
      <c r="U500" s="734"/>
      <c r="V500" s="735"/>
      <c r="W500" s="37" t="s">
        <v>68</v>
      </c>
      <c r="X500" s="721">
        <f>IFERROR(SUM(X495:X498),"0")</f>
        <v>4</v>
      </c>
      <c r="Y500" s="721">
        <f>IFERROR(SUM(Y495:Y498),"0")</f>
        <v>4.8</v>
      </c>
      <c r="Z500" s="37"/>
      <c r="AA500" s="722"/>
      <c r="AB500" s="722"/>
      <c r="AC500" s="722"/>
    </row>
    <row r="501" spans="1:68" ht="16.5" customHeight="1" x14ac:dyDescent="0.25">
      <c r="A501" s="737" t="s">
        <v>797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customHeight="1" x14ac:dyDescent="0.25">
      <c r="A502" s="736" t="s">
        <v>63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5"/>
      <c r="AB502" s="715"/>
      <c r="AC502" s="715"/>
    </row>
    <row r="503" spans="1:68" ht="27" customHeight="1" x14ac:dyDescent="0.25">
      <c r="A503" s="54" t="s">
        <v>798</v>
      </c>
      <c r="B503" s="54" t="s">
        <v>799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33" t="s">
        <v>70</v>
      </c>
      <c r="Q504" s="734"/>
      <c r="R504" s="734"/>
      <c r="S504" s="734"/>
      <c r="T504" s="734"/>
      <c r="U504" s="734"/>
      <c r="V504" s="735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33" t="s">
        <v>70</v>
      </c>
      <c r="Q505" s="734"/>
      <c r="R505" s="734"/>
      <c r="S505" s="734"/>
      <c r="T505" s="734"/>
      <c r="U505" s="734"/>
      <c r="V505" s="735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3" t="s">
        <v>801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customHeight="1" x14ac:dyDescent="0.25">
      <c r="A507" s="737" t="s">
        <v>801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customHeight="1" x14ac:dyDescent="0.25">
      <c r="A508" s="736" t="s">
        <v>113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68</v>
      </c>
      <c r="X509" s="719">
        <v>12</v>
      </c>
      <c r="Y509" s="720">
        <f t="shared" ref="Y509:Y519" si="89">IFERROR(IF(X509="",0,CEILING((X509/$H509),1)*$H509),"")</f>
        <v>15.84</v>
      </c>
      <c r="Z509" s="36">
        <f t="shared" ref="Z509:Z514" si="90">IFERROR(IF(Y509=0,"",ROUNDUP(Y509/H509,0)*0.01196),"")</f>
        <v>3.5880000000000002E-2</v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12.818181818181817</v>
      </c>
      <c r="BN509" s="64">
        <f t="shared" ref="BN509:BN519" si="92">IFERROR(Y509*I509/H509,"0")</f>
        <v>16.919999999999998</v>
      </c>
      <c r="BO509" s="64">
        <f t="shared" ref="BO509:BO519" si="93">IFERROR(1/J509*(X509/H509),"0")</f>
        <v>2.1853146853146852E-2</v>
      </c>
      <c r="BP509" s="64">
        <f t="shared" ref="BP509:BP519" si="94">IFERROR(1/J509*(Y509/H509),"0")</f>
        <v>2.8846153846153848E-2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68</v>
      </c>
      <c r="X510" s="719">
        <v>12</v>
      </c>
      <c r="Y510" s="720">
        <f t="shared" si="89"/>
        <v>15.84</v>
      </c>
      <c r="Z510" s="36">
        <f t="shared" si="90"/>
        <v>3.5880000000000002E-2</v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12.818181818181817</v>
      </c>
      <c r="BN510" s="64">
        <f t="shared" si="92"/>
        <v>16.919999999999998</v>
      </c>
      <c r="BO510" s="64">
        <f t="shared" si="93"/>
        <v>2.1853146853146852E-2</v>
      </c>
      <c r="BP510" s="64">
        <f t="shared" si="94"/>
        <v>2.8846153846153848E-2</v>
      </c>
    </row>
    <row r="511" spans="1:68" ht="16.5" customHeight="1" x14ac:dyDescent="0.25">
      <c r="A511" s="54" t="s">
        <v>807</v>
      </c>
      <c r="B511" s="54" t="s">
        <v>808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68</v>
      </c>
      <c r="X512" s="719">
        <v>67</v>
      </c>
      <c r="Y512" s="720">
        <f t="shared" si="89"/>
        <v>68.64</v>
      </c>
      <c r="Z512" s="36">
        <f t="shared" si="90"/>
        <v>0.15548000000000001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71.568181818181813</v>
      </c>
      <c r="BN512" s="64">
        <f t="shared" si="92"/>
        <v>73.319999999999993</v>
      </c>
      <c r="BO512" s="64">
        <f t="shared" si="93"/>
        <v>0.12201340326340326</v>
      </c>
      <c r="BP512" s="64">
        <f t="shared" si="94"/>
        <v>0.125</v>
      </c>
    </row>
    <row r="513" spans="1:68" ht="16.5" customHeight="1" x14ac:dyDescent="0.25">
      <c r="A513" s="54" t="s">
        <v>813</v>
      </c>
      <c r="B513" s="54" t="s">
        <v>814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094" t="s">
        <v>821</v>
      </c>
      <c r="Q515" s="726"/>
      <c r="R515" s="726"/>
      <c r="S515" s="726"/>
      <c r="T515" s="727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823</v>
      </c>
      <c r="B517" s="54" t="s">
        <v>824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963" t="s">
        <v>825</v>
      </c>
      <c r="Q517" s="726"/>
      <c r="R517" s="726"/>
      <c r="S517" s="726"/>
      <c r="T517" s="727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826</v>
      </c>
      <c r="B518" s="54" t="s">
        <v>827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49" t="s">
        <v>828</v>
      </c>
      <c r="Q518" s="726"/>
      <c r="R518" s="726"/>
      <c r="S518" s="726"/>
      <c r="T518" s="727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33" t="s">
        <v>70</v>
      </c>
      <c r="Q520" s="734"/>
      <c r="R520" s="734"/>
      <c r="S520" s="734"/>
      <c r="T520" s="734"/>
      <c r="U520" s="734"/>
      <c r="V520" s="735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17.234848484848484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19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0.22724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33" t="s">
        <v>70</v>
      </c>
      <c r="Q521" s="734"/>
      <c r="R521" s="734"/>
      <c r="S521" s="734"/>
      <c r="T521" s="734"/>
      <c r="U521" s="734"/>
      <c r="V521" s="735"/>
      <c r="W521" s="37" t="s">
        <v>68</v>
      </c>
      <c r="X521" s="721">
        <f>IFERROR(SUM(X509:X519),"0")</f>
        <v>91</v>
      </c>
      <c r="Y521" s="721">
        <f>IFERROR(SUM(Y509:Y519),"0")</f>
        <v>100.32</v>
      </c>
      <c r="Z521" s="37"/>
      <c r="AA521" s="722"/>
      <c r="AB521" s="722"/>
      <c r="AC521" s="722"/>
    </row>
    <row r="522" spans="1:68" ht="14.25" customHeight="1" x14ac:dyDescent="0.25">
      <c r="A522" s="736" t="s">
        <v>166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68</v>
      </c>
      <c r="X523" s="719">
        <v>15</v>
      </c>
      <c r="Y523" s="720">
        <f>IFERROR(IF(X523="",0,CEILING((X523/$H523),1)*$H523),"")</f>
        <v>15.84</v>
      </c>
      <c r="Z523" s="36">
        <f>IFERROR(IF(Y523=0,"",ROUNDUP(Y523/H523,0)*0.01196),"")</f>
        <v>3.5880000000000002E-2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16.02272727272727</v>
      </c>
      <c r="BN523" s="64">
        <f>IFERROR(Y523*I523/H523,"0")</f>
        <v>16.919999999999998</v>
      </c>
      <c r="BO523" s="64">
        <f>IFERROR(1/J523*(X523/H523),"0")</f>
        <v>2.7316433566433568E-2</v>
      </c>
      <c r="BP523" s="64">
        <f>IFERROR(1/J523*(Y523/H523),"0")</f>
        <v>2.8846153846153848E-2</v>
      </c>
    </row>
    <row r="524" spans="1:68" ht="16.5" customHeight="1" x14ac:dyDescent="0.25">
      <c r="A524" s="54" t="s">
        <v>833</v>
      </c>
      <c r="B524" s="54" t="s">
        <v>834</v>
      </c>
      <c r="C524" s="31">
        <v>4301020364</v>
      </c>
      <c r="D524" s="723">
        <v>4680115880054</v>
      </c>
      <c r="E524" s="724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88" t="s">
        <v>835</v>
      </c>
      <c r="Q524" s="726"/>
      <c r="R524" s="726"/>
      <c r="S524" s="726"/>
      <c r="T524" s="727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23">
        <v>4680115880054</v>
      </c>
      <c r="E525" s="724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10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26"/>
      <c r="R525" s="726"/>
      <c r="S525" s="726"/>
      <c r="T525" s="727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33" t="s">
        <v>70</v>
      </c>
      <c r="Q526" s="734"/>
      <c r="R526" s="734"/>
      <c r="S526" s="734"/>
      <c r="T526" s="734"/>
      <c r="U526" s="734"/>
      <c r="V526" s="735"/>
      <c r="W526" s="37" t="s">
        <v>71</v>
      </c>
      <c r="X526" s="721">
        <f>IFERROR(X523/H523,"0")+IFERROR(X524/H524,"0")+IFERROR(X525/H525,"0")</f>
        <v>2.8409090909090908</v>
      </c>
      <c r="Y526" s="721">
        <f>IFERROR(Y523/H523,"0")+IFERROR(Y524/H524,"0")+IFERROR(Y525/H525,"0")</f>
        <v>3</v>
      </c>
      <c r="Z526" s="721">
        <f>IFERROR(IF(Z523="",0,Z523),"0")+IFERROR(IF(Z524="",0,Z524),"0")+IFERROR(IF(Z525="",0,Z525),"0")</f>
        <v>3.5880000000000002E-2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33" t="s">
        <v>70</v>
      </c>
      <c r="Q527" s="734"/>
      <c r="R527" s="734"/>
      <c r="S527" s="734"/>
      <c r="T527" s="734"/>
      <c r="U527" s="734"/>
      <c r="V527" s="735"/>
      <c r="W527" s="37" t="s">
        <v>68</v>
      </c>
      <c r="X527" s="721">
        <f>IFERROR(SUM(X523:X525),"0")</f>
        <v>15</v>
      </c>
      <c r="Y527" s="721">
        <f>IFERROR(SUM(Y523:Y525),"0")</f>
        <v>15.84</v>
      </c>
      <c r="Z527" s="37"/>
      <c r="AA527" s="722"/>
      <c r="AB527" s="722"/>
      <c r="AC527" s="722"/>
    </row>
    <row r="528" spans="1:68" ht="14.25" customHeight="1" x14ac:dyDescent="0.25">
      <c r="A528" s="736" t="s">
        <v>63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5"/>
      <c r="AB528" s="715"/>
      <c r="AC528" s="715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68</v>
      </c>
      <c r="X530" s="719">
        <v>19</v>
      </c>
      <c r="Y530" s="720">
        <f t="shared" si="95"/>
        <v>21.12</v>
      </c>
      <c r="Z530" s="36">
        <f>IFERROR(IF(Y530=0,"",ROUNDUP(Y530/H530,0)*0.01196),"")</f>
        <v>4.7840000000000001E-2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20.295454545454543</v>
      </c>
      <c r="BN530" s="64">
        <f t="shared" si="97"/>
        <v>22.56</v>
      </c>
      <c r="BO530" s="64">
        <f t="shared" si="98"/>
        <v>3.4600815850815848E-2</v>
      </c>
      <c r="BP530" s="64">
        <f t="shared" si="99"/>
        <v>3.8461538461538464E-2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68</v>
      </c>
      <c r="X531" s="719">
        <v>12</v>
      </c>
      <c r="Y531" s="720">
        <f t="shared" si="95"/>
        <v>15.84</v>
      </c>
      <c r="Z531" s="36">
        <f>IFERROR(IF(Y531=0,"",ROUNDUP(Y531/H531,0)*0.01196),"")</f>
        <v>3.5880000000000002E-2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12.818181818181817</v>
      </c>
      <c r="BN531" s="64">
        <f t="shared" si="97"/>
        <v>16.919999999999998</v>
      </c>
      <c r="BO531" s="64">
        <f t="shared" si="98"/>
        <v>2.1853146853146852E-2</v>
      </c>
      <c r="BP531" s="64">
        <f t="shared" si="99"/>
        <v>2.8846153846153848E-2</v>
      </c>
    </row>
    <row r="532" spans="1:68" ht="27" customHeight="1" x14ac:dyDescent="0.25">
      <c r="A532" s="54" t="s">
        <v>846</v>
      </c>
      <c r="B532" s="54" t="s">
        <v>847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5" t="s">
        <v>848</v>
      </c>
      <c r="Q532" s="726"/>
      <c r="R532" s="726"/>
      <c r="S532" s="726"/>
      <c r="T532" s="727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846</v>
      </c>
      <c r="B533" s="54" t="s">
        <v>850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851</v>
      </c>
      <c r="B534" s="54" t="s">
        <v>852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1" t="s">
        <v>853</v>
      </c>
      <c r="Q534" s="726"/>
      <c r="R534" s="726"/>
      <c r="S534" s="726"/>
      <c r="T534" s="727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851</v>
      </c>
      <c r="B535" s="54" t="s">
        <v>855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4" t="s">
        <v>858</v>
      </c>
      <c r="Q536" s="726"/>
      <c r="R536" s="726"/>
      <c r="S536" s="726"/>
      <c r="T536" s="727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856</v>
      </c>
      <c r="B537" s="54" t="s">
        <v>860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33" t="s">
        <v>70</v>
      </c>
      <c r="Q538" s="734"/>
      <c r="R538" s="734"/>
      <c r="S538" s="734"/>
      <c r="T538" s="734"/>
      <c r="U538" s="734"/>
      <c r="V538" s="735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5.8712121212121211</v>
      </c>
      <c r="Y538" s="721">
        <f>IFERROR(Y529/H529,"0")+IFERROR(Y530/H530,"0")+IFERROR(Y531/H531,"0")+IFERROR(Y532/H532,"0")+IFERROR(Y533/H533,"0")+IFERROR(Y534/H534,"0")+IFERROR(Y535/H535,"0")+IFERROR(Y536/H536,"0")+IFERROR(Y537/H537,"0")</f>
        <v>7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8.3720000000000003E-2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33" t="s">
        <v>70</v>
      </c>
      <c r="Q539" s="734"/>
      <c r="R539" s="734"/>
      <c r="S539" s="734"/>
      <c r="T539" s="734"/>
      <c r="U539" s="734"/>
      <c r="V539" s="735"/>
      <c r="W539" s="37" t="s">
        <v>68</v>
      </c>
      <c r="X539" s="721">
        <f>IFERROR(SUM(X529:X537),"0")</f>
        <v>31</v>
      </c>
      <c r="Y539" s="721">
        <f>IFERROR(SUM(Y529:Y537),"0")</f>
        <v>36.96</v>
      </c>
      <c r="Z539" s="37"/>
      <c r="AA539" s="722"/>
      <c r="AB539" s="722"/>
      <c r="AC539" s="722"/>
    </row>
    <row r="540" spans="1:68" ht="14.25" customHeight="1" x14ac:dyDescent="0.25">
      <c r="A540" s="736" t="s">
        <v>72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5"/>
      <c r="AB540" s="715"/>
      <c r="AC540" s="715"/>
    </row>
    <row r="541" spans="1:68" ht="16.5" customHeight="1" x14ac:dyDescent="0.25">
      <c r="A541" s="54" t="s">
        <v>861</v>
      </c>
      <c r="B541" s="54" t="s">
        <v>862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864</v>
      </c>
      <c r="B542" s="54" t="s">
        <v>865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867</v>
      </c>
      <c r="B543" s="54" t="s">
        <v>868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33" t="s">
        <v>70</v>
      </c>
      <c r="Q544" s="734"/>
      <c r="R544" s="734"/>
      <c r="S544" s="734"/>
      <c r="T544" s="734"/>
      <c r="U544" s="734"/>
      <c r="V544" s="735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33" t="s">
        <v>70</v>
      </c>
      <c r="Q545" s="734"/>
      <c r="R545" s="734"/>
      <c r="S545" s="734"/>
      <c r="T545" s="734"/>
      <c r="U545" s="734"/>
      <c r="V545" s="735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213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5"/>
      <c r="AB546" s="715"/>
      <c r="AC546" s="715"/>
    </row>
    <row r="547" spans="1:68" ht="16.5" customHeight="1" x14ac:dyDescent="0.25">
      <c r="A547" s="54" t="s">
        <v>870</v>
      </c>
      <c r="B547" s="54" t="s">
        <v>871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51" t="s">
        <v>875</v>
      </c>
      <c r="Q548" s="726"/>
      <c r="R548" s="726"/>
      <c r="S548" s="726"/>
      <c r="T548" s="727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33" t="s">
        <v>70</v>
      </c>
      <c r="Q549" s="734"/>
      <c r="R549" s="734"/>
      <c r="S549" s="734"/>
      <c r="T549" s="734"/>
      <c r="U549" s="734"/>
      <c r="V549" s="735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33" t="s">
        <v>70</v>
      </c>
      <c r="Q550" s="734"/>
      <c r="R550" s="734"/>
      <c r="S550" s="734"/>
      <c r="T550" s="734"/>
      <c r="U550" s="734"/>
      <c r="V550" s="735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3" t="s">
        <v>876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customHeight="1" x14ac:dyDescent="0.25">
      <c r="A552" s="737" t="s">
        <v>876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customHeight="1" x14ac:dyDescent="0.25">
      <c r="A553" s="736" t="s">
        <v>113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5"/>
      <c r="AB553" s="715"/>
      <c r="AC553" s="715"/>
    </row>
    <row r="554" spans="1:68" ht="27" customHeight="1" x14ac:dyDescent="0.25">
      <c r="A554" s="54" t="s">
        <v>877</v>
      </c>
      <c r="B554" s="54" t="s">
        <v>878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97" t="s">
        <v>879</v>
      </c>
      <c r="Q554" s="726"/>
      <c r="R554" s="726"/>
      <c r="S554" s="726"/>
      <c r="T554" s="727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28" t="s">
        <v>883</v>
      </c>
      <c r="Q555" s="726"/>
      <c r="R555" s="726"/>
      <c r="S555" s="726"/>
      <c r="T555" s="727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843" t="s">
        <v>887</v>
      </c>
      <c r="Q556" s="726"/>
      <c r="R556" s="726"/>
      <c r="S556" s="726"/>
      <c r="T556" s="727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889</v>
      </c>
      <c r="B557" s="54" t="s">
        <v>890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5" t="s">
        <v>891</v>
      </c>
      <c r="Q557" s="726"/>
      <c r="R557" s="726"/>
      <c r="S557" s="726"/>
      <c r="T557" s="727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893</v>
      </c>
      <c r="B558" s="54" t="s">
        <v>894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34" t="s">
        <v>895</v>
      </c>
      <c r="Q558" s="726"/>
      <c r="R558" s="726"/>
      <c r="S558" s="726"/>
      <c r="T558" s="727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896</v>
      </c>
      <c r="B559" s="54" t="s">
        <v>897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7" t="s">
        <v>898</v>
      </c>
      <c r="Q559" s="726"/>
      <c r="R559" s="726"/>
      <c r="S559" s="726"/>
      <c r="T559" s="727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899</v>
      </c>
      <c r="B560" s="54" t="s">
        <v>900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41" t="s">
        <v>901</v>
      </c>
      <c r="Q560" s="726"/>
      <c r="R560" s="726"/>
      <c r="S560" s="726"/>
      <c r="T560" s="727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33" t="s">
        <v>70</v>
      </c>
      <c r="Q561" s="734"/>
      <c r="R561" s="734"/>
      <c r="S561" s="734"/>
      <c r="T561" s="734"/>
      <c r="U561" s="734"/>
      <c r="V561" s="735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33" t="s">
        <v>70</v>
      </c>
      <c r="Q562" s="734"/>
      <c r="R562" s="734"/>
      <c r="S562" s="734"/>
      <c r="T562" s="734"/>
      <c r="U562" s="734"/>
      <c r="V562" s="735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166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5"/>
      <c r="AB563" s="715"/>
      <c r="AC563" s="715"/>
    </row>
    <row r="564" spans="1:68" ht="16.5" customHeight="1" x14ac:dyDescent="0.25">
      <c r="A564" s="54" t="s">
        <v>902</v>
      </c>
      <c r="B564" s="54" t="s">
        <v>903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8" t="s">
        <v>904</v>
      </c>
      <c r="Q564" s="726"/>
      <c r="R564" s="726"/>
      <c r="S564" s="726"/>
      <c r="T564" s="727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797" t="s">
        <v>907</v>
      </c>
      <c r="Q565" s="726"/>
      <c r="R565" s="726"/>
      <c r="S565" s="726"/>
      <c r="T565" s="727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908</v>
      </c>
      <c r="B566" s="54" t="s">
        <v>909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962" t="s">
        <v>910</v>
      </c>
      <c r="Q566" s="726"/>
      <c r="R566" s="726"/>
      <c r="S566" s="726"/>
      <c r="T566" s="727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912</v>
      </c>
      <c r="B567" s="54" t="s">
        <v>913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08" t="s">
        <v>914</v>
      </c>
      <c r="Q567" s="726"/>
      <c r="R567" s="726"/>
      <c r="S567" s="726"/>
      <c r="T567" s="727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33" t="s">
        <v>70</v>
      </c>
      <c r="Q568" s="734"/>
      <c r="R568" s="734"/>
      <c r="S568" s="734"/>
      <c r="T568" s="734"/>
      <c r="U568" s="734"/>
      <c r="V568" s="735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33" t="s">
        <v>70</v>
      </c>
      <c r="Q569" s="734"/>
      <c r="R569" s="734"/>
      <c r="S569" s="734"/>
      <c r="T569" s="734"/>
      <c r="U569" s="734"/>
      <c r="V569" s="735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63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5"/>
      <c r="AB570" s="715"/>
      <c r="AC570" s="715"/>
    </row>
    <row r="571" spans="1:68" ht="27" customHeight="1" x14ac:dyDescent="0.25">
      <c r="A571" s="54" t="s">
        <v>915</v>
      </c>
      <c r="B571" s="54" t="s">
        <v>916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15" t="s">
        <v>917</v>
      </c>
      <c r="Q571" s="726"/>
      <c r="R571" s="726"/>
      <c r="S571" s="726"/>
      <c r="T571" s="727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23" t="s">
        <v>921</v>
      </c>
      <c r="Q572" s="726"/>
      <c r="R572" s="726"/>
      <c r="S572" s="726"/>
      <c r="T572" s="727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923</v>
      </c>
      <c r="B573" s="54" t="s">
        <v>924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9" t="s">
        <v>925</v>
      </c>
      <c r="Q573" s="726"/>
      <c r="R573" s="726"/>
      <c r="S573" s="726"/>
      <c r="T573" s="727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927</v>
      </c>
      <c r="B574" s="54" t="s">
        <v>928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64" t="s">
        <v>929</v>
      </c>
      <c r="Q574" s="726"/>
      <c r="R574" s="726"/>
      <c r="S574" s="726"/>
      <c r="T574" s="727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931</v>
      </c>
      <c r="B575" s="54" t="s">
        <v>932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46" t="s">
        <v>933</v>
      </c>
      <c r="Q575" s="726"/>
      <c r="R575" s="726"/>
      <c r="S575" s="726"/>
      <c r="T575" s="727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935</v>
      </c>
      <c r="B576" s="54" t="s">
        <v>936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8" t="s">
        <v>937</v>
      </c>
      <c r="Q576" s="726"/>
      <c r="R576" s="726"/>
      <c r="S576" s="726"/>
      <c r="T576" s="727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938</v>
      </c>
      <c r="B577" s="54" t="s">
        <v>939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53" t="s">
        <v>940</v>
      </c>
      <c r="Q577" s="726"/>
      <c r="R577" s="726"/>
      <c r="S577" s="726"/>
      <c r="T577" s="727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33" t="s">
        <v>70</v>
      </c>
      <c r="Q578" s="734"/>
      <c r="R578" s="734"/>
      <c r="S578" s="734"/>
      <c r="T578" s="734"/>
      <c r="U578" s="734"/>
      <c r="V578" s="735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33" t="s">
        <v>70</v>
      </c>
      <c r="Q579" s="734"/>
      <c r="R579" s="734"/>
      <c r="S579" s="734"/>
      <c r="T579" s="734"/>
      <c r="U579" s="734"/>
      <c r="V579" s="735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72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5"/>
      <c r="AB580" s="715"/>
      <c r="AC580" s="715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00" t="s">
        <v>943</v>
      </c>
      <c r="Q581" s="726"/>
      <c r="R581" s="726"/>
      <c r="S581" s="726"/>
      <c r="T581" s="727"/>
      <c r="U581" s="34"/>
      <c r="V581" s="34"/>
      <c r="W581" s="35" t="s">
        <v>68</v>
      </c>
      <c r="X581" s="719">
        <v>10</v>
      </c>
      <c r="Y581" s="720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10.723076923076926</v>
      </c>
      <c r="BN581" s="64">
        <f>IFERROR(Y581*I581/H581,"0")</f>
        <v>16.728000000000002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customHeight="1" x14ac:dyDescent="0.25">
      <c r="A582" s="54" t="s">
        <v>945</v>
      </c>
      <c r="B582" s="54" t="s">
        <v>946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33" t="s">
        <v>947</v>
      </c>
      <c r="Q582" s="726"/>
      <c r="R582" s="726"/>
      <c r="S582" s="726"/>
      <c r="T582" s="727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949</v>
      </c>
      <c r="B583" s="54" t="s">
        <v>950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3" t="s">
        <v>951</v>
      </c>
      <c r="Q583" s="726"/>
      <c r="R583" s="726"/>
      <c r="S583" s="726"/>
      <c r="T583" s="727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952</v>
      </c>
      <c r="B584" s="54" t="s">
        <v>953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40" t="s">
        <v>954</v>
      </c>
      <c r="Q584" s="726"/>
      <c r="R584" s="726"/>
      <c r="S584" s="726"/>
      <c r="T584" s="727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33" t="s">
        <v>70</v>
      </c>
      <c r="Q585" s="734"/>
      <c r="R585" s="734"/>
      <c r="S585" s="734"/>
      <c r="T585" s="734"/>
      <c r="U585" s="734"/>
      <c r="V585" s="735"/>
      <c r="W585" s="37" t="s">
        <v>71</v>
      </c>
      <c r="X585" s="721">
        <f>IFERROR(X581/H581,"0")+IFERROR(X582/H582,"0")+IFERROR(X583/H583,"0")+IFERROR(X584/H584,"0")</f>
        <v>1.2820512820512822</v>
      </c>
      <c r="Y585" s="721">
        <f>IFERROR(Y581/H581,"0")+IFERROR(Y582/H582,"0")+IFERROR(Y583/H583,"0")+IFERROR(Y584/H584,"0")</f>
        <v>2</v>
      </c>
      <c r="Z585" s="721">
        <f>IFERROR(IF(Z581="",0,Z581),"0")+IFERROR(IF(Z582="",0,Z582),"0")+IFERROR(IF(Z583="",0,Z583),"0")+IFERROR(IF(Z584="",0,Z584),"0")</f>
        <v>4.3499999999999997E-2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33" t="s">
        <v>70</v>
      </c>
      <c r="Q586" s="734"/>
      <c r="R586" s="734"/>
      <c r="S586" s="734"/>
      <c r="T586" s="734"/>
      <c r="U586" s="734"/>
      <c r="V586" s="735"/>
      <c r="W586" s="37" t="s">
        <v>68</v>
      </c>
      <c r="X586" s="721">
        <f>IFERROR(SUM(X581:X584),"0")</f>
        <v>10</v>
      </c>
      <c r="Y586" s="721">
        <f>IFERROR(SUM(Y581:Y584),"0")</f>
        <v>15.6</v>
      </c>
      <c r="Z586" s="37"/>
      <c r="AA586" s="722"/>
      <c r="AB586" s="722"/>
      <c r="AC586" s="722"/>
    </row>
    <row r="587" spans="1:68" ht="14.25" customHeight="1" x14ac:dyDescent="0.25">
      <c r="A587" s="736" t="s">
        <v>213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5"/>
      <c r="AB587" s="715"/>
      <c r="AC587" s="715"/>
    </row>
    <row r="588" spans="1:68" ht="27" customHeight="1" x14ac:dyDescent="0.25">
      <c r="A588" s="54" t="s">
        <v>955</v>
      </c>
      <c r="B588" s="54" t="s">
        <v>956</v>
      </c>
      <c r="C588" s="31">
        <v>4301060354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063" t="s">
        <v>957</v>
      </c>
      <c r="Q588" s="726"/>
      <c r="R588" s="726"/>
      <c r="S588" s="726"/>
      <c r="T588" s="727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955</v>
      </c>
      <c r="B589" s="54" t="s">
        <v>959</v>
      </c>
      <c r="C589" s="31">
        <v>4301060408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3" t="s">
        <v>960</v>
      </c>
      <c r="Q589" s="726"/>
      <c r="R589" s="726"/>
      <c r="S589" s="726"/>
      <c r="T589" s="727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961</v>
      </c>
      <c r="B590" s="54" t="s">
        <v>962</v>
      </c>
      <c r="C590" s="31">
        <v>4301060355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19" t="s">
        <v>963</v>
      </c>
      <c r="Q590" s="726"/>
      <c r="R590" s="726"/>
      <c r="S590" s="726"/>
      <c r="T590" s="727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961</v>
      </c>
      <c r="B591" s="54" t="s">
        <v>965</v>
      </c>
      <c r="C591" s="31">
        <v>4301060407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8" t="s">
        <v>966</v>
      </c>
      <c r="Q591" s="726"/>
      <c r="R591" s="726"/>
      <c r="S591" s="726"/>
      <c r="T591" s="727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33" t="s">
        <v>70</v>
      </c>
      <c r="Q592" s="734"/>
      <c r="R592" s="734"/>
      <c r="S592" s="734"/>
      <c r="T592" s="734"/>
      <c r="U592" s="734"/>
      <c r="V592" s="735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33" t="s">
        <v>70</v>
      </c>
      <c r="Q593" s="734"/>
      <c r="R593" s="734"/>
      <c r="S593" s="734"/>
      <c r="T593" s="734"/>
      <c r="U593" s="734"/>
      <c r="V593" s="735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967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customHeight="1" x14ac:dyDescent="0.25">
      <c r="A595" s="736" t="s">
        <v>113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5"/>
      <c r="AB595" s="715"/>
      <c r="AC595" s="715"/>
    </row>
    <row r="596" spans="1:68" ht="27" customHeight="1" x14ac:dyDescent="0.25">
      <c r="A596" s="54" t="s">
        <v>968</v>
      </c>
      <c r="B596" s="54" t="s">
        <v>969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2" t="s">
        <v>970</v>
      </c>
      <c r="Q596" s="726"/>
      <c r="R596" s="726"/>
      <c r="S596" s="726"/>
      <c r="T596" s="727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972</v>
      </c>
      <c r="B597" s="54" t="s">
        <v>973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109" t="s">
        <v>974</v>
      </c>
      <c r="Q597" s="726"/>
      <c r="R597" s="726"/>
      <c r="S597" s="726"/>
      <c r="T597" s="727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33" t="s">
        <v>70</v>
      </c>
      <c r="Q598" s="734"/>
      <c r="R598" s="734"/>
      <c r="S598" s="734"/>
      <c r="T598" s="734"/>
      <c r="U598" s="734"/>
      <c r="V598" s="735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33" t="s">
        <v>70</v>
      </c>
      <c r="Q599" s="734"/>
      <c r="R599" s="734"/>
      <c r="S599" s="734"/>
      <c r="T599" s="734"/>
      <c r="U599" s="734"/>
      <c r="V599" s="735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166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5"/>
      <c r="AB600" s="715"/>
      <c r="AC600" s="715"/>
    </row>
    <row r="601" spans="1:68" ht="27" customHeight="1" x14ac:dyDescent="0.25">
      <c r="A601" s="54" t="s">
        <v>976</v>
      </c>
      <c r="B601" s="54" t="s">
        <v>977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4" t="s">
        <v>978</v>
      </c>
      <c r="Q601" s="726"/>
      <c r="R601" s="726"/>
      <c r="S601" s="726"/>
      <c r="T601" s="727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33" t="s">
        <v>70</v>
      </c>
      <c r="Q602" s="734"/>
      <c r="R602" s="734"/>
      <c r="S602" s="734"/>
      <c r="T602" s="734"/>
      <c r="U602" s="734"/>
      <c r="V602" s="735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33" t="s">
        <v>70</v>
      </c>
      <c r="Q603" s="734"/>
      <c r="R603" s="734"/>
      <c r="S603" s="734"/>
      <c r="T603" s="734"/>
      <c r="U603" s="734"/>
      <c r="V603" s="735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63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5"/>
      <c r="AB604" s="715"/>
      <c r="AC604" s="715"/>
    </row>
    <row r="605" spans="1:68" ht="27" customHeight="1" x14ac:dyDescent="0.25">
      <c r="A605" s="54" t="s">
        <v>980</v>
      </c>
      <c r="B605" s="54" t="s">
        <v>981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1004" t="s">
        <v>982</v>
      </c>
      <c r="Q605" s="726"/>
      <c r="R605" s="726"/>
      <c r="S605" s="726"/>
      <c r="T605" s="727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33" t="s">
        <v>70</v>
      </c>
      <c r="Q606" s="734"/>
      <c r="R606" s="734"/>
      <c r="S606" s="734"/>
      <c r="T606" s="734"/>
      <c r="U606" s="734"/>
      <c r="V606" s="735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33" t="s">
        <v>70</v>
      </c>
      <c r="Q607" s="734"/>
      <c r="R607" s="734"/>
      <c r="S607" s="734"/>
      <c r="T607" s="734"/>
      <c r="U607" s="734"/>
      <c r="V607" s="735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72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5"/>
      <c r="AB608" s="715"/>
      <c r="AC608" s="715"/>
    </row>
    <row r="609" spans="1:68" ht="27" customHeight="1" x14ac:dyDescent="0.25">
      <c r="A609" s="54" t="s">
        <v>984</v>
      </c>
      <c r="B609" s="54" t="s">
        <v>985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26"/>
      <c r="R609" s="726"/>
      <c r="S609" s="726"/>
      <c r="T609" s="727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33" t="s">
        <v>70</v>
      </c>
      <c r="Q610" s="734"/>
      <c r="R610" s="734"/>
      <c r="S610" s="734"/>
      <c r="T610" s="734"/>
      <c r="U610" s="734"/>
      <c r="V610" s="735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33" t="s">
        <v>70</v>
      </c>
      <c r="Q611" s="734"/>
      <c r="R611" s="734"/>
      <c r="S611" s="734"/>
      <c r="T611" s="734"/>
      <c r="U611" s="734"/>
      <c r="V611" s="735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4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911"/>
      <c r="P612" s="738" t="s">
        <v>988</v>
      </c>
      <c r="Q612" s="739"/>
      <c r="R612" s="739"/>
      <c r="S612" s="739"/>
      <c r="T612" s="739"/>
      <c r="U612" s="739"/>
      <c r="V612" s="740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1512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1634.9699999999998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911"/>
      <c r="P613" s="738" t="s">
        <v>989</v>
      </c>
      <c r="Q613" s="739"/>
      <c r="R613" s="739"/>
      <c r="S613" s="739"/>
      <c r="T613" s="739"/>
      <c r="U613" s="739"/>
      <c r="V613" s="740"/>
      <c r="W613" s="37" t="s">
        <v>68</v>
      </c>
      <c r="X613" s="721">
        <f>IFERROR(SUM(BM22:BM609),"0")</f>
        <v>1617.1224978735479</v>
      </c>
      <c r="Y613" s="721">
        <f>IFERROR(SUM(BN22:BN609),"0")</f>
        <v>1748.2200000000003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911"/>
      <c r="P614" s="738" t="s">
        <v>990</v>
      </c>
      <c r="Q614" s="739"/>
      <c r="R614" s="739"/>
      <c r="S614" s="739"/>
      <c r="T614" s="739"/>
      <c r="U614" s="739"/>
      <c r="V614" s="740"/>
      <c r="W614" s="37" t="s">
        <v>991</v>
      </c>
      <c r="X614" s="38">
        <f>ROUNDUP(SUM(BO22:BO609),0)</f>
        <v>3</v>
      </c>
      <c r="Y614" s="38">
        <f>ROUNDUP(SUM(BP22:BP609),0)</f>
        <v>4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911"/>
      <c r="P615" s="738" t="s">
        <v>992</v>
      </c>
      <c r="Q615" s="739"/>
      <c r="R615" s="739"/>
      <c r="S615" s="739"/>
      <c r="T615" s="739"/>
      <c r="U615" s="739"/>
      <c r="V615" s="740"/>
      <c r="W615" s="37" t="s">
        <v>68</v>
      </c>
      <c r="X615" s="721">
        <f>GrossWeightTotal+PalletQtyTotal*25</f>
        <v>1692.1224978735479</v>
      </c>
      <c r="Y615" s="721">
        <f>GrossWeightTotalR+PalletQtyTotalR*25</f>
        <v>1848.2200000000003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911"/>
      <c r="P616" s="738" t="s">
        <v>993</v>
      </c>
      <c r="Q616" s="739"/>
      <c r="R616" s="739"/>
      <c r="S616" s="739"/>
      <c r="T616" s="739"/>
      <c r="U616" s="739"/>
      <c r="V616" s="740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353.33765060534836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375</v>
      </c>
      <c r="Z616" s="37"/>
      <c r="AA616" s="722"/>
      <c r="AB616" s="722"/>
      <c r="AC616" s="722"/>
    </row>
    <row r="617" spans="1:68" ht="14.2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911"/>
      <c r="P617" s="738" t="s">
        <v>994</v>
      </c>
      <c r="Q617" s="739"/>
      <c r="R617" s="739"/>
      <c r="S617" s="739"/>
      <c r="T617" s="739"/>
      <c r="U617" s="739"/>
      <c r="V617" s="740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3.7884000000000011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43" t="s">
        <v>111</v>
      </c>
      <c r="D619" s="927"/>
      <c r="E619" s="927"/>
      <c r="F619" s="927"/>
      <c r="G619" s="927"/>
      <c r="H619" s="891"/>
      <c r="I619" s="743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623</v>
      </c>
      <c r="X619" s="891"/>
      <c r="Y619" s="743" t="s">
        <v>708</v>
      </c>
      <c r="Z619" s="927"/>
      <c r="AA619" s="927"/>
      <c r="AB619" s="891"/>
      <c r="AC619" s="716" t="s">
        <v>801</v>
      </c>
      <c r="AD619" s="743" t="s">
        <v>876</v>
      </c>
      <c r="AE619" s="891"/>
      <c r="AF619" s="717"/>
    </row>
    <row r="620" spans="1:68" ht="14.25" customHeight="1" thickTop="1" x14ac:dyDescent="0.2">
      <c r="A620" s="932" t="s">
        <v>997</v>
      </c>
      <c r="B620" s="743" t="s">
        <v>62</v>
      </c>
      <c r="C620" s="743" t="s">
        <v>112</v>
      </c>
      <c r="D620" s="743" t="s">
        <v>138</v>
      </c>
      <c r="E620" s="743" t="s">
        <v>221</v>
      </c>
      <c r="F620" s="743" t="s">
        <v>242</v>
      </c>
      <c r="G620" s="743" t="s">
        <v>291</v>
      </c>
      <c r="H620" s="743" t="s">
        <v>111</v>
      </c>
      <c r="I620" s="743" t="s">
        <v>331</v>
      </c>
      <c r="J620" s="743" t="s">
        <v>356</v>
      </c>
      <c r="K620" s="743" t="s">
        <v>427</v>
      </c>
      <c r="L620" s="717"/>
      <c r="M620" s="743" t="s">
        <v>447</v>
      </c>
      <c r="N620" s="717"/>
      <c r="O620" s="743" t="s">
        <v>472</v>
      </c>
      <c r="P620" s="743" t="s">
        <v>489</v>
      </c>
      <c r="Q620" s="743" t="s">
        <v>492</v>
      </c>
      <c r="R620" s="743" t="s">
        <v>501</v>
      </c>
      <c r="S620" s="743" t="s">
        <v>515</v>
      </c>
      <c r="T620" s="743" t="s">
        <v>519</v>
      </c>
      <c r="U620" s="743" t="s">
        <v>527</v>
      </c>
      <c r="V620" s="743" t="s">
        <v>610</v>
      </c>
      <c r="W620" s="743" t="s">
        <v>624</v>
      </c>
      <c r="X620" s="743" t="s">
        <v>669</v>
      </c>
      <c r="Y620" s="743" t="s">
        <v>709</v>
      </c>
      <c r="Z620" s="743" t="s">
        <v>764</v>
      </c>
      <c r="AA620" s="743" t="s">
        <v>784</v>
      </c>
      <c r="AB620" s="743" t="s">
        <v>797</v>
      </c>
      <c r="AC620" s="743" t="s">
        <v>801</v>
      </c>
      <c r="AD620" s="743" t="s">
        <v>876</v>
      </c>
      <c r="AE620" s="743" t="s">
        <v>967</v>
      </c>
      <c r="AF620" s="717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7"/>
      <c r="M621" s="744"/>
      <c r="N621" s="717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64.800000000000011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142.20000000000002</v>
      </c>
      <c r="E622" s="46">
        <f>IFERROR(Y106*1,"0")+IFERROR(Y107*1,"0")+IFERROR(Y108*1,"0")+IFERROR(Y112*1,"0")+IFERROR(Y113*1,"0")+IFERROR(Y114*1,"0")+IFERROR(Y115*1,"0")+IFERROR(Y116*1,"0")</f>
        <v>78.599999999999994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143.20000000000002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8.4</v>
      </c>
      <c r="I622" s="46">
        <f>IFERROR(Y190*1,"0")+IFERROR(Y194*1,"0")+IFERROR(Y195*1,"0")+IFERROR(Y196*1,"0")+IFERROR(Y197*1,"0")+IFERROR(Y198*1,"0")+IFERROR(Y199*1,"0")+IFERROR(Y200*1,"0")+IFERROR(Y201*1,"0")</f>
        <v>50.400000000000006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494.40000000000003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11.6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64.8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86.85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135.6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54.6</v>
      </c>
      <c r="Z622" s="46">
        <f>IFERROR(Y478*1,"0")+IFERROR(Y482*1,"0")+IFERROR(Y483*1,"0")+IFERROR(Y484*1,"0")+IFERROR(Y485*1,"0")+IFERROR(Y486*1,"0")+IFERROR(Y490*1,"0")</f>
        <v>126</v>
      </c>
      <c r="AA622" s="46">
        <f>IFERROR(Y495*1,"0")+IFERROR(Y496*1,"0")+IFERROR(Y497*1,"0")+IFERROR(Y498*1,"0")</f>
        <v>4.8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153.12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15.6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A8:C8"/>
    <mergeCell ref="D32:E32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A333:Z333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Q5:R5"/>
    <mergeCell ref="P370:T370"/>
    <mergeCell ref="D242:E242"/>
    <mergeCell ref="P199:T199"/>
    <mergeCell ref="P497:T497"/>
    <mergeCell ref="F17:F18"/>
    <mergeCell ref="D478:E478"/>
    <mergeCell ref="D278:E278"/>
    <mergeCell ref="D163:E163"/>
    <mergeCell ref="D107:E107"/>
    <mergeCell ref="D576:E57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92:V592"/>
    <mergeCell ref="P515:T515"/>
    <mergeCell ref="P344:T344"/>
    <mergeCell ref="D265:E265"/>
    <mergeCell ref="D216:E216"/>
    <mergeCell ref="A134:O135"/>
    <mergeCell ref="D452:E452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101:T101"/>
    <mergeCell ref="D557:E557"/>
    <mergeCell ref="D386:E386"/>
    <mergeCell ref="D513:E513"/>
    <mergeCell ref="P492:V492"/>
    <mergeCell ref="P415:T415"/>
    <mergeCell ref="P479:V479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588:T588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A102:O103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P582:T582"/>
    <mergeCell ref="D525:E525"/>
    <mergeCell ref="A9:C9"/>
    <mergeCell ref="P125:T125"/>
    <mergeCell ref="P557:T557"/>
    <mergeCell ref="A71:O72"/>
    <mergeCell ref="P112:T112"/>
    <mergeCell ref="D58:E58"/>
    <mergeCell ref="D294:E294"/>
    <mergeCell ref="A298:Z298"/>
    <mergeCell ref="P273:V273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P471:V471"/>
    <mergeCell ref="A467:Z467"/>
    <mergeCell ref="D459:E459"/>
    <mergeCell ref="P130:T130"/>
    <mergeCell ref="P421:V421"/>
    <mergeCell ref="A271:Z271"/>
    <mergeCell ref="P190:T190"/>
    <mergeCell ref="A507:Z507"/>
    <mergeCell ref="P282:T282"/>
    <mergeCell ref="D154:E154"/>
    <mergeCell ref="D461:E461"/>
    <mergeCell ref="D200:E200"/>
    <mergeCell ref="P555:T555"/>
    <mergeCell ref="P359:T359"/>
    <mergeCell ref="D436:E436"/>
    <mergeCell ref="P490:T490"/>
    <mergeCell ref="D292:E292"/>
    <mergeCell ref="P346:T346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P164:T164"/>
    <mergeCell ref="D299:E299"/>
    <mergeCell ref="V6:W9"/>
    <mergeCell ref="D199:E199"/>
    <mergeCell ref="P554:T554"/>
    <mergeCell ref="P38:T38"/>
    <mergeCell ref="D497:E497"/>
    <mergeCell ref="D364:E364"/>
    <mergeCell ref="A404:O405"/>
    <mergeCell ref="A155:O156"/>
    <mergeCell ref="P541:T541"/>
    <mergeCell ref="D413:E413"/>
    <mergeCell ref="D484:E484"/>
    <mergeCell ref="P345:T345"/>
    <mergeCell ref="D217:E217"/>
    <mergeCell ref="P222:T222"/>
    <mergeCell ref="P84:T8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Z17:Z18"/>
    <mergeCell ref="A41:Z41"/>
    <mergeCell ref="D446:E446"/>
    <mergeCell ref="P550:V55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405:V405"/>
    <mergeCell ref="D222:E222"/>
    <mergeCell ref="G17:G18"/>
    <mergeCell ref="P171:V171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D583:E583"/>
    <mergeCell ref="P596:T596"/>
    <mergeCell ref="P562:V562"/>
    <mergeCell ref="A273:O274"/>
    <mergeCell ref="P143:T143"/>
    <mergeCell ref="D64:E64"/>
    <mergeCell ref="D51:E51"/>
    <mergeCell ref="P235:T235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13:M13"/>
    <mergeCell ref="A59:O60"/>
    <mergeCell ref="A119:Z119"/>
    <mergeCell ref="P79:V79"/>
    <mergeCell ref="P437:V437"/>
    <mergeCell ref="P315:V315"/>
    <mergeCell ref="P613:V613"/>
    <mergeCell ref="A427:Z427"/>
    <mergeCell ref="D254:E254"/>
    <mergeCell ref="P115:T115"/>
    <mergeCell ref="A15:M1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P211:T211"/>
    <mergeCell ref="D132:E132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T6:U9"/>
    <mergeCell ref="D582:E582"/>
    <mergeCell ref="D533:E533"/>
    <mergeCell ref="P319:V319"/>
    <mergeCell ref="Q10:R10"/>
    <mergeCell ref="P356:T356"/>
    <mergeCell ref="D277:E277"/>
    <mergeCell ref="M620:M621"/>
    <mergeCell ref="A379:Z379"/>
    <mergeCell ref="A37:Z37"/>
    <mergeCell ref="P60:V60"/>
    <mergeCell ref="D564:E564"/>
    <mergeCell ref="A493:Z493"/>
    <mergeCell ref="D485:E485"/>
    <mergeCell ref="P320:V320"/>
    <mergeCell ref="P149:V149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D264:E264"/>
    <mergeCell ref="P581:T581"/>
    <mergeCell ref="P277:T277"/>
    <mergeCell ref="P519:T519"/>
    <mergeCell ref="D391:E391"/>
    <mergeCell ref="D220:E220"/>
    <mergeCell ref="D93:E93"/>
    <mergeCell ref="P72:V72"/>
    <mergeCell ref="A322:Z322"/>
    <mergeCell ref="P122:T1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P499:V499"/>
    <mergeCell ref="P496:T496"/>
    <mergeCell ref="A491:O492"/>
    <mergeCell ref="A477:Z477"/>
    <mergeCell ref="D469:E469"/>
    <mergeCell ref="A257:O258"/>
    <mergeCell ref="A288:O289"/>
    <mergeCell ref="D219:E219"/>
    <mergeCell ref="A549:O550"/>
    <mergeCell ref="D201:E201"/>
    <mergeCell ref="P566:T566"/>
    <mergeCell ref="P517:T517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D27:E27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D460:E460"/>
    <mergeCell ref="A5:C5"/>
    <mergeCell ref="D548:E548"/>
    <mergeCell ref="A552:Z552"/>
    <mergeCell ref="P135:V135"/>
    <mergeCell ref="P191:V191"/>
    <mergeCell ref="A187:Z187"/>
    <mergeCell ref="P420:V420"/>
    <mergeCell ref="A472:Z472"/>
    <mergeCell ref="D337:E337"/>
    <mergeCell ref="D464:E464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D9:E9"/>
    <mergeCell ref="P197:T197"/>
    <mergeCell ref="F9:G9"/>
    <mergeCell ref="P53:T53"/>
    <mergeCell ref="P495:T495"/>
    <mergeCell ref="A425:O426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Q9:R9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Q11:R11"/>
    <mergeCell ref="A6:C6"/>
    <mergeCell ref="D113:E113"/>
    <mergeCell ref="P416:T416"/>
    <mergeCell ref="P142:T142"/>
    <mergeCell ref="D148:E148"/>
    <mergeCell ref="D26:E26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P214:V214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P145:V145"/>
    <mergeCell ref="D1:F1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P428:T428"/>
    <mergeCell ref="A309:O310"/>
    <mergeCell ref="P348:V348"/>
    <mergeCell ref="A173:Z173"/>
    <mergeCell ref="A400:Z400"/>
    <mergeCell ref="P113:T113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537:T537"/>
    <mergeCell ref="P337:T337"/>
    <mergeCell ref="A89:Z89"/>
    <mergeCell ref="D147:E147"/>
    <mergeCell ref="P464:T46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59:V59"/>
    <mergeCell ref="P488:V488"/>
    <mergeCell ref="D620:D621"/>
    <mergeCell ref="F620:F621"/>
    <mergeCell ref="P131:T131"/>
    <mergeCell ref="A117:O118"/>
    <mergeCell ref="D5:E5"/>
    <mergeCell ref="P382:T382"/>
    <mergeCell ref="D303:E303"/>
    <mergeCell ref="D496:E496"/>
    <mergeCell ref="P453:T453"/>
    <mergeCell ref="A238:O239"/>
    <mergeCell ref="P42:T42"/>
    <mergeCell ref="A474:O475"/>
    <mergeCell ref="D94:E94"/>
    <mergeCell ref="D588:E58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A45:Z45"/>
    <mergeCell ref="P35:V35"/>
    <mergeCell ref="P399:V399"/>
    <mergeCell ref="P526:V526"/>
    <mergeCell ref="D387:E387"/>
    <mergeCell ref="C620:C621"/>
    <mergeCell ref="H1:Q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P40:V40"/>
    <mergeCell ref="D495:E495"/>
    <mergeCell ref="D28:E28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D30:E30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A355:Z355"/>
    <mergeCell ref="A311:Z311"/>
    <mergeCell ref="P32:T32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V10:W10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332:V332"/>
    <mergeCell ref="P161:V161"/>
    <mergeCell ref="A331:O332"/>
    <mergeCell ref="A151:Z151"/>
    <mergeCell ref="P617:V617"/>
    <mergeCell ref="P234:T234"/>
    <mergeCell ref="A321:Z321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7:M7"/>
    <mergeCell ref="P620:P621"/>
    <mergeCell ref="R620:R621"/>
    <mergeCell ref="P389:T389"/>
    <mergeCell ref="P309:V309"/>
    <mergeCell ref="P454:T454"/>
    <mergeCell ref="A570:Z570"/>
    <mergeCell ref="P545:V545"/>
    <mergeCell ref="P88:V88"/>
    <mergeCell ref="A205:Z205"/>
    <mergeCell ref="D70:E70"/>
    <mergeCell ref="P391:T391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2024-10-25T08:21:36Z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