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10,24 ПОКОМ КИ филиалы\2 машина Луганск_Бердянск_Мелитополь\"/>
    </mc:Choice>
  </mc:AlternateContent>
  <xr:revisionPtr revIDLastSave="0" documentId="13_ncr:1_{19830EC5-C8AF-4E02-8559-3B64F0563E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Y470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2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X24" i="1"/>
  <c r="X23" i="1"/>
  <c r="BO22" i="1"/>
  <c r="X614" i="1" s="1"/>
  <c r="BM22" i="1"/>
  <c r="Y22" i="1"/>
  <c r="P22" i="1"/>
  <c r="H10" i="1"/>
  <c r="H9" i="1"/>
  <c r="A9" i="1"/>
  <c r="D7" i="1"/>
  <c r="Q6" i="1"/>
  <c r="P2" i="1"/>
  <c r="B622" i="1" l="1"/>
  <c r="Y23" i="1"/>
  <c r="BP22" i="1"/>
  <c r="BN22" i="1"/>
  <c r="Z22" i="1"/>
  <c r="Z23" i="1" s="1"/>
  <c r="Y24" i="1"/>
  <c r="BP27" i="1"/>
  <c r="BN27" i="1"/>
  <c r="Z27" i="1"/>
  <c r="Z35" i="1" s="1"/>
  <c r="BP33" i="1"/>
  <c r="BN33" i="1"/>
  <c r="Z33" i="1"/>
  <c r="BP51" i="1"/>
  <c r="BN51" i="1"/>
  <c r="Z51" i="1"/>
  <c r="F10" i="1"/>
  <c r="J9" i="1"/>
  <c r="F9" i="1"/>
  <c r="A10" i="1"/>
  <c r="X613" i="1"/>
  <c r="X615" i="1" s="1"/>
  <c r="X616" i="1"/>
  <c r="Y36" i="1"/>
  <c r="BP29" i="1"/>
  <c r="BN29" i="1"/>
  <c r="Z29" i="1"/>
  <c r="Y35" i="1"/>
  <c r="BP49" i="1"/>
  <c r="BN49" i="1"/>
  <c r="Z49" i="1"/>
  <c r="Z54" i="1" s="1"/>
  <c r="BP53" i="1"/>
  <c r="BN53" i="1"/>
  <c r="Z53" i="1"/>
  <c r="Y55" i="1"/>
  <c r="Y60" i="1"/>
  <c r="BP57" i="1"/>
  <c r="BN57" i="1"/>
  <c r="Z57" i="1"/>
  <c r="Z59" i="1" s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84" i="1"/>
  <c r="BN484" i="1"/>
  <c r="Z484" i="1"/>
  <c r="Y487" i="1"/>
  <c r="BP496" i="1"/>
  <c r="BN496" i="1"/>
  <c r="Z496" i="1"/>
  <c r="Y500" i="1"/>
  <c r="H622" i="1"/>
  <c r="X612" i="1"/>
  <c r="C622" i="1"/>
  <c r="Y54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Z269" i="1" s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Z331" i="1" s="1"/>
  <c r="Y331" i="1"/>
  <c r="BP335" i="1"/>
  <c r="BN335" i="1"/>
  <c r="Z335" i="1"/>
  <c r="Z338" i="1" s="1"/>
  <c r="BP343" i="1"/>
  <c r="BN343" i="1"/>
  <c r="Z343" i="1"/>
  <c r="Y347" i="1"/>
  <c r="BP351" i="1"/>
  <c r="BN351" i="1"/>
  <c r="Z351" i="1"/>
  <c r="Z353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Z360" i="1" s="1"/>
  <c r="BP359" i="1"/>
  <c r="BN359" i="1"/>
  <c r="Z359" i="1"/>
  <c r="Y361" i="1"/>
  <c r="Y366" i="1"/>
  <c r="BP363" i="1"/>
  <c r="BN363" i="1"/>
  <c r="Z363" i="1"/>
  <c r="Z366" i="1" s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Z404" i="1" s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AA622" i="1"/>
  <c r="Y499" i="1"/>
  <c r="BP497" i="1"/>
  <c r="BN497" i="1"/>
  <c r="Z497" i="1"/>
  <c r="Z499" i="1" s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Z544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38" i="1" l="1"/>
  <c r="Z487" i="1"/>
  <c r="Z592" i="1"/>
  <c r="Z578" i="1"/>
  <c r="Z433" i="1"/>
  <c r="Z420" i="1"/>
  <c r="Z238" i="1"/>
  <c r="Z202" i="1"/>
  <c r="Z134" i="1"/>
  <c r="Z126" i="1"/>
  <c r="Z102" i="1"/>
  <c r="Z87" i="1"/>
  <c r="Z377" i="1"/>
  <c r="Z347" i="1"/>
  <c r="Z304" i="1"/>
  <c r="Y614" i="1"/>
  <c r="Z520" i="1"/>
  <c r="Z393" i="1"/>
  <c r="Z561" i="1"/>
  <c r="Z465" i="1"/>
  <c r="Z245" i="1"/>
  <c r="Z617" i="1" s="1"/>
  <c r="Y612" i="1"/>
  <c r="Y613" i="1"/>
  <c r="Y615" i="1" s="1"/>
  <c r="Y616" i="1"/>
</calcChain>
</file>

<file path=xl/sharedStrings.xml><?xml version="1.0" encoding="utf-8"?>
<sst xmlns="http://schemas.openxmlformats.org/spreadsheetml/2006/main" count="2894" uniqueCount="1031">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</sst>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604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7"/>
      <c r="J5" s="1007"/>
      <c r="K5" s="1007"/>
      <c r="L5" s="1007"/>
      <c r="M5" s="806"/>
      <c r="N5" s="58"/>
      <c r="P5" s="24" t="s">
        <v>10</v>
      </c>
      <c r="Q5" s="1099">
        <v>45593</v>
      </c>
      <c r="R5" s="860"/>
      <c r="T5" s="910" t="s">
        <v>11</v>
      </c>
      <c r="U5" s="911"/>
      <c r="V5" s="915" t="s">
        <v>12</v>
      </c>
      <c r="W5" s="860"/>
      <c r="AB5" s="51"/>
      <c r="AC5" s="51"/>
      <c r="AD5" s="51"/>
      <c r="AE5" s="51"/>
    </row>
    <row r="6" spans="1:32" s="713" customFormat="1" ht="24" customHeight="1" x14ac:dyDescent="0.2">
      <c r="A6" s="861" t="s">
        <v>13</v>
      </c>
      <c r="B6" s="739"/>
      <c r="C6" s="740"/>
      <c r="D6" s="1011" t="s">
        <v>14</v>
      </c>
      <c r="E6" s="1012"/>
      <c r="F6" s="1012"/>
      <c r="G6" s="1012"/>
      <c r="H6" s="1012"/>
      <c r="I6" s="1012"/>
      <c r="J6" s="1012"/>
      <c r="K6" s="1012"/>
      <c r="L6" s="1012"/>
      <c r="M6" s="860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20" t="s">
        <v>16</v>
      </c>
      <c r="U6" s="911"/>
      <c r="V6" s="992" t="s">
        <v>17</v>
      </c>
      <c r="W6" s="772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31"/>
      <c r="U7" s="911"/>
      <c r="V7" s="993"/>
      <c r="W7" s="994"/>
      <c r="AB7" s="51"/>
      <c r="AC7" s="51"/>
      <c r="AD7" s="51"/>
      <c r="AE7" s="51"/>
    </row>
    <row r="8" spans="1:32" s="713" customFormat="1" ht="25.5" customHeight="1" x14ac:dyDescent="0.2">
      <c r="A8" s="1128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70">
        <v>0.41666666666666669</v>
      </c>
      <c r="R8" s="780"/>
      <c r="T8" s="731"/>
      <c r="U8" s="911"/>
      <c r="V8" s="993"/>
      <c r="W8" s="994"/>
      <c r="AB8" s="51"/>
      <c r="AC8" s="51"/>
      <c r="AD8" s="51"/>
      <c r="AE8" s="51"/>
    </row>
    <row r="9" spans="1:32" s="713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80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1"/>
      <c r="P9" s="26" t="s">
        <v>20</v>
      </c>
      <c r="Q9" s="856"/>
      <c r="R9" s="857"/>
      <c r="T9" s="731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80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82" t="str">
        <f>IFERROR(VLOOKUP($D$10,Proxy,2,FALSE),"")</f>
        <v/>
      </c>
      <c r="I10" s="731"/>
      <c r="J10" s="731"/>
      <c r="K10" s="731"/>
      <c r="L10" s="731"/>
      <c r="M10" s="731"/>
      <c r="N10" s="712"/>
      <c r="P10" s="26" t="s">
        <v>21</v>
      </c>
      <c r="Q10" s="921"/>
      <c r="R10" s="922"/>
      <c r="U10" s="24" t="s">
        <v>22</v>
      </c>
      <c r="V10" s="771" t="s">
        <v>23</v>
      </c>
      <c r="W10" s="772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9"/>
      <c r="R11" s="860"/>
      <c r="U11" s="24" t="s">
        <v>26</v>
      </c>
      <c r="V11" s="1038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70"/>
      <c r="R12" s="780"/>
      <c r="S12" s="23"/>
      <c r="U12" s="24"/>
      <c r="V12" s="756"/>
      <c r="W12" s="731"/>
      <c r="AB12" s="51"/>
      <c r="AC12" s="51"/>
      <c r="AD12" s="51"/>
      <c r="AE12" s="51"/>
    </row>
    <row r="13" spans="1:32" s="713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8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4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4" t="s">
        <v>37</v>
      </c>
      <c r="D17" s="767" t="s">
        <v>38</v>
      </c>
      <c r="E17" s="831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30"/>
      <c r="R17" s="830"/>
      <c r="S17" s="830"/>
      <c r="T17" s="831"/>
      <c r="U17" s="1127" t="s">
        <v>50</v>
      </c>
      <c r="V17" s="740"/>
      <c r="W17" s="767" t="s">
        <v>51</v>
      </c>
      <c r="X17" s="767" t="s">
        <v>52</v>
      </c>
      <c r="Y17" s="1125" t="s">
        <v>53</v>
      </c>
      <c r="Z17" s="1005" t="s">
        <v>54</v>
      </c>
      <c r="AA17" s="979" t="s">
        <v>55</v>
      </c>
      <c r="AB17" s="979" t="s">
        <v>56</v>
      </c>
      <c r="AC17" s="979" t="s">
        <v>57</v>
      </c>
      <c r="AD17" s="979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2"/>
      <c r="E18" s="834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2"/>
      <c r="Q18" s="833"/>
      <c r="R18" s="833"/>
      <c r="S18" s="833"/>
      <c r="T18" s="834"/>
      <c r="U18" s="67" t="s">
        <v>60</v>
      </c>
      <c r="V18" s="67" t="s">
        <v>61</v>
      </c>
      <c r="W18" s="768"/>
      <c r="X18" s="768"/>
      <c r="Y18" s="1126"/>
      <c r="Z18" s="1006"/>
      <c r="AA18" s="980"/>
      <c r="AB18" s="980"/>
      <c r="AC18" s="980"/>
      <c r="AD18" s="1078"/>
      <c r="AE18" s="1079"/>
      <c r="AF18" s="1080"/>
      <c r="AG18" s="66"/>
      <c r="BD18" s="65"/>
    </row>
    <row r="19" spans="1:68" ht="27.75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customHeight="1" x14ac:dyDescent="0.25">
      <c r="A20" s="737" t="s">
        <v>62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6" t="s">
        <v>63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5"/>
      <c r="AB21" s="715"/>
      <c r="AC21" s="71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5"/>
      <c r="AB25" s="715"/>
      <c r="AC25" s="71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5"/>
      <c r="AB37" s="715"/>
      <c r="AC37" s="715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5"/>
      <c r="AB41" s="715"/>
      <c r="AC41" s="715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customHeight="1" x14ac:dyDescent="0.25">
      <c r="A46" s="737" t="s">
        <v>112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6" t="s">
        <v>113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5"/>
      <c r="AB47" s="715"/>
      <c r="AC47" s="715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3">
        <v>4607091385670</v>
      </c>
      <c r="E48" s="724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3">
        <v>4607091385670</v>
      </c>
      <c r="E49" s="724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26"/>
      <c r="R49" s="726"/>
      <c r="S49" s="726"/>
      <c r="T49" s="727"/>
      <c r="U49" s="34"/>
      <c r="V49" s="34"/>
      <c r="W49" s="35" t="s">
        <v>68</v>
      </c>
      <c r="X49" s="719">
        <v>873</v>
      </c>
      <c r="Y49" s="720">
        <f t="shared" si="6"/>
        <v>874.80000000000007</v>
      </c>
      <c r="Z49" s="36">
        <f>IFERROR(IF(Y49=0,"",ROUNDUP(Y49/H49,0)*0.02175),"")</f>
        <v>1.7617499999999999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911.79999999999984</v>
      </c>
      <c r="BN49" s="64">
        <f t="shared" si="8"/>
        <v>913.68</v>
      </c>
      <c r="BO49" s="64">
        <f t="shared" si="9"/>
        <v>1.4434523809523807</v>
      </c>
      <c r="BP49" s="64">
        <f t="shared" si="10"/>
        <v>1.4464285714285714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255</v>
      </c>
      <c r="Y50" s="720">
        <f t="shared" si="6"/>
        <v>257.59999999999997</v>
      </c>
      <c r="Z50" s="36">
        <f>IFERROR(IF(Y50=0,"",ROUNDUP(Y50/H50,0)*0.02175),"")</f>
        <v>0.50024999999999997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265.92857142857144</v>
      </c>
      <c r="BN50" s="64">
        <f t="shared" si="8"/>
        <v>268.64</v>
      </c>
      <c r="BO50" s="64">
        <f t="shared" si="9"/>
        <v>0.40656887755102045</v>
      </c>
      <c r="BP50" s="64">
        <f t="shared" si="10"/>
        <v>0.4107142857142857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3">
        <v>4680115882539</v>
      </c>
      <c r="E51" s="724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26"/>
      <c r="R51" s="726"/>
      <c r="S51" s="726"/>
      <c r="T51" s="727"/>
      <c r="U51" s="34"/>
      <c r="V51" s="34"/>
      <c r="W51" s="35" t="s">
        <v>68</v>
      </c>
      <c r="X51" s="719">
        <v>167</v>
      </c>
      <c r="Y51" s="720">
        <f t="shared" si="6"/>
        <v>170.20000000000002</v>
      </c>
      <c r="Z51" s="36">
        <f>IFERROR(IF(Y51=0,"",ROUNDUP(Y51/H51,0)*0.00902),"")</f>
        <v>0.41492000000000001</v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176.47837837837838</v>
      </c>
      <c r="BN51" s="64">
        <f t="shared" si="8"/>
        <v>179.86</v>
      </c>
      <c r="BO51" s="64">
        <f t="shared" si="9"/>
        <v>0.3419328419328419</v>
      </c>
      <c r="BP51" s="64">
        <f t="shared" si="10"/>
        <v>0.34848484848484851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3">
        <v>4607091385687</v>
      </c>
      <c r="E52" s="724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148.73632561132561</v>
      </c>
      <c r="Y54" s="721">
        <f>IFERROR(Y48/H48,"0")+IFERROR(Y49/H49,"0")+IFERROR(Y50/H50,"0")+IFERROR(Y51/H51,"0")+IFERROR(Y52/H52,"0")+IFERROR(Y53/H53,"0")</f>
        <v>150</v>
      </c>
      <c r="Z54" s="721">
        <f>IFERROR(IF(Z48="",0,Z48),"0")+IFERROR(IF(Z49="",0,Z49),"0")+IFERROR(IF(Z50="",0,Z50),"0")+IFERROR(IF(Z51="",0,Z51),"0")+IFERROR(IF(Z52="",0,Z52),"0")+IFERROR(IF(Z53="",0,Z53),"0")</f>
        <v>2.67692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1295</v>
      </c>
      <c r="Y55" s="721">
        <f>IFERROR(SUM(Y48:Y53),"0")</f>
        <v>1302.6000000000001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5"/>
      <c r="AB56" s="715"/>
      <c r="AC56" s="715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6" t="s">
        <v>113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5"/>
      <c r="AB62" s="715"/>
      <c r="AC62" s="715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129</v>
      </c>
      <c r="Y64" s="720">
        <f t="shared" si="11"/>
        <v>129.60000000000002</v>
      </c>
      <c r="Z64" s="36">
        <f>IFERROR(IF(Y64=0,"",ROUNDUP(Y64/H64,0)*0.02175),"")</f>
        <v>0.26100000000000001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134.73333333333332</v>
      </c>
      <c r="BN64" s="64">
        <f t="shared" si="13"/>
        <v>135.36000000000001</v>
      </c>
      <c r="BO64" s="64">
        <f t="shared" si="14"/>
        <v>0.21329365079365076</v>
      </c>
      <c r="BP64" s="64">
        <f t="shared" si="15"/>
        <v>0.2142857142857143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43</v>
      </c>
      <c r="Y69" s="720">
        <f t="shared" si="11"/>
        <v>44</v>
      </c>
      <c r="Z69" s="36">
        <f>IFERROR(IF(Y69=0,"",ROUNDUP(Y69/H69,0)*0.00902),"")</f>
        <v>9.9220000000000003E-2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45.2575</v>
      </c>
      <c r="BN69" s="64">
        <f t="shared" si="13"/>
        <v>46.31</v>
      </c>
      <c r="BO69" s="64">
        <f t="shared" si="14"/>
        <v>8.1439393939393936E-2</v>
      </c>
      <c r="BP69" s="64">
        <f t="shared" si="15"/>
        <v>8.3333333333333343E-2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22.694444444444443</v>
      </c>
      <c r="Y71" s="721">
        <f>IFERROR(Y63/H63,"0")+IFERROR(Y64/H64,"0")+IFERROR(Y65/H65,"0")+IFERROR(Y66/H66,"0")+IFERROR(Y67/H67,"0")+IFERROR(Y68/H68,"0")+IFERROR(Y69/H69,"0")+IFERROR(Y70/H70,"0")</f>
        <v>23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0.36021999999999998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172</v>
      </c>
      <c r="Y72" s="721">
        <f>IFERROR(SUM(Y63:Y70),"0")</f>
        <v>173.60000000000002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487</v>
      </c>
      <c r="Y74" s="720">
        <f>IFERROR(IF(X74="",0,CEILING((X74/$H74),1)*$H74),"")</f>
        <v>496.8</v>
      </c>
      <c r="Z74" s="36">
        <f>IFERROR(IF(Y74=0,"",ROUNDUP(Y74/H74,0)*0.02175),"")</f>
        <v>1.0004999999999999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508.64444444444439</v>
      </c>
      <c r="BN74" s="64">
        <f>IFERROR(Y74*I74/H74,"0")</f>
        <v>518.87999999999988</v>
      </c>
      <c r="BO74" s="64">
        <f>IFERROR(1/J74*(X74/H74),"0")</f>
        <v>0.80522486772486757</v>
      </c>
      <c r="BP74" s="64">
        <f>IFERROR(1/J74*(Y74/H74),"0")</f>
        <v>0.8214285714285714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45.092592592592588</v>
      </c>
      <c r="Y78" s="721">
        <f>IFERROR(Y74/H74,"0")+IFERROR(Y75/H75,"0")+IFERROR(Y76/H76,"0")+IFERROR(Y77/H77,"0")</f>
        <v>46</v>
      </c>
      <c r="Z78" s="721">
        <f>IFERROR(IF(Z74="",0,Z74),"0")+IFERROR(IF(Z75="",0,Z75),"0")+IFERROR(IF(Z76="",0,Z76),"0")+IFERROR(IF(Z77="",0,Z77),"0")</f>
        <v>1.0004999999999999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487</v>
      </c>
      <c r="Y79" s="721">
        <f>IFERROR(SUM(Y74:Y77),"0")</f>
        <v>496.8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5"/>
      <c r="AB80" s="715"/>
      <c r="AC80" s="715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7</v>
      </c>
      <c r="Y85" s="720">
        <f t="shared" si="16"/>
        <v>7.2</v>
      </c>
      <c r="Z85" s="36">
        <f>IFERROR(IF(Y85=0,"",ROUNDUP(Y85/H85,0)*0.00502),"")</f>
        <v>2.0080000000000001E-2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7.3888888888888884</v>
      </c>
      <c r="BN85" s="64">
        <f t="shared" si="18"/>
        <v>7.6</v>
      </c>
      <c r="BO85" s="64">
        <f t="shared" si="19"/>
        <v>1.6619183285849954E-2</v>
      </c>
      <c r="BP85" s="64">
        <f t="shared" si="20"/>
        <v>1.7094017094017096E-2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8</v>
      </c>
      <c r="Y86" s="72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8.3333333333333339</v>
      </c>
      <c r="Y87" s="721">
        <f>IFERROR(Y81/H81,"0")+IFERROR(Y82/H82,"0")+IFERROR(Y83/H83,"0")+IFERROR(Y84/H84,"0")+IFERROR(Y85/H85,"0")+IFERROR(Y86/H86,"0")</f>
        <v>9</v>
      </c>
      <c r="Z87" s="721">
        <f>IFERROR(IF(Z81="",0,Z81),"0")+IFERROR(IF(Z82="",0,Z82),"0")+IFERROR(IF(Z83="",0,Z83),"0")+IFERROR(IF(Z84="",0,Z84),"0")+IFERROR(IF(Z85="",0,Z85),"0")+IFERROR(IF(Z86="",0,Z86),"0")</f>
        <v>4.5179999999999998E-2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15</v>
      </c>
      <c r="Y88" s="721">
        <f>IFERROR(SUM(Y81:Y86),"0")</f>
        <v>16.2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5"/>
      <c r="AB89" s="715"/>
      <c r="AC89" s="715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71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5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3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5"/>
      <c r="AB98" s="715"/>
      <c r="AC98" s="715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29</v>
      </c>
      <c r="Y100" s="720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30.947142857142858</v>
      </c>
      <c r="BN100" s="64">
        <f>IFERROR(Y100*I100/H100,"0")</f>
        <v>35.856000000000002</v>
      </c>
      <c r="BO100" s="64">
        <f>IFERROR(1/J100*(X100/H100),"0")</f>
        <v>6.164965986394557E-2</v>
      </c>
      <c r="BP100" s="64">
        <f>IFERROR(1/J100*(Y100/H100),"0")</f>
        <v>7.1428571428571425E-2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4</v>
      </c>
      <c r="Y101" s="720">
        <f>IFERROR(IF(X101="",0,CEILING((X101/$H101),1)*$H101),"")</f>
        <v>4.8</v>
      </c>
      <c r="Z101" s="36">
        <f>IFERROR(IF(Y101=0,"",ROUNDUP(Y101/H101,0)*0.00902),"")</f>
        <v>1.804E-2</v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4.3499999999999996</v>
      </c>
      <c r="BN101" s="64">
        <f>IFERROR(Y101*I101/H101,"0")</f>
        <v>5.22</v>
      </c>
      <c r="BO101" s="64">
        <f>IFERROR(1/J101*(X101/H101),"0")</f>
        <v>1.2626262626262628E-2</v>
      </c>
      <c r="BP101" s="64">
        <f>IFERROR(1/J101*(Y101/H101),"0")</f>
        <v>1.5151515151515152E-2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5.1190476190476186</v>
      </c>
      <c r="Y102" s="721">
        <f>IFERROR(Y99/H99,"0")+IFERROR(Y100/H100,"0")+IFERROR(Y101/H101,"0")</f>
        <v>6</v>
      </c>
      <c r="Z102" s="721">
        <f>IFERROR(IF(Z99="",0,Z99),"0")+IFERROR(IF(Z100="",0,Z100),"0")+IFERROR(IF(Z101="",0,Z101),"0")</f>
        <v>0.10503999999999999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33</v>
      </c>
      <c r="Y103" s="721">
        <f>IFERROR(SUM(Y99:Y101),"0")</f>
        <v>38.4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6" t="s">
        <v>113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550</v>
      </c>
      <c r="Y106" s="720">
        <f>IFERROR(IF(X106="",0,CEILING((X106/$H106),1)*$H106),"")</f>
        <v>550.80000000000007</v>
      </c>
      <c r="Z106" s="36">
        <f>IFERROR(IF(Y106=0,"",ROUNDUP(Y106/H106,0)*0.02175),"")</f>
        <v>1.1092499999999998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574.44444444444446</v>
      </c>
      <c r="BN106" s="64">
        <f>IFERROR(Y106*I106/H106,"0")</f>
        <v>575.28</v>
      </c>
      <c r="BO106" s="64">
        <f>IFERROR(1/J106*(X106/H106),"0")</f>
        <v>0.90939153439153431</v>
      </c>
      <c r="BP106" s="64">
        <f>IFERROR(1/J106*(Y106/H106),"0")</f>
        <v>0.9107142857142857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183</v>
      </c>
      <c r="Y108" s="720">
        <f>IFERROR(IF(X108="",0,CEILING((X108/$H108),1)*$H108),"")</f>
        <v>184.5</v>
      </c>
      <c r="Z108" s="36">
        <f>IFERROR(IF(Y108=0,"",ROUNDUP(Y108/H108,0)*0.00902),"")</f>
        <v>0.36982000000000004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191.54</v>
      </c>
      <c r="BN108" s="64">
        <f>IFERROR(Y108*I108/H108,"0")</f>
        <v>193.11</v>
      </c>
      <c r="BO108" s="64">
        <f>IFERROR(1/J108*(X108/H108),"0")</f>
        <v>0.30808080808080807</v>
      </c>
      <c r="BP108" s="64">
        <f>IFERROR(1/J108*(Y108/H108),"0")</f>
        <v>0.31060606060606061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91.592592592592581</v>
      </c>
      <c r="Y109" s="721">
        <f>IFERROR(Y106/H106,"0")+IFERROR(Y107/H107,"0")+IFERROR(Y108/H108,"0")</f>
        <v>92</v>
      </c>
      <c r="Z109" s="721">
        <f>IFERROR(IF(Z106="",0,Z106),"0")+IFERROR(IF(Z107="",0,Z107),"0")+IFERROR(IF(Z108="",0,Z108),"0")</f>
        <v>1.4790699999999999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733</v>
      </c>
      <c r="Y110" s="721">
        <f>IFERROR(SUM(Y106:Y108),"0")</f>
        <v>735.30000000000007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5"/>
      <c r="AB111" s="715"/>
      <c r="AC111" s="715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70</v>
      </c>
      <c r="Y113" s="720">
        <f>IFERROR(IF(X113="",0,CEILING((X113/$H113),1)*$H113),"")</f>
        <v>75.600000000000009</v>
      </c>
      <c r="Z113" s="36">
        <f>IFERROR(IF(Y113=0,"",ROUNDUP(Y113/H113,0)*0.02175),"")</f>
        <v>0.19574999999999998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74.7</v>
      </c>
      <c r="BN113" s="64">
        <f>IFERROR(Y113*I113/H113,"0")</f>
        <v>80.676000000000016</v>
      </c>
      <c r="BO113" s="64">
        <f>IFERROR(1/J113*(X113/H113),"0")</f>
        <v>0.14880952380952378</v>
      </c>
      <c r="BP113" s="64">
        <f>IFERROR(1/J113*(Y113/H113),"0")</f>
        <v>0.1607142857142857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63</v>
      </c>
      <c r="Y114" s="720">
        <f>IFERROR(IF(X114="",0,CEILING((X114/$H114),1)*$H114),"")</f>
        <v>64.800000000000011</v>
      </c>
      <c r="Z114" s="36">
        <f>IFERROR(IF(Y114=0,"",ROUNDUP(Y114/H114,0)*0.00753),"")</f>
        <v>0.18071999999999999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69.346666666666664</v>
      </c>
      <c r="BN114" s="64">
        <f>IFERROR(Y114*I114/H114,"0")</f>
        <v>71.328000000000003</v>
      </c>
      <c r="BO114" s="64">
        <f>IFERROR(1/J114*(X114/H114),"0")</f>
        <v>0.14957264957264957</v>
      </c>
      <c r="BP114" s="64">
        <f>IFERROR(1/J114*(Y114/H114),"0")</f>
        <v>0.15384615384615385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191</v>
      </c>
      <c r="Y116" s="720">
        <f>IFERROR(IF(X116="",0,CEILING((X116/$H116),1)*$H116),"")</f>
        <v>191.70000000000002</v>
      </c>
      <c r="Z116" s="36">
        <f>IFERROR(IF(Y116=0,"",ROUNDUP(Y116/H116,0)*0.00902),"")</f>
        <v>0.64041999999999999</v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211.37333333333331</v>
      </c>
      <c r="BN116" s="64">
        <f>IFERROR(Y116*I116/H116,"0")</f>
        <v>212.148</v>
      </c>
      <c r="BO116" s="64">
        <f>IFERROR(1/J116*(X116/H116),"0")</f>
        <v>0.5359147025813692</v>
      </c>
      <c r="BP116" s="64">
        <f>IFERROR(1/J116*(Y116/H116),"0")</f>
        <v>0.53787878787878785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102.40740740740739</v>
      </c>
      <c r="Y117" s="721">
        <f>IFERROR(Y112/H112,"0")+IFERROR(Y113/H113,"0")+IFERROR(Y114/H114,"0")+IFERROR(Y115/H115,"0")+IFERROR(Y116/H116,"0")</f>
        <v>104</v>
      </c>
      <c r="Z117" s="721">
        <f>IFERROR(IF(Z112="",0,Z112),"0")+IFERROR(IF(Z113="",0,Z113),"0")+IFERROR(IF(Z114="",0,Z114),"0")+IFERROR(IF(Z115="",0,Z115),"0")+IFERROR(IF(Z116="",0,Z116),"0")</f>
        <v>1.0168900000000001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324</v>
      </c>
      <c r="Y118" s="721">
        <f>IFERROR(SUM(Y112:Y116),"0")</f>
        <v>332.1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6" t="s">
        <v>113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5"/>
      <c r="AB120" s="715"/>
      <c r="AC120" s="715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550</v>
      </c>
      <c r="Y122" s="720">
        <f>IFERROR(IF(X122="",0,CEILING((X122/$H122),1)*$H122),"")</f>
        <v>560</v>
      </c>
      <c r="Z122" s="36">
        <f>IFERROR(IF(Y122=0,"",ROUNDUP(Y122/H122,0)*0.02175),"")</f>
        <v>1.0874999999999999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573.57142857142856</v>
      </c>
      <c r="BN122" s="64">
        <f>IFERROR(Y122*I122/H122,"0")</f>
        <v>584</v>
      </c>
      <c r="BO122" s="64">
        <f>IFERROR(1/J122*(X122/H122),"0")</f>
        <v>0.87691326530612246</v>
      </c>
      <c r="BP122" s="64">
        <f>IFERROR(1/J122*(Y122/H122),"0")</f>
        <v>0.89285714285714279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181</v>
      </c>
      <c r="Y124" s="720">
        <f>IFERROR(IF(X124="",0,CEILING((X124/$H124),1)*$H124),"")</f>
        <v>184.5</v>
      </c>
      <c r="Z124" s="36">
        <f>IFERROR(IF(Y124=0,"",ROUNDUP(Y124/H124,0)*0.00902),"")</f>
        <v>0.36982000000000004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189.44666666666666</v>
      </c>
      <c r="BN124" s="64">
        <f>IFERROR(Y124*I124/H124,"0")</f>
        <v>193.11</v>
      </c>
      <c r="BO124" s="64">
        <f>IFERROR(1/J124*(X124/H124),"0")</f>
        <v>0.30471380471380471</v>
      </c>
      <c r="BP124" s="64">
        <f>IFERROR(1/J124*(Y124/H124),"0")</f>
        <v>0.31060606060606061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89.32936507936509</v>
      </c>
      <c r="Y126" s="721">
        <f>IFERROR(Y121/H121,"0")+IFERROR(Y122/H122,"0")+IFERROR(Y123/H123,"0")+IFERROR(Y124/H124,"0")+IFERROR(Y125/H125,"0")</f>
        <v>91</v>
      </c>
      <c r="Z126" s="721">
        <f>IFERROR(IF(Z121="",0,Z121),"0")+IFERROR(IF(Z122="",0,Z122),"0")+IFERROR(IF(Z123="",0,Z123),"0")+IFERROR(IF(Z124="",0,Z124),"0")+IFERROR(IF(Z125="",0,Z125),"0")</f>
        <v>1.4573199999999999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731</v>
      </c>
      <c r="Y127" s="721">
        <f>IFERROR(SUM(Y121:Y125),"0")</f>
        <v>744.5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261</v>
      </c>
      <c r="Y129" s="720">
        <f>IFERROR(IF(X129="",0,CEILING((X129/$H129),1)*$H129),"")</f>
        <v>270</v>
      </c>
      <c r="Z129" s="36">
        <f>IFERROR(IF(Y129=0,"",ROUNDUP(Y129/H129,0)*0.02175),"")</f>
        <v>0.54374999999999996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272.59999999999997</v>
      </c>
      <c r="BN129" s="64">
        <f>IFERROR(Y129*I129/H129,"0")</f>
        <v>282</v>
      </c>
      <c r="BO129" s="64">
        <f>IFERROR(1/J129*(X129/H129),"0")</f>
        <v>0.43154761904761896</v>
      </c>
      <c r="BP129" s="64">
        <f>IFERROR(1/J129*(Y129/H129),"0")</f>
        <v>0.4464285714285714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25" t="s">
        <v>258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41" t="s">
        <v>262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68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24.166666666666664</v>
      </c>
      <c r="Y134" s="721">
        <f>IFERROR(Y129/H129,"0")+IFERROR(Y130/H130,"0")+IFERROR(Y131/H131,"0")+IFERROR(Y132/H132,"0")+IFERROR(Y133/H133,"0")</f>
        <v>25</v>
      </c>
      <c r="Z134" s="721">
        <f>IFERROR(IF(Z129="",0,Z129),"0")+IFERROR(IF(Z130="",0,Z130),"0")+IFERROR(IF(Z131="",0,Z131),"0")+IFERROR(IF(Z132="",0,Z132),"0")+IFERROR(IF(Z133="",0,Z133),"0")</f>
        <v>0.54374999999999996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261</v>
      </c>
      <c r="Y135" s="721">
        <f>IFERROR(SUM(Y129:Y133),"0")</f>
        <v>270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3">
        <v>4607091385168</v>
      </c>
      <c r="E137" s="724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82</v>
      </c>
      <c r="Y137" s="720">
        <f t="shared" ref="Y137:Y143" si="26">IFERROR(IF(X137="",0,CEILING((X137/$H137),1)*$H137),"")</f>
        <v>84</v>
      </c>
      <c r="Z137" s="36">
        <f>IFERROR(IF(Y137=0,"",ROUNDUP(Y137/H137,0)*0.02175),"")</f>
        <v>0.21749999999999997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87.447142857142865</v>
      </c>
      <c r="BN137" s="64">
        <f t="shared" ref="BN137:BN143" si="28">IFERROR(Y137*I137/H137,"0")</f>
        <v>89.58</v>
      </c>
      <c r="BO137" s="64">
        <f t="shared" ref="BO137:BO143" si="29">IFERROR(1/J137*(X137/H137),"0")</f>
        <v>0.17431972789115643</v>
      </c>
      <c r="BP137" s="64">
        <f t="shared" ref="BP137:BP143" si="30">IFERROR(1/J137*(Y137/H137),"0")</f>
        <v>0.17857142857142855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3">
        <v>4607091385168</v>
      </c>
      <c r="E138" s="724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0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274</v>
      </c>
      <c r="Y141" s="720">
        <f t="shared" si="26"/>
        <v>275.40000000000003</v>
      </c>
      <c r="Z141" s="36">
        <f>IFERROR(IF(Y141=0,"",ROUNDUP(Y141/H141,0)*0.00753),"")</f>
        <v>0.76806000000000008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301.60296296296292</v>
      </c>
      <c r="BN141" s="64">
        <f t="shared" si="28"/>
        <v>303.14400000000001</v>
      </c>
      <c r="BO141" s="64">
        <f t="shared" si="29"/>
        <v>0.65052231718898379</v>
      </c>
      <c r="BP141" s="64">
        <f t="shared" si="30"/>
        <v>0.65384615384615385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111.24338624338624</v>
      </c>
      <c r="Y144" s="721">
        <f>IFERROR(Y137/H137,"0")+IFERROR(Y138/H138,"0")+IFERROR(Y139/H139,"0")+IFERROR(Y140/H140,"0")+IFERROR(Y141/H141,"0")+IFERROR(Y142/H142,"0")+IFERROR(Y143/H143,"0")</f>
        <v>112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0.98555999999999999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356</v>
      </c>
      <c r="Y145" s="721">
        <f>IFERROR(SUM(Y137:Y143),"0")</f>
        <v>359.40000000000003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5"/>
      <c r="AB146" s="715"/>
      <c r="AC146" s="715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6" t="s">
        <v>113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5"/>
      <c r="AB152" s="715"/>
      <c r="AC152" s="715"/>
    </row>
    <row r="153" spans="1:68" ht="27" customHeight="1" x14ac:dyDescent="0.25">
      <c r="A153" s="54" t="s">
        <v>292</v>
      </c>
      <c r="B153" s="54" t="s">
        <v>293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5"/>
      <c r="AB157" s="715"/>
      <c r="AC157" s="715"/>
    </row>
    <row r="158" spans="1:68" ht="27" customHeight="1" x14ac:dyDescent="0.25">
      <c r="A158" s="54" t="s">
        <v>296</v>
      </c>
      <c r="B158" s="54" t="s">
        <v>297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5"/>
      <c r="AB162" s="715"/>
      <c r="AC162" s="715"/>
    </row>
    <row r="163" spans="1:68" ht="16.5" customHeight="1" x14ac:dyDescent="0.25">
      <c r="A163" s="54" t="s">
        <v>300</v>
      </c>
      <c r="B163" s="54" t="s">
        <v>301</v>
      </c>
      <c r="C163" s="31">
        <v>4301051476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4301051477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6" t="s">
        <v>113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5"/>
      <c r="AB168" s="715"/>
      <c r="AC168" s="715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5"/>
      <c r="AB173" s="715"/>
      <c r="AC173" s="715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customHeight="1" x14ac:dyDescent="0.25">
      <c r="A188" s="737" t="s">
        <v>331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6" t="s">
        <v>166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5"/>
      <c r="AB189" s="715"/>
      <c r="AC189" s="715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6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21</v>
      </c>
      <c r="Y196" s="720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22</v>
      </c>
      <c r="BN196" s="64">
        <f t="shared" si="33"/>
        <v>22</v>
      </c>
      <c r="BO196" s="64">
        <f t="shared" si="34"/>
        <v>3.2051282051282048E-2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81</v>
      </c>
      <c r="Y197" s="720">
        <f t="shared" si="31"/>
        <v>81.900000000000006</v>
      </c>
      <c r="Z197" s="36">
        <f>IFERROR(IF(Y197=0,"",ROUNDUP(Y197/H197,0)*0.00502),"")</f>
        <v>0.19578000000000001</v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86.014285714285705</v>
      </c>
      <c r="BN197" s="64">
        <f t="shared" si="33"/>
        <v>86.97</v>
      </c>
      <c r="BO197" s="64">
        <f t="shared" si="34"/>
        <v>0.16483516483516483</v>
      </c>
      <c r="BP197" s="64">
        <f t="shared" si="35"/>
        <v>0.16666666666666669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92</v>
      </c>
      <c r="Y199" s="720">
        <f t="shared" si="31"/>
        <v>92.4</v>
      </c>
      <c r="Z199" s="36">
        <f>IFERROR(IF(Y199=0,"",ROUNDUP(Y199/H199,0)*0.00502),"")</f>
        <v>0.22088000000000002</v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96.38095238095238</v>
      </c>
      <c r="BN199" s="64">
        <f t="shared" si="33"/>
        <v>96.800000000000011</v>
      </c>
      <c r="BO199" s="64">
        <f t="shared" si="34"/>
        <v>0.18722018722018724</v>
      </c>
      <c r="BP199" s="64">
        <f t="shared" si="35"/>
        <v>0.18803418803418806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87.38095238095238</v>
      </c>
      <c r="Y202" s="721">
        <f>IFERROR(Y194/H194,"0")+IFERROR(Y195/H195,"0")+IFERROR(Y196/H196,"0")+IFERROR(Y197/H197,"0")+IFERROR(Y198/H198,"0")+IFERROR(Y199/H199,"0")+IFERROR(Y200/H200,"0")+IFERROR(Y201/H201,"0")</f>
        <v>88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0.45431000000000005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194</v>
      </c>
      <c r="Y203" s="721">
        <f>IFERROR(SUM(Y194:Y201),"0")</f>
        <v>195.3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6" t="s">
        <v>113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5"/>
      <c r="AB205" s="715"/>
      <c r="AC205" s="715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5"/>
      <c r="AB210" s="715"/>
      <c r="AC210" s="715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107</v>
      </c>
      <c r="Y212" s="720">
        <f>IFERROR(IF(X212="",0,CEILING((X212/$H212),1)*$H212),"")</f>
        <v>107.10000000000001</v>
      </c>
      <c r="Z212" s="36">
        <f>IFERROR(IF(Y212=0,"",ROUNDUP(Y212/H212,0)*0.00753),"")</f>
        <v>0.38403000000000004</v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117.19047619047619</v>
      </c>
      <c r="BN212" s="64">
        <f>IFERROR(Y212*I212/H212,"0")</f>
        <v>117.3</v>
      </c>
      <c r="BO212" s="64">
        <f>IFERROR(1/J212*(X212/H212),"0")</f>
        <v>0.32661782661782657</v>
      </c>
      <c r="BP212" s="64">
        <f>IFERROR(1/J212*(Y212/H212),"0")</f>
        <v>0.32692307692307693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50.952380952380949</v>
      </c>
      <c r="Y213" s="721">
        <f>IFERROR(Y211/H211,"0")+IFERROR(Y212/H212,"0")</f>
        <v>51</v>
      </c>
      <c r="Z213" s="721">
        <f>IFERROR(IF(Z211="",0,Z211),"0")+IFERROR(IF(Z212="",0,Z212),"0")</f>
        <v>0.38403000000000004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107</v>
      </c>
      <c r="Y214" s="721">
        <f>IFERROR(SUM(Y211:Y212),"0")</f>
        <v>107.10000000000001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100</v>
      </c>
      <c r="Y216" s="720">
        <f t="shared" ref="Y216:Y223" si="36">IFERROR(IF(X216="",0,CEILING((X216/$H216),1)*$H216),"")</f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103.88888888888889</v>
      </c>
      <c r="BN216" s="64">
        <f t="shared" ref="BN216:BN223" si="38">IFERROR(Y216*I216/H216,"0")</f>
        <v>106.59000000000002</v>
      </c>
      <c r="BO216" s="64">
        <f t="shared" ref="BO216:BO223" si="39">IFERROR(1/J216*(X216/H216),"0")</f>
        <v>0.14029180695847362</v>
      </c>
      <c r="BP216" s="64">
        <f t="shared" ref="BP216:BP223" si="40">IFERROR(1/J216*(Y216/H216),"0")</f>
        <v>0.14393939393939395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143</v>
      </c>
      <c r="Y217" s="720">
        <f t="shared" si="36"/>
        <v>145.80000000000001</v>
      </c>
      <c r="Z217" s="36">
        <f>IFERROR(IF(Y217=0,"",ROUNDUP(Y217/H217,0)*0.00902),"")</f>
        <v>0.24354000000000001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148.5611111111111</v>
      </c>
      <c r="BN217" s="64">
        <f t="shared" si="38"/>
        <v>151.47</v>
      </c>
      <c r="BO217" s="64">
        <f t="shared" si="39"/>
        <v>0.20061728395061729</v>
      </c>
      <c r="BP217" s="64">
        <f t="shared" si="40"/>
        <v>0.20454545454545456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139</v>
      </c>
      <c r="Y219" s="720">
        <f t="shared" si="36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144.40555555555557</v>
      </c>
      <c r="BN219" s="64">
        <f t="shared" si="38"/>
        <v>145.86000000000001</v>
      </c>
      <c r="BO219" s="64">
        <f t="shared" si="39"/>
        <v>0.19500561167227834</v>
      </c>
      <c r="BP219" s="64">
        <f t="shared" si="40"/>
        <v>0.19696969696969696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70.740740740740733</v>
      </c>
      <c r="Y224" s="721">
        <f>IFERROR(Y216/H216,"0")+IFERROR(Y217/H217,"0")+IFERROR(Y218/H218,"0")+IFERROR(Y219/H219,"0")+IFERROR(Y220/H220,"0")+IFERROR(Y221/H221,"0")+IFERROR(Y222/H222,"0")+IFERROR(Y223/H223,"0")</f>
        <v>72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0.64944000000000002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382</v>
      </c>
      <c r="Y225" s="721">
        <f>IFERROR(SUM(Y216:Y223),"0")</f>
        <v>388.80000000000007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5"/>
      <c r="AB226" s="715"/>
      <c r="AC226" s="715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30</v>
      </c>
      <c r="Y228" s="720">
        <f t="shared" si="41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32.169230769230772</v>
      </c>
      <c r="BN228" s="64">
        <f t="shared" si="43"/>
        <v>33.456000000000003</v>
      </c>
      <c r="BO228" s="64">
        <f t="shared" si="44"/>
        <v>6.8681318681318673E-2</v>
      </c>
      <c r="BP228" s="64">
        <f t="shared" si="45"/>
        <v>7.1428571428571425E-2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266</v>
      </c>
      <c r="Y230" s="720">
        <f t="shared" si="41"/>
        <v>269.7</v>
      </c>
      <c r="Z230" s="36">
        <f>IFERROR(IF(Y230=0,"",ROUNDUP(Y230/H230,0)*0.02175),"")</f>
        <v>0.6742499999999999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283.24413793103446</v>
      </c>
      <c r="BN230" s="64">
        <f t="shared" si="43"/>
        <v>287.18400000000003</v>
      </c>
      <c r="BO230" s="64">
        <f t="shared" si="44"/>
        <v>0.54597701149425293</v>
      </c>
      <c r="BP230" s="64">
        <f t="shared" si="45"/>
        <v>0.55357142857142849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117</v>
      </c>
      <c r="Y231" s="720">
        <f t="shared" si="41"/>
        <v>117.6</v>
      </c>
      <c r="Z231" s="36">
        <f t="shared" ref="Z231:Z237" si="46">IFERROR(IF(Y231=0,"",ROUNDUP(Y231/H231,0)*0.00753),"")</f>
        <v>0.36897000000000002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131.13750000000002</v>
      </c>
      <c r="BN231" s="64">
        <f t="shared" si="43"/>
        <v>131.81</v>
      </c>
      <c r="BO231" s="64">
        <f t="shared" si="44"/>
        <v>0.3125</v>
      </c>
      <c r="BP231" s="64">
        <f t="shared" si="45"/>
        <v>0.3141025641025641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398</v>
      </c>
      <c r="Y233" s="720">
        <f t="shared" si="41"/>
        <v>398.4</v>
      </c>
      <c r="Z233" s="36">
        <f t="shared" si="46"/>
        <v>1.2499800000000001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443.10666666666674</v>
      </c>
      <c r="BN233" s="64">
        <f t="shared" si="43"/>
        <v>443.55199999999996</v>
      </c>
      <c r="BO233" s="64">
        <f t="shared" si="44"/>
        <v>1.063034188034188</v>
      </c>
      <c r="BP233" s="64">
        <f t="shared" si="45"/>
        <v>1.0641025641025641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326</v>
      </c>
      <c r="Y234" s="720">
        <f t="shared" si="41"/>
        <v>326.39999999999998</v>
      </c>
      <c r="Z234" s="36">
        <f t="shared" si="46"/>
        <v>1.0240800000000001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362.94666666666666</v>
      </c>
      <c r="BN234" s="64">
        <f t="shared" si="43"/>
        <v>363.392</v>
      </c>
      <c r="BO234" s="64">
        <f t="shared" si="44"/>
        <v>0.87072649572649574</v>
      </c>
      <c r="BP234" s="64">
        <f t="shared" si="45"/>
        <v>0.87179487179487181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71</v>
      </c>
      <c r="Y236" s="720">
        <f t="shared" si="41"/>
        <v>72</v>
      </c>
      <c r="Z236" s="36">
        <f t="shared" si="46"/>
        <v>0.22590000000000002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79.046666666666681</v>
      </c>
      <c r="BN236" s="64">
        <f t="shared" si="43"/>
        <v>80.160000000000011</v>
      </c>
      <c r="BO236" s="64">
        <f t="shared" si="44"/>
        <v>0.18963675213675216</v>
      </c>
      <c r="BP236" s="64">
        <f t="shared" si="45"/>
        <v>0.19230769230769229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77</v>
      </c>
      <c r="Y237" s="720">
        <f t="shared" si="41"/>
        <v>79.2</v>
      </c>
      <c r="Z237" s="36">
        <f t="shared" si="46"/>
        <v>0.24849000000000002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85.919166666666669</v>
      </c>
      <c r="BN237" s="64">
        <f t="shared" si="43"/>
        <v>88.374000000000009</v>
      </c>
      <c r="BO237" s="64">
        <f t="shared" si="44"/>
        <v>0.20566239316239318</v>
      </c>
      <c r="BP237" s="64">
        <f t="shared" si="45"/>
        <v>0.21153846153846154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446.50419982316532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449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3.8786700000000005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1285</v>
      </c>
      <c r="Y239" s="721">
        <f>IFERROR(SUM(Y227:Y237),"0")</f>
        <v>1294.5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5"/>
      <c r="AB240" s="715"/>
      <c r="AC240" s="715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10</v>
      </c>
      <c r="Y243" s="720">
        <f>IFERROR(IF(X243="",0,CEILING((X243/$H243),1)*$H243),"")</f>
        <v>12</v>
      </c>
      <c r="Z243" s="36">
        <f>IFERROR(IF(Y243=0,"",ROUNDUP(Y243/H243,0)*0.00753),"")</f>
        <v>3.7650000000000003E-2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11.133333333333335</v>
      </c>
      <c r="BN243" s="64">
        <f>IFERROR(Y243*I243/H243,"0")</f>
        <v>13.360000000000001</v>
      </c>
      <c r="BO243" s="64">
        <f>IFERROR(1/J243*(X243/H243),"0")</f>
        <v>2.6709401709401712E-2</v>
      </c>
      <c r="BP243" s="64">
        <f>IFERROR(1/J243*(Y243/H243),"0")</f>
        <v>3.2051282051282048E-2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4.166666666666667</v>
      </c>
      <c r="Y245" s="721">
        <f>IFERROR(Y241/H241,"0")+IFERROR(Y242/H242,"0")+IFERROR(Y243/H243,"0")+IFERROR(Y244/H244,"0")</f>
        <v>5</v>
      </c>
      <c r="Z245" s="721">
        <f>IFERROR(IF(Z241="",0,Z241),"0")+IFERROR(IF(Z242="",0,Z242),"0")+IFERROR(IF(Z243="",0,Z243),"0")+IFERROR(IF(Z244="",0,Z244),"0")</f>
        <v>3.7650000000000003E-2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10</v>
      </c>
      <c r="Y246" s="721">
        <f>IFERROR(SUM(Y241:Y244),"0")</f>
        <v>12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6" t="s">
        <v>113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5"/>
      <c r="AB248" s="715"/>
      <c r="AC248" s="715"/>
    </row>
    <row r="249" spans="1:68" ht="27" customHeight="1" x14ac:dyDescent="0.25">
      <c r="A249" s="54" t="s">
        <v>428</v>
      </c>
      <c r="B249" s="54" t="s">
        <v>429</v>
      </c>
      <c r="C249" s="31">
        <v>4301011717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4301011945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4301011733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4301011944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6" t="s">
        <v>113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891</v>
      </c>
      <c r="Y261" s="720">
        <f t="shared" ref="Y261:Y268" si="52">IFERROR(IF(X261="",0,CEILING((X261/$H261),1)*$H261),"")</f>
        <v>893.19999999999993</v>
      </c>
      <c r="Z261" s="36">
        <f>IFERROR(IF(Y261=0,"",ROUNDUP(Y261/H261,0)*0.02175),"")</f>
        <v>1.67475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927.86896551724146</v>
      </c>
      <c r="BN261" s="64">
        <f t="shared" ref="BN261:BN268" si="54">IFERROR(Y261*I261/H261,"0")</f>
        <v>930.16</v>
      </c>
      <c r="BO261" s="64">
        <f t="shared" ref="BO261:BO268" si="55">IFERROR(1/J261*(X261/H261),"0")</f>
        <v>1.3716133004926108</v>
      </c>
      <c r="BP261" s="64">
        <f t="shared" ref="BP261:BP268" si="56">IFERROR(1/J261*(Y261/H261),"0")</f>
        <v>1.375</v>
      </c>
    </row>
    <row r="262" spans="1:68" ht="27" customHeight="1" x14ac:dyDescent="0.25">
      <c r="A262" s="54" t="s">
        <v>448</v>
      </c>
      <c r="B262" s="54" t="s">
        <v>451</v>
      </c>
      <c r="C262" s="31">
        <v>4301011942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76.810344827586206</v>
      </c>
      <c r="Y269" s="721">
        <f>IFERROR(Y261/H261,"0")+IFERROR(Y262/H262,"0")+IFERROR(Y263/H263,"0")+IFERROR(Y264/H264,"0")+IFERROR(Y265/H265,"0")+IFERROR(Y266/H266,"0")+IFERROR(Y267/H267,"0")+IFERROR(Y268/H268,"0")</f>
        <v>77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1.67475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891</v>
      </c>
      <c r="Y270" s="721">
        <f>IFERROR(SUM(Y261:Y268),"0")</f>
        <v>893.19999999999993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5"/>
      <c r="AB271" s="715"/>
      <c r="AC271" s="715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6" t="s">
        <v>113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5"/>
      <c r="AB276" s="715"/>
      <c r="AC276" s="715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83" t="s">
        <v>480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6" t="s">
        <v>113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5"/>
      <c r="AB286" s="715"/>
      <c r="AC286" s="715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6" t="s">
        <v>113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5"/>
      <c r="AB291" s="715"/>
      <c r="AC291" s="715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6" t="s">
        <v>72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5"/>
      <c r="AB298" s="715"/>
      <c r="AC298" s="715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53</v>
      </c>
      <c r="Y301" s="720">
        <f>IFERROR(IF(X301="",0,CEILING((X301/$H301),1)*$H301),"")</f>
        <v>55.199999999999996</v>
      </c>
      <c r="Z301" s="36">
        <f>IFERROR(IF(Y301=0,"",ROUNDUP(Y301/H301,0)*0.00753),"")</f>
        <v>0.17319000000000001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59.006666666666675</v>
      </c>
      <c r="BN301" s="64">
        <f>IFERROR(Y301*I301/H301,"0")</f>
        <v>61.455999999999996</v>
      </c>
      <c r="BO301" s="64">
        <f>IFERROR(1/J301*(X301/H301),"0")</f>
        <v>0.14155982905982906</v>
      </c>
      <c r="BP301" s="64">
        <f>IFERROR(1/J301*(Y301/H301),"0")</f>
        <v>0.14743589743589744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142</v>
      </c>
      <c r="Y302" s="720">
        <f>IFERROR(IF(X302="",0,CEILING((X302/$H302),1)*$H302),"")</f>
        <v>144</v>
      </c>
      <c r="Z302" s="36">
        <f>IFERROR(IF(Y302=0,"",ROUNDUP(Y302/H302,0)*0.00753),"")</f>
        <v>0.45180000000000003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153.83333333333334</v>
      </c>
      <c r="BN302" s="64">
        <f>IFERROR(Y302*I302/H302,"0")</f>
        <v>156.00000000000003</v>
      </c>
      <c r="BO302" s="64">
        <f>IFERROR(1/J302*(X302/H302),"0")</f>
        <v>0.37927350427350431</v>
      </c>
      <c r="BP302" s="64">
        <f>IFERROR(1/J302*(Y302/H302),"0")</f>
        <v>0.38461538461538458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81.25</v>
      </c>
      <c r="Y304" s="721">
        <f>IFERROR(Y299/H299,"0")+IFERROR(Y300/H300,"0")+IFERROR(Y301/H301,"0")+IFERROR(Y302/H302,"0")+IFERROR(Y303/H303,"0")</f>
        <v>83</v>
      </c>
      <c r="Z304" s="721">
        <f>IFERROR(IF(Z299="",0,Z299),"0")+IFERROR(IF(Z300="",0,Z300),"0")+IFERROR(IF(Z301="",0,Z301),"0")+IFERROR(IF(Z302="",0,Z302),"0")+IFERROR(IF(Z303="",0,Z303),"0")</f>
        <v>0.62499000000000005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195</v>
      </c>
      <c r="Y305" s="721">
        <f>IFERROR(SUM(Y299:Y303),"0")</f>
        <v>199.2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6" t="s">
        <v>72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5"/>
      <c r="AB307" s="715"/>
      <c r="AC307" s="715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6" t="s">
        <v>113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5"/>
      <c r="AB312" s="715"/>
      <c r="AC312" s="715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5"/>
      <c r="AB316" s="715"/>
      <c r="AC316" s="715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6" t="s">
        <v>113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84</v>
      </c>
      <c r="Y323" s="720">
        <f t="shared" ref="Y323:Y330" si="62">IFERROR(IF(X323="",0,CEILING((X323/$H323),1)*$H323),"")</f>
        <v>86.4</v>
      </c>
      <c r="Z323" s="36">
        <f>IFERROR(IF(Y323=0,"",ROUNDUP(Y323/H323,0)*0.02175),"")</f>
        <v>0.17399999999999999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87.73333333333332</v>
      </c>
      <c r="BN323" s="64">
        <f t="shared" ref="BN323:BN330" si="64">IFERROR(Y323*I323/H323,"0")</f>
        <v>90.24</v>
      </c>
      <c r="BO323" s="64">
        <f t="shared" ref="BO323:BO330" si="65">IFERROR(1/J323*(X323/H323),"0")</f>
        <v>0.13888888888888887</v>
      </c>
      <c r="BP323" s="64">
        <f t="shared" ref="BP323:BP330" si="66">IFERROR(1/J323*(Y323/H323),"0")</f>
        <v>0.14285714285714285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72" t="s">
        <v>535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7.7777777777777777</v>
      </c>
      <c r="Y331" s="721">
        <f>IFERROR(Y323/H323,"0")+IFERROR(Y324/H324,"0")+IFERROR(Y325/H325,"0")+IFERROR(Y326/H326,"0")+IFERROR(Y327/H327,"0")+IFERROR(Y328/H328,"0")+IFERROR(Y329/H329,"0")+IFERROR(Y330/H330,"0")</f>
        <v>8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0.17399999999999999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84</v>
      </c>
      <c r="Y332" s="721">
        <f>IFERROR(SUM(Y323:Y330),"0")</f>
        <v>86.4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5</v>
      </c>
      <c r="Y334" s="720">
        <f>IFERROR(IF(X334="",0,CEILING((X334/$H334),1)*$H334),"")</f>
        <v>8.4</v>
      </c>
      <c r="Z334" s="36">
        <f>IFERROR(IF(Y334=0,"",ROUNDUP(Y334/H334,0)*0.00753),"")</f>
        <v>1.506E-2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5.3095238095238093</v>
      </c>
      <c r="BN334" s="64">
        <f>IFERROR(Y334*I334/H334,"0")</f>
        <v>8.92</v>
      </c>
      <c r="BO334" s="64">
        <f>IFERROR(1/J334*(X334/H334),"0")</f>
        <v>7.631257631257631E-3</v>
      </c>
      <c r="BP334" s="64">
        <f>IFERROR(1/J334*(Y334/H334),"0")</f>
        <v>1.282051282051282E-2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1.1904761904761905</v>
      </c>
      <c r="Y338" s="721">
        <f>IFERROR(Y334/H334,"0")+IFERROR(Y335/H335,"0")+IFERROR(Y336/H336,"0")+IFERROR(Y337/H337,"0")</f>
        <v>2</v>
      </c>
      <c r="Z338" s="721">
        <f>IFERROR(IF(Z334="",0,Z334),"0")+IFERROR(IF(Z335="",0,Z335),"0")+IFERROR(IF(Z336="",0,Z336),"0")+IFERROR(IF(Z337="",0,Z337),"0")</f>
        <v>1.506E-2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5</v>
      </c>
      <c r="Y339" s="721">
        <f>IFERROR(SUM(Y334:Y337),"0")</f>
        <v>8.4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5"/>
      <c r="AB340" s="715"/>
      <c r="AC340" s="715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50</v>
      </c>
      <c r="Y346" s="720">
        <f t="shared" si="67"/>
        <v>51.300000000000004</v>
      </c>
      <c r="Z346" s="36">
        <f>IFERROR(IF(Y346=0,"",ROUNDUP(Y346/H346,0)*0.00753),"")</f>
        <v>0.14307</v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55.148148148148145</v>
      </c>
      <c r="BN346" s="64">
        <f t="shared" si="69"/>
        <v>56.582000000000008</v>
      </c>
      <c r="BO346" s="64">
        <f t="shared" si="70"/>
        <v>0.11870845204178537</v>
      </c>
      <c r="BP346" s="64">
        <f t="shared" si="71"/>
        <v>0.12179487179487179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18.518518518518519</v>
      </c>
      <c r="Y347" s="721">
        <f>IFERROR(Y341/H341,"0")+IFERROR(Y342/H342,"0")+IFERROR(Y343/H343,"0")+IFERROR(Y344/H344,"0")+IFERROR(Y345/H345,"0")+IFERROR(Y346/H346,"0")</f>
        <v>19</v>
      </c>
      <c r="Z347" s="721">
        <f>IFERROR(IF(Z341="",0,Z341),"0")+IFERROR(IF(Z342="",0,Z342),"0")+IFERROR(IF(Z343="",0,Z343),"0")+IFERROR(IF(Z344="",0,Z344),"0")+IFERROR(IF(Z345="",0,Z345),"0")+IFERROR(IF(Z346="",0,Z346),"0")</f>
        <v>0.14307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50</v>
      </c>
      <c r="Y348" s="721">
        <f>IFERROR(SUM(Y341:Y346),"0")</f>
        <v>51.300000000000004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92</v>
      </c>
      <c r="Y350" s="720">
        <f>IFERROR(IF(X350="",0,CEILING((X350/$H350),1)*$H350),"")</f>
        <v>92.4</v>
      </c>
      <c r="Z350" s="36">
        <f>IFERROR(IF(Y350=0,"",ROUNDUP(Y350/H350,0)*0.02175),"")</f>
        <v>0.23924999999999999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98.177142857142854</v>
      </c>
      <c r="BN350" s="64">
        <f>IFERROR(Y350*I350/H350,"0")</f>
        <v>98.604000000000013</v>
      </c>
      <c r="BO350" s="64">
        <f>IFERROR(1/J350*(X350/H350),"0")</f>
        <v>0.195578231292517</v>
      </c>
      <c r="BP350" s="64">
        <f>IFERROR(1/J350*(Y350/H350),"0")</f>
        <v>0.19642857142857142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193</v>
      </c>
      <c r="Y351" s="720">
        <f>IFERROR(IF(X351="",0,CEILING((X351/$H351),1)*$H351),"")</f>
        <v>195</v>
      </c>
      <c r="Z351" s="36">
        <f>IFERROR(IF(Y351=0,"",ROUNDUP(Y351/H351,0)*0.02175),"")</f>
        <v>0.54374999999999996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206.95538461538465</v>
      </c>
      <c r="BN351" s="64">
        <f>IFERROR(Y351*I351/H351,"0")</f>
        <v>209.10000000000002</v>
      </c>
      <c r="BO351" s="64">
        <f>IFERROR(1/J351*(X351/H351),"0")</f>
        <v>0.44184981684981683</v>
      </c>
      <c r="BP351" s="64">
        <f>IFERROR(1/J351*(Y351/H351),"0")</f>
        <v>0.4464285714285714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25</v>
      </c>
      <c r="Y352" s="720">
        <f>IFERROR(IF(X352="",0,CEILING((X352/$H352),1)*$H352),"")</f>
        <v>25.200000000000003</v>
      </c>
      <c r="Z352" s="36">
        <f>IFERROR(IF(Y352=0,"",ROUNDUP(Y352/H352,0)*0.02175),"")</f>
        <v>6.5250000000000002E-2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26.678571428571431</v>
      </c>
      <c r="BN352" s="64">
        <f>IFERROR(Y352*I352/H352,"0")</f>
        <v>26.892000000000003</v>
      </c>
      <c r="BO352" s="64">
        <f>IFERROR(1/J352*(X352/H352),"0")</f>
        <v>5.3146258503401357E-2</v>
      </c>
      <c r="BP352" s="64">
        <f>IFERROR(1/J352*(Y352/H352),"0")</f>
        <v>5.3571428571428568E-2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38.672161172161175</v>
      </c>
      <c r="Y353" s="721">
        <f>IFERROR(Y350/H350,"0")+IFERROR(Y351/H351,"0")+IFERROR(Y352/H352,"0")</f>
        <v>39</v>
      </c>
      <c r="Z353" s="721">
        <f>IFERROR(IF(Z350="",0,Z350),"0")+IFERROR(IF(Z351="",0,Z351),"0")+IFERROR(IF(Z352="",0,Z352),"0")</f>
        <v>0.84824999999999995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310</v>
      </c>
      <c r="Y354" s="721">
        <f>IFERROR(SUM(Y350:Y352),"0")</f>
        <v>312.59999999999997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5"/>
      <c r="AB355" s="715"/>
      <c r="AC355" s="715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6</v>
      </c>
      <c r="Y358" s="720">
        <f>IFERROR(IF(X358="",0,CEILING((X358/$H358),1)*$H358),"")</f>
        <v>7.6499999999999995</v>
      </c>
      <c r="Z358" s="36">
        <f>IFERROR(IF(Y358=0,"",ROUNDUP(Y358/H358,0)*0.00753),"")</f>
        <v>2.2589999999999999E-2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7.0000000000000009</v>
      </c>
      <c r="BN358" s="64">
        <f>IFERROR(Y358*I358/H358,"0")</f>
        <v>8.9250000000000007</v>
      </c>
      <c r="BO358" s="64">
        <f>IFERROR(1/J358*(X358/H358),"0")</f>
        <v>1.5082956259426848E-2</v>
      </c>
      <c r="BP358" s="64">
        <f>IFERROR(1/J358*(Y358/H358),"0")</f>
        <v>1.9230769230769232E-2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6</v>
      </c>
      <c r="Y359" s="720">
        <f>IFERROR(IF(X359="",0,CEILING((X359/$H359),1)*$H359),"")</f>
        <v>7.6499999999999995</v>
      </c>
      <c r="Z359" s="36">
        <f>IFERROR(IF(Y359=0,"",ROUNDUP(Y359/H359,0)*0.00753),"")</f>
        <v>2.2589999999999999E-2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6.8235294117647056</v>
      </c>
      <c r="BN359" s="64">
        <f>IFERROR(Y359*I359/H359,"0")</f>
        <v>8.6999999999999993</v>
      </c>
      <c r="BO359" s="64">
        <f>IFERROR(1/J359*(X359/H359),"0")</f>
        <v>1.5082956259426848E-2</v>
      </c>
      <c r="BP359" s="64">
        <f>IFERROR(1/J359*(Y359/H359),"0")</f>
        <v>1.9230769230769232E-2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4.7058823529411766</v>
      </c>
      <c r="Y360" s="721">
        <f>IFERROR(Y356/H356,"0")+IFERROR(Y357/H357,"0")+IFERROR(Y358/H358,"0")+IFERROR(Y359/H359,"0")</f>
        <v>6</v>
      </c>
      <c r="Z360" s="721">
        <f>IFERROR(IF(Z356="",0,Z356),"0")+IFERROR(IF(Z357="",0,Z357),"0")+IFERROR(IF(Z358="",0,Z358),"0")+IFERROR(IF(Z359="",0,Z359),"0")</f>
        <v>4.5179999999999998E-2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12</v>
      </c>
      <c r="Y361" s="721">
        <f>IFERROR(SUM(Y356:Y359),"0")</f>
        <v>15.299999999999999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5"/>
      <c r="AB362" s="715"/>
      <c r="AC362" s="715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6" t="s">
        <v>63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5</v>
      </c>
      <c r="Y370" s="720">
        <f>IFERROR(IF(X370="",0,CEILING((X370/$H370),1)*$H370),"")</f>
        <v>5.4</v>
      </c>
      <c r="Z370" s="36">
        <f>IFERROR(IF(Y370=0,"",ROUNDUP(Y370/H370,0)*0.00753),"")</f>
        <v>2.2589999999999999E-2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5.6888888888888891</v>
      </c>
      <c r="BN370" s="64">
        <f>IFERROR(Y370*I370/H370,"0")</f>
        <v>6.1440000000000001</v>
      </c>
      <c r="BO370" s="64">
        <f>IFERROR(1/J370*(X370/H370),"0")</f>
        <v>1.7806267806267807E-2</v>
      </c>
      <c r="BP370" s="64">
        <f>IFERROR(1/J370*(Y370/H370),"0")</f>
        <v>1.9230769230769232E-2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2.7777777777777777</v>
      </c>
      <c r="Y371" s="721">
        <f>IFERROR(Y370/H370,"0")</f>
        <v>3</v>
      </c>
      <c r="Z371" s="721">
        <f>IFERROR(IF(Z370="",0,Z370),"0")</f>
        <v>2.2589999999999999E-2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5</v>
      </c>
      <c r="Y372" s="721">
        <f>IFERROR(SUM(Y370:Y370),"0")</f>
        <v>5.4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5</v>
      </c>
      <c r="Y374" s="720">
        <f>IFERROR(IF(X374="",0,CEILING((X374/$H374),1)*$H374),"")</f>
        <v>8.1</v>
      </c>
      <c r="Z374" s="36">
        <f>IFERROR(IF(Y374=0,"",ROUNDUP(Y374/H374,0)*0.02175),"")</f>
        <v>2.1749999999999999E-2</v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5.3481481481481481</v>
      </c>
      <c r="BN374" s="64">
        <f>IFERROR(Y374*I374/H374,"0")</f>
        <v>8.6639999999999997</v>
      </c>
      <c r="BO374" s="64">
        <f>IFERROR(1/J374*(X374/H374),"0")</f>
        <v>1.1022927689594357E-2</v>
      </c>
      <c r="BP374" s="64">
        <f>IFERROR(1/J374*(Y374/H374),"0")</f>
        <v>1.7857142857142856E-2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0.61728395061728403</v>
      </c>
      <c r="Y377" s="721">
        <f>IFERROR(Y374/H374,"0")+IFERROR(Y375/H375,"0")+IFERROR(Y376/H376,"0")</f>
        <v>1</v>
      </c>
      <c r="Z377" s="721">
        <f>IFERROR(IF(Z374="",0,Z374),"0")+IFERROR(IF(Z375="",0,Z375),"0")+IFERROR(IF(Z376="",0,Z376),"0")</f>
        <v>2.1749999999999999E-2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5</v>
      </c>
      <c r="Y378" s="721">
        <f>IFERROR(SUM(Y374:Y376),"0")</f>
        <v>8.1</v>
      </c>
      <c r="Z378" s="37"/>
      <c r="AA378" s="722"/>
      <c r="AB378" s="722"/>
      <c r="AC378" s="722"/>
    </row>
    <row r="379" spans="1:68" ht="27.75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customHeight="1" x14ac:dyDescent="0.25">
      <c r="A380" s="737" t="s">
        <v>624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6" t="s">
        <v>113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200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206.4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0.27777777777777779</v>
      </c>
      <c r="BP382" s="64">
        <f t="shared" ref="BP382:BP392" si="76">IFERROR(1/J382*(Y382/H382),"0")</f>
        <v>0.29166666666666663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1113</v>
      </c>
      <c r="Y384" s="720">
        <f t="shared" si="72"/>
        <v>1125</v>
      </c>
      <c r="Z384" s="36">
        <f>IFERROR(IF(Y384=0,"",ROUNDUP(Y384/H384,0)*0.02175),"")</f>
        <v>1.6312499999999999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1148.6160000000002</v>
      </c>
      <c r="BN384" s="64">
        <f t="shared" si="74"/>
        <v>1161</v>
      </c>
      <c r="BO384" s="64">
        <f t="shared" si="75"/>
        <v>1.5458333333333334</v>
      </c>
      <c r="BP384" s="64">
        <f t="shared" si="76"/>
        <v>1.5625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3">
        <v>4607091383997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3">
        <v>4680115884830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500</v>
      </c>
      <c r="Y388" s="720">
        <f t="shared" si="72"/>
        <v>510</v>
      </c>
      <c r="Z388" s="36">
        <f>IFERROR(IF(Y388=0,"",ROUNDUP(Y388/H388,0)*0.02175),"")</f>
        <v>0.73949999999999994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516</v>
      </c>
      <c r="BN388" s="64">
        <f t="shared" si="74"/>
        <v>526.32000000000005</v>
      </c>
      <c r="BO388" s="64">
        <f t="shared" si="75"/>
        <v>0.69444444444444442</v>
      </c>
      <c r="BP388" s="64">
        <f t="shared" si="76"/>
        <v>0.70833333333333326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120.86666666666667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123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2.6752499999999997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1813</v>
      </c>
      <c r="Y394" s="721">
        <f>IFERROR(SUM(Y382:Y392),"0")</f>
        <v>1845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300</v>
      </c>
      <c r="Y396" s="720">
        <f>IFERROR(IF(X396="",0,CEILING((X396/$H396),1)*$H396),"")</f>
        <v>300</v>
      </c>
      <c r="Z396" s="36">
        <f>IFERROR(IF(Y396=0,"",ROUNDUP(Y396/H396,0)*0.02175),"")</f>
        <v>0.43499999999999994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309.60000000000002</v>
      </c>
      <c r="BN396" s="64">
        <f>IFERROR(Y396*I396/H396,"0")</f>
        <v>309.60000000000002</v>
      </c>
      <c r="BO396" s="64">
        <f>IFERROR(1/J396*(X396/H396),"0")</f>
        <v>0.41666666666666663</v>
      </c>
      <c r="BP396" s="64">
        <f>IFERROR(1/J396*(Y396/H396),"0")</f>
        <v>0.41666666666666663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20</v>
      </c>
      <c r="Y398" s="721">
        <f>IFERROR(Y396/H396,"0")+IFERROR(Y397/H397,"0")</f>
        <v>20</v>
      </c>
      <c r="Z398" s="721">
        <f>IFERROR(IF(Z396="",0,Z396),"0")+IFERROR(IF(Z397="",0,Z397),"0")</f>
        <v>0.43499999999999994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300</v>
      </c>
      <c r="Y399" s="721">
        <f>IFERROR(SUM(Y396:Y397),"0")</f>
        <v>300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5"/>
      <c r="AB400" s="715"/>
      <c r="AC400" s="715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5"/>
      <c r="AB406" s="715"/>
      <c r="AC406" s="715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50</v>
      </c>
      <c r="Y408" s="720">
        <f>IFERROR(IF(X408="",0,CEILING((X408/$H408),1)*$H408),"")</f>
        <v>54.6</v>
      </c>
      <c r="Z408" s="36">
        <f>IFERROR(IF(Y408=0,"",ROUNDUP(Y408/H408,0)*0.02175),"")</f>
        <v>0.15225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53.61538461538462</v>
      </c>
      <c r="BN408" s="64">
        <f>IFERROR(Y408*I408/H408,"0")</f>
        <v>58.548000000000009</v>
      </c>
      <c r="BO408" s="64">
        <f>IFERROR(1/J408*(X408/H408),"0")</f>
        <v>0.11446886446886446</v>
      </c>
      <c r="BP408" s="64">
        <f>IFERROR(1/J408*(Y408/H408),"0")</f>
        <v>0.125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6.4102564102564106</v>
      </c>
      <c r="Y409" s="721">
        <f>IFERROR(Y407/H407,"0")+IFERROR(Y408/H408,"0")</f>
        <v>7</v>
      </c>
      <c r="Z409" s="721">
        <f>IFERROR(IF(Z407="",0,Z407),"0")+IFERROR(IF(Z408="",0,Z408),"0")</f>
        <v>0.15225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50</v>
      </c>
      <c r="Y410" s="721">
        <f>IFERROR(SUM(Y407:Y408),"0")</f>
        <v>54.6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6" t="s">
        <v>113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5"/>
      <c r="AB412" s="715"/>
      <c r="AC412" s="715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0" t="s">
        <v>674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3">
        <v>4607091384192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3">
        <v>4680115884892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169</v>
      </c>
      <c r="Y418" s="720">
        <f t="shared" si="77"/>
        <v>180</v>
      </c>
      <c r="Z418" s="36">
        <f t="shared" si="78"/>
        <v>0.32624999999999998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175.76</v>
      </c>
      <c r="BN418" s="64">
        <f t="shared" si="80"/>
        <v>187.20000000000002</v>
      </c>
      <c r="BO418" s="64">
        <f t="shared" si="81"/>
        <v>0.25148809523809523</v>
      </c>
      <c r="BP418" s="64">
        <f t="shared" si="82"/>
        <v>0.26785714285714285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14.083333333333334</v>
      </c>
      <c r="Y420" s="721">
        <f>IFERROR(Y413/H413,"0")+IFERROR(Y414/H414,"0")+IFERROR(Y415/H415,"0")+IFERROR(Y416/H416,"0")+IFERROR(Y417/H417,"0")+IFERROR(Y418/H418,"0")+IFERROR(Y419/H419,"0")</f>
        <v>15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0.32624999999999998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169</v>
      </c>
      <c r="Y421" s="721">
        <f>IFERROR(SUM(Y413:Y419),"0")</f>
        <v>180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714</v>
      </c>
      <c r="Y428" s="720">
        <f>IFERROR(IF(X428="",0,CEILING((X428/$H428),1)*$H428),"")</f>
        <v>717.6</v>
      </c>
      <c r="Z428" s="36">
        <f>IFERROR(IF(Y428=0,"",ROUNDUP(Y428/H428,0)*0.02175),"")</f>
        <v>2.0009999999999999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765.62769230769243</v>
      </c>
      <c r="BN428" s="64">
        <f>IFERROR(Y428*I428/H428,"0")</f>
        <v>769.48800000000017</v>
      </c>
      <c r="BO428" s="64">
        <f>IFERROR(1/J428*(X428/H428),"0")</f>
        <v>1.6346153846153846</v>
      </c>
      <c r="BP428" s="64">
        <f>IFERROR(1/J428*(Y428/H428),"0")</f>
        <v>1.6428571428571428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91.538461538461547</v>
      </c>
      <c r="Y433" s="721">
        <f>IFERROR(Y428/H428,"0")+IFERROR(Y429/H429,"0")+IFERROR(Y430/H430,"0")+IFERROR(Y431/H431,"0")+IFERROR(Y432/H432,"0")</f>
        <v>92</v>
      </c>
      <c r="Z433" s="721">
        <f>IFERROR(IF(Z428="",0,Z428),"0")+IFERROR(IF(Z429="",0,Z429),"0")+IFERROR(IF(Z430="",0,Z430),"0")+IFERROR(IF(Z431="",0,Z431),"0")+IFERROR(IF(Z432="",0,Z432),"0")</f>
        <v>2.0009999999999999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714</v>
      </c>
      <c r="Y434" s="721">
        <f>IFERROR(SUM(Y428:Y432),"0")</f>
        <v>717.6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5"/>
      <c r="AB435" s="715"/>
      <c r="AC435" s="715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customHeight="1" x14ac:dyDescent="0.25">
      <c r="A440" s="737" t="s">
        <v>709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6" t="s">
        <v>113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5"/>
      <c r="AB441" s="715"/>
      <c r="AC441" s="715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5"/>
      <c r="AB445" s="715"/>
      <c r="AC445" s="715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16</v>
      </c>
      <c r="Y461" s="720">
        <f t="shared" si="83"/>
        <v>16.8</v>
      </c>
      <c r="Z461" s="36">
        <f t="shared" si="88"/>
        <v>4.0160000000000001E-2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16.990476190476191</v>
      </c>
      <c r="BN461" s="64">
        <f t="shared" si="85"/>
        <v>17.84</v>
      </c>
      <c r="BO461" s="64">
        <f t="shared" si="86"/>
        <v>3.2560032560032565E-2</v>
      </c>
      <c r="BP461" s="64">
        <f t="shared" si="87"/>
        <v>3.4188034188034191E-2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7.6190476190476186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8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4.0160000000000001E-2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16</v>
      </c>
      <c r="Y466" s="721">
        <f>IFERROR(SUM(Y446:Y464),"0")</f>
        <v>16.8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5"/>
      <c r="AB467" s="715"/>
      <c r="AC467" s="715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2</v>
      </c>
      <c r="Y473" s="720">
        <f>IFERROR(IF(X473="",0,CEILING((X473/$H473),1)*$H473),"")</f>
        <v>2.4</v>
      </c>
      <c r="Z473" s="36">
        <f>IFERROR(IF(Y473=0,"",ROUNDUP(Y473/H473,0)*0.00627),"")</f>
        <v>1.2540000000000001E-2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3</v>
      </c>
      <c r="BN473" s="64">
        <f>IFERROR(Y473*I473/H473,"0")</f>
        <v>3.6000000000000005</v>
      </c>
      <c r="BO473" s="64">
        <f>IFERROR(1/J473*(X473/H473),"0")</f>
        <v>8.3333333333333332E-3</v>
      </c>
      <c r="BP473" s="64">
        <f>IFERROR(1/J473*(Y473/H473),"0")</f>
        <v>0.01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1.6666666666666667</v>
      </c>
      <c r="Y474" s="721">
        <f>IFERROR(Y473/H473,"0")</f>
        <v>2</v>
      </c>
      <c r="Z474" s="721">
        <f>IFERROR(IF(Z473="",0,Z473),"0")</f>
        <v>1.2540000000000001E-2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2</v>
      </c>
      <c r="Y475" s="721">
        <f>IFERROR(SUM(Y473:Y473),"0")</f>
        <v>2.4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6" t="s">
        <v>166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5"/>
      <c r="AB477" s="715"/>
      <c r="AC477" s="715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1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5"/>
      <c r="AB489" s="715"/>
      <c r="AC489" s="715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6" t="s">
        <v>63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6" t="s">
        <v>63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5"/>
      <c r="AB502" s="715"/>
      <c r="AC502" s="715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customHeight="1" x14ac:dyDescent="0.25">
      <c r="A507" s="737" t="s">
        <v>801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6" t="s">
        <v>113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94</v>
      </c>
      <c r="Y510" s="720">
        <f t="shared" si="89"/>
        <v>95.04</v>
      </c>
      <c r="Z510" s="36">
        <f t="shared" si="90"/>
        <v>0.21528</v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100.40909090909089</v>
      </c>
      <c r="BN510" s="64">
        <f t="shared" si="92"/>
        <v>101.52000000000001</v>
      </c>
      <c r="BO510" s="64">
        <f t="shared" si="93"/>
        <v>0.17118298368298368</v>
      </c>
      <c r="BP510" s="64">
        <f t="shared" si="94"/>
        <v>0.17307692307692307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483</v>
      </c>
      <c r="Y512" s="720">
        <f t="shared" si="89"/>
        <v>485.76000000000005</v>
      </c>
      <c r="Z512" s="36">
        <f t="shared" si="90"/>
        <v>1.10032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515.93181818181813</v>
      </c>
      <c r="BN512" s="64">
        <f t="shared" si="92"/>
        <v>518.88</v>
      </c>
      <c r="BO512" s="64">
        <f t="shared" si="93"/>
        <v>0.87958916083916083</v>
      </c>
      <c r="BP512" s="64">
        <f t="shared" si="94"/>
        <v>0.88461538461538469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500</v>
      </c>
      <c r="Y514" s="720">
        <f t="shared" si="89"/>
        <v>501.6</v>
      </c>
      <c r="Z514" s="36">
        <f t="shared" si="90"/>
        <v>1.1362000000000001</v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534.09090909090912</v>
      </c>
      <c r="BN514" s="64">
        <f t="shared" si="92"/>
        <v>535.79999999999995</v>
      </c>
      <c r="BO514" s="64">
        <f t="shared" si="93"/>
        <v>0.91054778554778548</v>
      </c>
      <c r="BP514" s="64">
        <f t="shared" si="94"/>
        <v>0.91346153846153855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094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92</v>
      </c>
      <c r="Y516" s="720">
        <f t="shared" si="89"/>
        <v>93.600000000000009</v>
      </c>
      <c r="Z516" s="36">
        <f>IFERROR(IF(Y516=0,"",ROUNDUP(Y516/H516,0)*0.00902),"")</f>
        <v>0.23452000000000001</v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97.36666666666666</v>
      </c>
      <c r="BN516" s="64">
        <f t="shared" si="92"/>
        <v>99.06</v>
      </c>
      <c r="BO516" s="64">
        <f t="shared" si="93"/>
        <v>0.19360269360269358</v>
      </c>
      <c r="BP516" s="64">
        <f t="shared" si="94"/>
        <v>0.19696969696969696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963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229.53282828282823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231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2.6863199999999998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1169</v>
      </c>
      <c r="Y521" s="721">
        <f>IFERROR(SUM(Y509:Y519),"0")</f>
        <v>1176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249</v>
      </c>
      <c r="Y523" s="720">
        <f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265.97727272727269</v>
      </c>
      <c r="BN523" s="64">
        <f>IFERROR(Y523*I523/H523,"0")</f>
        <v>270.71999999999997</v>
      </c>
      <c r="BO523" s="64">
        <f>IFERROR(1/J523*(X523/H523),"0")</f>
        <v>0.45345279720279719</v>
      </c>
      <c r="BP523" s="64">
        <f>IFERROR(1/J523*(Y523/H523),"0")</f>
        <v>0.46153846153846156</v>
      </c>
    </row>
    <row r="524" spans="1:68" ht="16.5" customHeight="1" x14ac:dyDescent="0.25">
      <c r="A524" s="54" t="s">
        <v>833</v>
      </c>
      <c r="B524" s="54" t="s">
        <v>834</v>
      </c>
      <c r="C524" s="31">
        <v>4301020364</v>
      </c>
      <c r="D524" s="723">
        <v>4680115880054</v>
      </c>
      <c r="E524" s="724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88" t="s">
        <v>835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3">
        <v>4680115880054</v>
      </c>
      <c r="E525" s="724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10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137</v>
      </c>
      <c r="Y525" s="720">
        <f>IFERROR(IF(X525="",0,CEILING((X525/$H525),1)*$H525),"")</f>
        <v>140.4</v>
      </c>
      <c r="Z525" s="36">
        <f>IFERROR(IF(Y525=0,"",ROUNDUP(Y525/H525,0)*0.00902),"")</f>
        <v>0.35177999999999998</v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144.99166666666667</v>
      </c>
      <c r="BN525" s="64">
        <f>IFERROR(Y525*I525/H525,"0")</f>
        <v>148.59</v>
      </c>
      <c r="BO525" s="64">
        <f>IFERROR(1/J525*(X525/H525),"0")</f>
        <v>0.28829966329966333</v>
      </c>
      <c r="BP525" s="64">
        <f>IFERROR(1/J525*(Y525/H525),"0")</f>
        <v>0.29545454545454547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85.214646464646464</v>
      </c>
      <c r="Y526" s="721">
        <f>IFERROR(Y523/H523,"0")+IFERROR(Y524/H524,"0")+IFERROR(Y525/H525,"0")</f>
        <v>87</v>
      </c>
      <c r="Z526" s="721">
        <f>IFERROR(IF(Z523="",0,Z523),"0")+IFERROR(IF(Z524="",0,Z524),"0")+IFERROR(IF(Z525="",0,Z525),"0")</f>
        <v>0.92586000000000002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386</v>
      </c>
      <c r="Y527" s="721">
        <f>IFERROR(SUM(Y523:Y525),"0")</f>
        <v>393.84000000000003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141</v>
      </c>
      <c r="Y530" s="720">
        <f t="shared" si="95"/>
        <v>142.56</v>
      </c>
      <c r="Z530" s="36">
        <f>IFERROR(IF(Y530=0,"",ROUNDUP(Y530/H530,0)*0.01196),"")</f>
        <v>0.32291999999999998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150.61363636363635</v>
      </c>
      <c r="BN530" s="64">
        <f t="shared" si="97"/>
        <v>152.27999999999997</v>
      </c>
      <c r="BO530" s="64">
        <f t="shared" si="98"/>
        <v>0.25677447552447552</v>
      </c>
      <c r="BP530" s="64">
        <f t="shared" si="99"/>
        <v>0.25961538461538464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113</v>
      </c>
      <c r="Y531" s="720">
        <f t="shared" si="95"/>
        <v>116.16000000000001</v>
      </c>
      <c r="Z531" s="36">
        <f>IFERROR(IF(Y531=0,"",ROUNDUP(Y531/H531,0)*0.01196),"")</f>
        <v>0.26312000000000002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120.70454545454544</v>
      </c>
      <c r="BN531" s="64">
        <f t="shared" si="97"/>
        <v>124.08000000000001</v>
      </c>
      <c r="BO531" s="64">
        <f t="shared" si="98"/>
        <v>0.20578379953379955</v>
      </c>
      <c r="BP531" s="64">
        <f t="shared" si="99"/>
        <v>0.21153846153846156</v>
      </c>
    </row>
    <row r="532" spans="1:68" ht="27" customHeight="1" x14ac:dyDescent="0.25">
      <c r="A532" s="54" t="s">
        <v>846</v>
      </c>
      <c r="B532" s="54" t="s">
        <v>847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5" t="s">
        <v>848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850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1" t="s">
        <v>853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855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4" t="s">
        <v>858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860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48.106060606060609</v>
      </c>
      <c r="Y538" s="721">
        <f>IFERROR(Y529/H529,"0")+IFERROR(Y530/H530,"0")+IFERROR(Y531/H531,"0")+IFERROR(Y532/H532,"0")+IFERROR(Y533/H533,"0")+IFERROR(Y534/H534,"0")+IFERROR(Y535/H535,"0")+IFERROR(Y536/H536,"0")+IFERROR(Y537/H537,"0")</f>
        <v>49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0.58604000000000001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254</v>
      </c>
      <c r="Y539" s="721">
        <f>IFERROR(SUM(Y529:Y537),"0")</f>
        <v>258.72000000000003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5"/>
      <c r="AB540" s="715"/>
      <c r="AC540" s="715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5"/>
      <c r="AB546" s="715"/>
      <c r="AC546" s="715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1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customHeight="1" x14ac:dyDescent="0.25">
      <c r="A552" s="737" t="s">
        <v>876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6" t="s">
        <v>113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5"/>
      <c r="AB553" s="715"/>
      <c r="AC553" s="715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97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28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843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5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7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41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5"/>
      <c r="AB563" s="715"/>
      <c r="AC563" s="715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962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08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5"/>
      <c r="AB570" s="715"/>
      <c r="AC570" s="715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3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9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4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6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8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3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00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3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5"/>
      <c r="AB587" s="715"/>
      <c r="AC587" s="715"/>
    </row>
    <row r="588" spans="1:68" ht="27" customHeight="1" x14ac:dyDescent="0.25">
      <c r="A588" s="54" t="s">
        <v>955</v>
      </c>
      <c r="B588" s="54" t="s">
        <v>956</v>
      </c>
      <c r="C588" s="31">
        <v>4301060354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3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4301060408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3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4301060355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19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4301060407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8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6" t="s">
        <v>113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5"/>
      <c r="AB595" s="715"/>
      <c r="AC595" s="715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109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5"/>
      <c r="AB600" s="715"/>
      <c r="AC600" s="715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5"/>
      <c r="AB604" s="715"/>
      <c r="AC604" s="715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4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5"/>
      <c r="AB608" s="715"/>
      <c r="AC608" s="715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4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12815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12991.46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13558.456783151691</v>
      </c>
      <c r="Y613" s="721">
        <f>IFERROR(SUM(BN22:BN609),"0")</f>
        <v>13745.193000000001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24</v>
      </c>
      <c r="Y614" s="38">
        <f>ROUNDUP(SUM(BP22:BP609),0)</f>
        <v>24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14158.456783151691</v>
      </c>
      <c r="Y615" s="721">
        <f>GrossWeightTotalR+PalletQtyTotalR*25</f>
        <v>14345.193000000001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2165.8182923098916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2195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28.484859999999998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6" t="s">
        <v>801</v>
      </c>
      <c r="AD619" s="743" t="s">
        <v>876</v>
      </c>
      <c r="AE619" s="891"/>
      <c r="AF619" s="717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7"/>
      <c r="M620" s="743" t="s">
        <v>447</v>
      </c>
      <c r="N620" s="717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7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7"/>
      <c r="M621" s="744"/>
      <c r="N621" s="717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1302.6000000000001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725.00000000000011</v>
      </c>
      <c r="E622" s="46">
        <f>IFERROR(Y106*1,"0")+IFERROR(Y107*1,"0")+IFERROR(Y108*1,"0")+IFERROR(Y112*1,"0")+IFERROR(Y113*1,"0")+IFERROR(Y114*1,"0")+IFERROR(Y115*1,"0")+IFERROR(Y116*1,"0")</f>
        <v>1067.4000000000001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1373.9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195.3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1802.3999999999999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893.19999999999993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199.2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473.99999999999994</v>
      </c>
      <c r="V622" s="46">
        <f>IFERROR(Y370*1,"0")+IFERROR(Y374*1,"0")+IFERROR(Y375*1,"0")+IFERROR(Y376*1,"0")</f>
        <v>13.5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2199.6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897.6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19.2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1828.5600000000002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A8:C8"/>
    <mergeCell ref="D32:E32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A333:Z333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Q5:R5"/>
    <mergeCell ref="P370:T370"/>
    <mergeCell ref="D242:E242"/>
    <mergeCell ref="P199:T199"/>
    <mergeCell ref="P497:T497"/>
    <mergeCell ref="F17:F18"/>
    <mergeCell ref="D478:E478"/>
    <mergeCell ref="D278:E278"/>
    <mergeCell ref="D163:E163"/>
    <mergeCell ref="D107:E107"/>
    <mergeCell ref="D576:E57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92:V592"/>
    <mergeCell ref="P515:T515"/>
    <mergeCell ref="P344:T344"/>
    <mergeCell ref="D265:E265"/>
    <mergeCell ref="D216:E216"/>
    <mergeCell ref="A134:O135"/>
    <mergeCell ref="D452:E452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101:T101"/>
    <mergeCell ref="D557:E557"/>
    <mergeCell ref="D386:E386"/>
    <mergeCell ref="D513:E513"/>
    <mergeCell ref="P492:V492"/>
    <mergeCell ref="P415:T415"/>
    <mergeCell ref="P479:V479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588:T588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A102:O103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P582:T582"/>
    <mergeCell ref="D525:E525"/>
    <mergeCell ref="A9:C9"/>
    <mergeCell ref="P125:T125"/>
    <mergeCell ref="P557:T557"/>
    <mergeCell ref="A71:O72"/>
    <mergeCell ref="P112:T112"/>
    <mergeCell ref="D58:E58"/>
    <mergeCell ref="D294:E294"/>
    <mergeCell ref="A298:Z298"/>
    <mergeCell ref="P273:V273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P471:V471"/>
    <mergeCell ref="A467:Z467"/>
    <mergeCell ref="D459:E459"/>
    <mergeCell ref="P130:T130"/>
    <mergeCell ref="P421:V421"/>
    <mergeCell ref="A271:Z271"/>
    <mergeCell ref="P190:T190"/>
    <mergeCell ref="A507:Z507"/>
    <mergeCell ref="P282:T282"/>
    <mergeCell ref="D154:E154"/>
    <mergeCell ref="D461:E461"/>
    <mergeCell ref="D200:E200"/>
    <mergeCell ref="P555:T555"/>
    <mergeCell ref="P359:T359"/>
    <mergeCell ref="D436:E436"/>
    <mergeCell ref="P490:T490"/>
    <mergeCell ref="D292:E292"/>
    <mergeCell ref="P346:T346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P164:T164"/>
    <mergeCell ref="D299:E299"/>
    <mergeCell ref="V6:W9"/>
    <mergeCell ref="D199:E199"/>
    <mergeCell ref="P554:T554"/>
    <mergeCell ref="P38:T38"/>
    <mergeCell ref="D497:E497"/>
    <mergeCell ref="D364:E364"/>
    <mergeCell ref="A404:O405"/>
    <mergeCell ref="A155:O156"/>
    <mergeCell ref="P541:T541"/>
    <mergeCell ref="D413:E413"/>
    <mergeCell ref="D484:E484"/>
    <mergeCell ref="P345:T345"/>
    <mergeCell ref="D217:E217"/>
    <mergeCell ref="P222:T222"/>
    <mergeCell ref="P84:T8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Z17:Z18"/>
    <mergeCell ref="A41:Z41"/>
    <mergeCell ref="D446:E446"/>
    <mergeCell ref="P550:V55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405:V405"/>
    <mergeCell ref="D222:E222"/>
    <mergeCell ref="G17:G18"/>
    <mergeCell ref="P171:V171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D583:E583"/>
    <mergeCell ref="P596:T596"/>
    <mergeCell ref="P562:V562"/>
    <mergeCell ref="A273:O274"/>
    <mergeCell ref="P143:T143"/>
    <mergeCell ref="D64:E64"/>
    <mergeCell ref="D51:E51"/>
    <mergeCell ref="P235:T235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13:M13"/>
    <mergeCell ref="A59:O60"/>
    <mergeCell ref="A119:Z119"/>
    <mergeCell ref="P79:V79"/>
    <mergeCell ref="P437:V437"/>
    <mergeCell ref="P315:V315"/>
    <mergeCell ref="P613:V613"/>
    <mergeCell ref="A427:Z427"/>
    <mergeCell ref="D254:E254"/>
    <mergeCell ref="P115:T115"/>
    <mergeCell ref="A15:M1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P211:T211"/>
    <mergeCell ref="D132:E132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T6:U9"/>
    <mergeCell ref="D582:E582"/>
    <mergeCell ref="D533:E533"/>
    <mergeCell ref="P319:V319"/>
    <mergeCell ref="Q10:R10"/>
    <mergeCell ref="P356:T356"/>
    <mergeCell ref="D277:E277"/>
    <mergeCell ref="M620:M621"/>
    <mergeCell ref="A379:Z379"/>
    <mergeCell ref="A37:Z37"/>
    <mergeCell ref="P60:V60"/>
    <mergeCell ref="D564:E564"/>
    <mergeCell ref="A493:Z493"/>
    <mergeCell ref="D485:E485"/>
    <mergeCell ref="P320:V320"/>
    <mergeCell ref="P149:V149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D264:E264"/>
    <mergeCell ref="P581:T581"/>
    <mergeCell ref="P277:T277"/>
    <mergeCell ref="P519:T519"/>
    <mergeCell ref="D391:E391"/>
    <mergeCell ref="D220:E220"/>
    <mergeCell ref="D93:E93"/>
    <mergeCell ref="P72:V72"/>
    <mergeCell ref="A322:Z322"/>
    <mergeCell ref="P122:T1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P499:V499"/>
    <mergeCell ref="P496:T496"/>
    <mergeCell ref="A491:O492"/>
    <mergeCell ref="A477:Z477"/>
    <mergeCell ref="D469:E469"/>
    <mergeCell ref="A257:O258"/>
    <mergeCell ref="A288:O289"/>
    <mergeCell ref="D219:E219"/>
    <mergeCell ref="A549:O550"/>
    <mergeCell ref="D201:E201"/>
    <mergeCell ref="P566:T566"/>
    <mergeCell ref="P517:T517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D27:E27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D460:E460"/>
    <mergeCell ref="A5:C5"/>
    <mergeCell ref="D548:E548"/>
    <mergeCell ref="A552:Z552"/>
    <mergeCell ref="P135:V135"/>
    <mergeCell ref="P191:V191"/>
    <mergeCell ref="A187:Z187"/>
    <mergeCell ref="P420:V420"/>
    <mergeCell ref="A472:Z472"/>
    <mergeCell ref="D337:E337"/>
    <mergeCell ref="D464:E464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D9:E9"/>
    <mergeCell ref="P197:T197"/>
    <mergeCell ref="F9:G9"/>
    <mergeCell ref="P53:T53"/>
    <mergeCell ref="P495:T495"/>
    <mergeCell ref="A425:O426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Q9:R9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Q11:R11"/>
    <mergeCell ref="A6:C6"/>
    <mergeCell ref="D113:E113"/>
    <mergeCell ref="P416:T416"/>
    <mergeCell ref="P142:T142"/>
    <mergeCell ref="D148:E148"/>
    <mergeCell ref="D26:E26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P214:V214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P145:V145"/>
    <mergeCell ref="D1:F1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P428:T428"/>
    <mergeCell ref="A309:O310"/>
    <mergeCell ref="P348:V348"/>
    <mergeCell ref="A173:Z173"/>
    <mergeCell ref="A400:Z400"/>
    <mergeCell ref="P113:T113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537:T537"/>
    <mergeCell ref="P337:T337"/>
    <mergeCell ref="A89:Z89"/>
    <mergeCell ref="D147:E147"/>
    <mergeCell ref="P464:T46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59:V59"/>
    <mergeCell ref="P488:V488"/>
    <mergeCell ref="D620:D621"/>
    <mergeCell ref="F620:F621"/>
    <mergeCell ref="P131:T131"/>
    <mergeCell ref="A117:O118"/>
    <mergeCell ref="D5:E5"/>
    <mergeCell ref="P382:T382"/>
    <mergeCell ref="D303:E303"/>
    <mergeCell ref="D496:E496"/>
    <mergeCell ref="P453:T453"/>
    <mergeCell ref="A238:O239"/>
    <mergeCell ref="P42:T42"/>
    <mergeCell ref="A474:O475"/>
    <mergeCell ref="D94:E94"/>
    <mergeCell ref="D588:E58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A45:Z45"/>
    <mergeCell ref="P35:V35"/>
    <mergeCell ref="P399:V399"/>
    <mergeCell ref="P526:V526"/>
    <mergeCell ref="D387:E387"/>
    <mergeCell ref="C620:C621"/>
    <mergeCell ref="H1:Q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P40:V40"/>
    <mergeCell ref="D495:E495"/>
    <mergeCell ref="D28:E28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D30:E30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A355:Z355"/>
    <mergeCell ref="A311:Z311"/>
    <mergeCell ref="P32:T32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V10:W10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332:V332"/>
    <mergeCell ref="P161:V161"/>
    <mergeCell ref="A331:O332"/>
    <mergeCell ref="A151:Z151"/>
    <mergeCell ref="P617:V617"/>
    <mergeCell ref="P234:T234"/>
    <mergeCell ref="A321:Z321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7:M7"/>
    <mergeCell ref="P620:P621"/>
    <mergeCell ref="R620:R621"/>
    <mergeCell ref="P389:T389"/>
    <mergeCell ref="P309:V309"/>
    <mergeCell ref="P454:T454"/>
    <mergeCell ref="A570:Z570"/>
    <mergeCell ref="P545:V545"/>
    <mergeCell ref="P88:V88"/>
    <mergeCell ref="A205:Z205"/>
    <mergeCell ref="D70:E70"/>
    <mergeCell ref="P391:T391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