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BD4C3E8-5C63-4D37-9F88-C2721204F4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AE622" i="1" s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Z585" i="1" s="1"/>
  <c r="Y581" i="1"/>
  <c r="Y586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Z549" i="1" s="1"/>
  <c r="Y547" i="1"/>
  <c r="Y550" i="1" s="1"/>
  <c r="P547" i="1"/>
  <c r="X545" i="1"/>
  <c r="Y544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Y545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X492" i="1"/>
  <c r="Y491" i="1"/>
  <c r="X491" i="1"/>
  <c r="BP490" i="1"/>
  <c r="BO490" i="1"/>
  <c r="BN490" i="1"/>
  <c r="BM490" i="1"/>
  <c r="Z490" i="1"/>
  <c r="Z491" i="1" s="1"/>
  <c r="Y490" i="1"/>
  <c r="Y492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Y488" i="1" s="1"/>
  <c r="P482" i="1"/>
  <c r="X480" i="1"/>
  <c r="X479" i="1"/>
  <c r="BO478" i="1"/>
  <c r="BM478" i="1"/>
  <c r="Y478" i="1"/>
  <c r="Y479" i="1" s="1"/>
  <c r="P478" i="1"/>
  <c r="X475" i="1"/>
  <c r="X474" i="1"/>
  <c r="BO473" i="1"/>
  <c r="BM473" i="1"/>
  <c r="Y473" i="1"/>
  <c r="Y474" i="1" s="1"/>
  <c r="P473" i="1"/>
  <c r="X471" i="1"/>
  <c r="X470" i="1"/>
  <c r="BO469" i="1"/>
  <c r="BM469" i="1"/>
  <c r="Y469" i="1"/>
  <c r="BP469" i="1" s="1"/>
  <c r="P469" i="1"/>
  <c r="BP468" i="1"/>
  <c r="BO468" i="1"/>
  <c r="BN468" i="1"/>
  <c r="BM468" i="1"/>
  <c r="Z468" i="1"/>
  <c r="Y468" i="1"/>
  <c r="Y470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Y405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7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BO324" i="1"/>
  <c r="BM324" i="1"/>
  <c r="Y324" i="1"/>
  <c r="Y331" i="1" s="1"/>
  <c r="P324" i="1"/>
  <c r="BP323" i="1"/>
  <c r="BO323" i="1"/>
  <c r="BN323" i="1"/>
  <c r="BM323" i="1"/>
  <c r="Z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X315" i="1"/>
  <c r="X314" i="1"/>
  <c r="BO313" i="1"/>
  <c r="BM313" i="1"/>
  <c r="Y313" i="1"/>
  <c r="T622" i="1" s="1"/>
  <c r="P313" i="1"/>
  <c r="X310" i="1"/>
  <c r="X309" i="1"/>
  <c r="BO308" i="1"/>
  <c r="BM308" i="1"/>
  <c r="Y308" i="1"/>
  <c r="S622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R62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Q622" i="1" s="1"/>
  <c r="P292" i="1"/>
  <c r="X289" i="1"/>
  <c r="X288" i="1"/>
  <c r="BO287" i="1"/>
  <c r="BM287" i="1"/>
  <c r="Y287" i="1"/>
  <c r="P622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O622" i="1" s="1"/>
  <c r="P277" i="1"/>
  <c r="X274" i="1"/>
  <c r="X273" i="1"/>
  <c r="BO272" i="1"/>
  <c r="BM272" i="1"/>
  <c r="Y272" i="1"/>
  <c r="Y274" i="1" s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22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Y213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N207" i="1"/>
  <c r="BM207" i="1"/>
  <c r="Z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H622" i="1" s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Y145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2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2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7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16" i="1" s="1"/>
  <c r="BO22" i="1"/>
  <c r="X614" i="1" s="1"/>
  <c r="BM22" i="1"/>
  <c r="X613" i="1" s="1"/>
  <c r="X615" i="1" s="1"/>
  <c r="Y22" i="1"/>
  <c r="B62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12" i="1"/>
  <c r="Z27" i="1"/>
  <c r="Z35" i="1" s="1"/>
  <c r="BN27" i="1"/>
  <c r="BP27" i="1"/>
  <c r="Z29" i="1"/>
  <c r="BN29" i="1"/>
  <c r="Z33" i="1"/>
  <c r="BN33" i="1"/>
  <c r="C62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Y78" i="1"/>
  <c r="Z81" i="1"/>
  <c r="BN81" i="1"/>
  <c r="BP81" i="1"/>
  <c r="Z83" i="1"/>
  <c r="BN83" i="1"/>
  <c r="Z85" i="1"/>
  <c r="BN85" i="1"/>
  <c r="Y88" i="1"/>
  <c r="Z90" i="1"/>
  <c r="BN90" i="1"/>
  <c r="BP90" i="1"/>
  <c r="Z91" i="1"/>
  <c r="BN91" i="1"/>
  <c r="Z92" i="1"/>
  <c r="BN92" i="1"/>
  <c r="Z93" i="1"/>
  <c r="BN93" i="1"/>
  <c r="Z95" i="1"/>
  <c r="BN95" i="1"/>
  <c r="Y96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Y135" i="1"/>
  <c r="Z138" i="1"/>
  <c r="Z144" i="1" s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2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Y180" i="1"/>
  <c r="Y186" i="1"/>
  <c r="Y203" i="1"/>
  <c r="J622" i="1"/>
  <c r="Y208" i="1"/>
  <c r="BP217" i="1"/>
  <c r="BN217" i="1"/>
  <c r="Z217" i="1"/>
  <c r="Z224" i="1" s="1"/>
  <c r="BP221" i="1"/>
  <c r="BN221" i="1"/>
  <c r="Z221" i="1"/>
  <c r="BP229" i="1"/>
  <c r="BN229" i="1"/>
  <c r="Z229" i="1"/>
  <c r="BP233" i="1"/>
  <c r="BN233" i="1"/>
  <c r="Z233" i="1"/>
  <c r="H9" i="1"/>
  <c r="Y24" i="1"/>
  <c r="Y72" i="1"/>
  <c r="Y110" i="1"/>
  <c r="Y127" i="1"/>
  <c r="Y171" i="1"/>
  <c r="Z174" i="1"/>
  <c r="BN174" i="1"/>
  <c r="BP174" i="1"/>
  <c r="Z176" i="1"/>
  <c r="BN176" i="1"/>
  <c r="Z178" i="1"/>
  <c r="BN178" i="1"/>
  <c r="Z182" i="1"/>
  <c r="Z185" i="1" s="1"/>
  <c r="BN182" i="1"/>
  <c r="BP182" i="1"/>
  <c r="Z184" i="1"/>
  <c r="BN184" i="1"/>
  <c r="I622" i="1"/>
  <c r="Y192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25" i="1"/>
  <c r="Y239" i="1"/>
  <c r="Y238" i="1"/>
  <c r="BP227" i="1"/>
  <c r="BN227" i="1"/>
  <c r="Z227" i="1"/>
  <c r="BP231" i="1"/>
  <c r="BN231" i="1"/>
  <c r="Z231" i="1"/>
  <c r="Z235" i="1"/>
  <c r="BN235" i="1"/>
  <c r="Z237" i="1"/>
  <c r="BN237" i="1"/>
  <c r="Z241" i="1"/>
  <c r="Z245" i="1" s="1"/>
  <c r="BN241" i="1"/>
  <c r="BP241" i="1"/>
  <c r="Z243" i="1"/>
  <c r="BN243" i="1"/>
  <c r="Y246" i="1"/>
  <c r="K622" i="1"/>
  <c r="Z250" i="1"/>
  <c r="Z257" i="1" s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BN277" i="1"/>
  <c r="BP277" i="1"/>
  <c r="Z280" i="1"/>
  <c r="BN280" i="1"/>
  <c r="Z282" i="1"/>
  <c r="BN282" i="1"/>
  <c r="Y283" i="1"/>
  <c r="Z287" i="1"/>
  <c r="Z288" i="1" s="1"/>
  <c r="BN287" i="1"/>
  <c r="BP287" i="1"/>
  <c r="Y288" i="1"/>
  <c r="Z292" i="1"/>
  <c r="BN292" i="1"/>
  <c r="BP292" i="1"/>
  <c r="Z294" i="1"/>
  <c r="BN294" i="1"/>
  <c r="Y295" i="1"/>
  <c r="Z299" i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Z319" i="1" s="1"/>
  <c r="BN317" i="1"/>
  <c r="BP317" i="1"/>
  <c r="Y320" i="1"/>
  <c r="U622" i="1"/>
  <c r="Z324" i="1"/>
  <c r="Z331" i="1" s="1"/>
  <c r="BN324" i="1"/>
  <c r="BP324" i="1"/>
  <c r="Z325" i="1"/>
  <c r="BN325" i="1"/>
  <c r="Z327" i="1"/>
  <c r="BN327" i="1"/>
  <c r="Z329" i="1"/>
  <c r="BN329" i="1"/>
  <c r="Y332" i="1"/>
  <c r="Z335" i="1"/>
  <c r="Z338" i="1" s="1"/>
  <c r="BN335" i="1"/>
  <c r="BP335" i="1"/>
  <c r="Z337" i="1"/>
  <c r="BN337" i="1"/>
  <c r="Z341" i="1"/>
  <c r="BN341" i="1"/>
  <c r="BP341" i="1"/>
  <c r="Z343" i="1"/>
  <c r="BN343" i="1"/>
  <c r="Z345" i="1"/>
  <c r="BN345" i="1"/>
  <c r="Y348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BP402" i="1"/>
  <c r="BN402" i="1"/>
  <c r="Z402" i="1"/>
  <c r="Z404" i="1" s="1"/>
  <c r="Y409" i="1"/>
  <c r="BP414" i="1"/>
  <c r="BN414" i="1"/>
  <c r="Z414" i="1"/>
  <c r="BP418" i="1"/>
  <c r="BN418" i="1"/>
  <c r="Z418" i="1"/>
  <c r="Y425" i="1"/>
  <c r="BP430" i="1"/>
  <c r="BN430" i="1"/>
  <c r="Z430" i="1"/>
  <c r="BP448" i="1"/>
  <c r="BN448" i="1"/>
  <c r="Z448" i="1"/>
  <c r="Y269" i="1"/>
  <c r="Y284" i="1"/>
  <c r="Y289" i="1"/>
  <c r="Y296" i="1"/>
  <c r="Y305" i="1"/>
  <c r="Y310" i="1"/>
  <c r="Y315" i="1"/>
  <c r="Z353" i="1"/>
  <c r="BP351" i="1"/>
  <c r="BN351" i="1"/>
  <c r="Z351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Z377" i="1" s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BP408" i="1"/>
  <c r="BN408" i="1"/>
  <c r="Z408" i="1"/>
  <c r="Z409" i="1" s="1"/>
  <c r="Y410" i="1"/>
  <c r="X622" i="1"/>
  <c r="Y421" i="1"/>
  <c r="BP413" i="1"/>
  <c r="BN413" i="1"/>
  <c r="Z413" i="1"/>
  <c r="BP416" i="1"/>
  <c r="BN416" i="1"/>
  <c r="Z416" i="1"/>
  <c r="Y420" i="1"/>
  <c r="BP424" i="1"/>
  <c r="BN424" i="1"/>
  <c r="Z424" i="1"/>
  <c r="Z425" i="1" s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Y465" i="1"/>
  <c r="Y471" i="1"/>
  <c r="Y475" i="1"/>
  <c r="Y480" i="1"/>
  <c r="Y487" i="1"/>
  <c r="BP498" i="1"/>
  <c r="BN498" i="1"/>
  <c r="Z498" i="1"/>
  <c r="Y500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5" i="1"/>
  <c r="BN525" i="1"/>
  <c r="Z525" i="1"/>
  <c r="Z526" i="1" s="1"/>
  <c r="Y527" i="1"/>
  <c r="Y539" i="1"/>
  <c r="BP529" i="1"/>
  <c r="BN529" i="1"/>
  <c r="Z529" i="1"/>
  <c r="BP532" i="1"/>
  <c r="BN532" i="1"/>
  <c r="Z532" i="1"/>
  <c r="BP536" i="1"/>
  <c r="BN536" i="1"/>
  <c r="Z536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Z450" i="1"/>
  <c r="BN450" i="1"/>
  <c r="Z452" i="1"/>
  <c r="BN452" i="1"/>
  <c r="Z454" i="1"/>
  <c r="BN454" i="1"/>
  <c r="Z456" i="1"/>
  <c r="BN456" i="1"/>
  <c r="Z459" i="1"/>
  <c r="BN459" i="1"/>
  <c r="Z461" i="1"/>
  <c r="BN461" i="1"/>
  <c r="Z463" i="1"/>
  <c r="BN463" i="1"/>
  <c r="Z469" i="1"/>
  <c r="Z470" i="1" s="1"/>
  <c r="BN469" i="1"/>
  <c r="Z473" i="1"/>
  <c r="Z474" i="1" s="1"/>
  <c r="BN473" i="1"/>
  <c r="BP473" i="1"/>
  <c r="Z478" i="1"/>
  <c r="Z479" i="1" s="1"/>
  <c r="BN478" i="1"/>
  <c r="BP478" i="1"/>
  <c r="Z482" i="1"/>
  <c r="BN482" i="1"/>
  <c r="BP482" i="1"/>
  <c r="Z484" i="1"/>
  <c r="BN484" i="1"/>
  <c r="Z485" i="1"/>
  <c r="BN485" i="1"/>
  <c r="AA622" i="1"/>
  <c r="Y499" i="1"/>
  <c r="Z496" i="1"/>
  <c r="Z499" i="1" s="1"/>
  <c r="BN496" i="1"/>
  <c r="BP497" i="1"/>
  <c r="BN497" i="1"/>
  <c r="Z497" i="1"/>
  <c r="BP511" i="1"/>
  <c r="BN511" i="1"/>
  <c r="Z511" i="1"/>
  <c r="BP516" i="1"/>
  <c r="BN516" i="1"/>
  <c r="Z516" i="1"/>
  <c r="BP518" i="1"/>
  <c r="BN518" i="1"/>
  <c r="Z518" i="1"/>
  <c r="Y526" i="1"/>
  <c r="BP531" i="1"/>
  <c r="BN531" i="1"/>
  <c r="Z531" i="1"/>
  <c r="BP535" i="1"/>
  <c r="BN535" i="1"/>
  <c r="Z535" i="1"/>
  <c r="Y538" i="1"/>
  <c r="BP542" i="1"/>
  <c r="BN542" i="1"/>
  <c r="Z542" i="1"/>
  <c r="Z544" i="1" s="1"/>
  <c r="BP555" i="1"/>
  <c r="BN555" i="1"/>
  <c r="Z555" i="1"/>
  <c r="AD622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520" i="1" l="1"/>
  <c r="Z433" i="1"/>
  <c r="Z420" i="1"/>
  <c r="Z347" i="1"/>
  <c r="Z304" i="1"/>
  <c r="Z295" i="1"/>
  <c r="Z283" i="1"/>
  <c r="Z269" i="1"/>
  <c r="Z238" i="1"/>
  <c r="Z179" i="1"/>
  <c r="Z134" i="1"/>
  <c r="Z126" i="1"/>
  <c r="Z117" i="1"/>
  <c r="Z109" i="1"/>
  <c r="Z102" i="1"/>
  <c r="Z96" i="1"/>
  <c r="Z87" i="1"/>
  <c r="Z78" i="1"/>
  <c r="Z71" i="1"/>
  <c r="Y616" i="1"/>
  <c r="Y613" i="1"/>
  <c r="Z487" i="1"/>
  <c r="Z592" i="1"/>
  <c r="Z578" i="1"/>
  <c r="Z561" i="1"/>
  <c r="Z538" i="1"/>
  <c r="Z465" i="1"/>
  <c r="Z393" i="1"/>
  <c r="Z366" i="1"/>
  <c r="Z360" i="1"/>
  <c r="Y612" i="1"/>
  <c r="Y614" i="1"/>
  <c r="Z617" i="1"/>
  <c r="Y615" i="1" l="1"/>
</calcChain>
</file>

<file path=xl/sharedStrings.xml><?xml version="1.0" encoding="utf-8"?>
<sst xmlns="http://schemas.openxmlformats.org/spreadsheetml/2006/main" count="2894" uniqueCount="1031">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</sst>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6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80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2"/>
  <sheetViews>
    <sheetView showGridLines="0" tabSelected="1" topLeftCell="A596" zoomScaleNormal="100" zoomScaleSheetLayoutView="100" workbookViewId="0">
      <selection activeCell="AB618" sqref="AB618"/>
    </sheetView>
  </sheetViews>
  <sheetFormatPr defaultColWidth="9.140625" defaultRowHeight="12.75" x14ac:dyDescent="0.2"/>
  <cols>
    <col min="1" max="1" width="9.140625" style="7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7" customWidth="1"/>
    <col min="19" max="19" width="6.140625" style="7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7" customWidth="1"/>
    <col min="25" max="25" width="11" style="717" customWidth="1"/>
    <col min="26" max="26" width="10" style="717" customWidth="1"/>
    <col min="27" max="27" width="11.5703125" style="717" customWidth="1"/>
    <col min="28" max="28" width="10.42578125" style="717" customWidth="1"/>
    <col min="29" max="29" width="30" style="7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7" customWidth="1"/>
    <col min="34" max="34" width="9.140625" style="717" customWidth="1"/>
    <col min="35" max="16384" width="9.140625" style="717"/>
  </cols>
  <sheetData>
    <row r="1" spans="1:32" s="713" customFormat="1" ht="45" customHeight="1" x14ac:dyDescent="0.2">
      <c r="A1" s="41"/>
      <c r="B1" s="41"/>
      <c r="C1" s="41"/>
      <c r="D1" s="800" t="s">
        <v>0</v>
      </c>
      <c r="E1" s="756"/>
      <c r="F1" s="756"/>
      <c r="G1" s="12" t="s">
        <v>1</v>
      </c>
      <c r="H1" s="800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1"/>
      <c r="R2" s="731"/>
      <c r="S2" s="731"/>
      <c r="T2" s="731"/>
      <c r="U2" s="731"/>
      <c r="V2" s="731"/>
      <c r="W2" s="731"/>
      <c r="X2" s="16"/>
      <c r="Y2" s="16"/>
      <c r="Z2" s="16"/>
      <c r="AA2" s="16"/>
      <c r="AB2" s="51"/>
      <c r="AC2" s="51"/>
      <c r="AD2" s="51"/>
      <c r="AE2" s="51"/>
    </row>
    <row r="3" spans="1:32" s="7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1"/>
      <c r="Q3" s="731"/>
      <c r="R3" s="731"/>
      <c r="S3" s="731"/>
      <c r="T3" s="731"/>
      <c r="U3" s="731"/>
      <c r="V3" s="731"/>
      <c r="W3" s="731"/>
      <c r="X3" s="16"/>
      <c r="Y3" s="16"/>
      <c r="Z3" s="16"/>
      <c r="AA3" s="16"/>
      <c r="AB3" s="51"/>
      <c r="AC3" s="51"/>
      <c r="AD3" s="51"/>
      <c r="AE3" s="51"/>
    </row>
    <row r="4" spans="1:32" s="7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3" customFormat="1" ht="23.45" customHeight="1" x14ac:dyDescent="0.2">
      <c r="A5" s="861" t="s">
        <v>8</v>
      </c>
      <c r="B5" s="739"/>
      <c r="C5" s="740"/>
      <c r="D5" s="805"/>
      <c r="E5" s="806"/>
      <c r="F5" s="1081" t="s">
        <v>9</v>
      </c>
      <c r="G5" s="740"/>
      <c r="H5" s="805"/>
      <c r="I5" s="1007"/>
      <c r="J5" s="1007"/>
      <c r="K5" s="1007"/>
      <c r="L5" s="1007"/>
      <c r="M5" s="806"/>
      <c r="N5" s="58"/>
      <c r="P5" s="24" t="s">
        <v>10</v>
      </c>
      <c r="Q5" s="1099">
        <v>45593</v>
      </c>
      <c r="R5" s="860"/>
      <c r="T5" s="910" t="s">
        <v>11</v>
      </c>
      <c r="U5" s="911"/>
      <c r="V5" s="915" t="s">
        <v>12</v>
      </c>
      <c r="W5" s="860"/>
      <c r="AB5" s="51"/>
      <c r="AC5" s="51"/>
      <c r="AD5" s="51"/>
      <c r="AE5" s="51"/>
    </row>
    <row r="6" spans="1:32" s="713" customFormat="1" ht="24" customHeight="1" x14ac:dyDescent="0.2">
      <c r="A6" s="861" t="s">
        <v>13</v>
      </c>
      <c r="B6" s="739"/>
      <c r="C6" s="740"/>
      <c r="D6" s="1011" t="s">
        <v>14</v>
      </c>
      <c r="E6" s="1012"/>
      <c r="F6" s="1012"/>
      <c r="G6" s="1012"/>
      <c r="H6" s="1012"/>
      <c r="I6" s="1012"/>
      <c r="J6" s="1012"/>
      <c r="K6" s="1012"/>
      <c r="L6" s="1012"/>
      <c r="M6" s="860"/>
      <c r="N6" s="59"/>
      <c r="P6" s="24" t="s">
        <v>15</v>
      </c>
      <c r="Q6" s="1111" t="str">
        <f>IF(Q5=0," ",CHOOSE(WEEKDAY(Q5,2),"Понедельник","Вторник","Среда","Четверг","Пятница","Суббота","Воскресенье"))</f>
        <v>Понедельник</v>
      </c>
      <c r="R6" s="724"/>
      <c r="T6" s="920" t="s">
        <v>16</v>
      </c>
      <c r="U6" s="911"/>
      <c r="V6" s="992" t="s">
        <v>17</v>
      </c>
      <c r="W6" s="772"/>
      <c r="AB6" s="51"/>
      <c r="AC6" s="51"/>
      <c r="AD6" s="51"/>
      <c r="AE6" s="51"/>
    </row>
    <row r="7" spans="1:32" s="713" customFormat="1" ht="21.75" hidden="1" customHeight="1" x14ac:dyDescent="0.2">
      <c r="A7" s="55"/>
      <c r="B7" s="55"/>
      <c r="C7" s="55"/>
      <c r="D7" s="778" t="str">
        <f>IFERROR(VLOOKUP(DeliveryAddress,Table,3,0),1)</f>
        <v>1</v>
      </c>
      <c r="E7" s="779"/>
      <c r="F7" s="779"/>
      <c r="G7" s="779"/>
      <c r="H7" s="779"/>
      <c r="I7" s="779"/>
      <c r="J7" s="779"/>
      <c r="K7" s="779"/>
      <c r="L7" s="779"/>
      <c r="M7" s="780"/>
      <c r="N7" s="60"/>
      <c r="P7" s="24"/>
      <c r="Q7" s="42"/>
      <c r="R7" s="42"/>
      <c r="T7" s="731"/>
      <c r="U7" s="911"/>
      <c r="V7" s="993"/>
      <c r="W7" s="994"/>
      <c r="AB7" s="51"/>
      <c r="AC7" s="51"/>
      <c r="AD7" s="51"/>
      <c r="AE7" s="51"/>
    </row>
    <row r="8" spans="1:32" s="713" customFormat="1" ht="25.5" customHeight="1" x14ac:dyDescent="0.2">
      <c r="A8" s="1128" t="s">
        <v>18</v>
      </c>
      <c r="B8" s="734"/>
      <c r="C8" s="735"/>
      <c r="D8" s="789"/>
      <c r="E8" s="790"/>
      <c r="F8" s="790"/>
      <c r="G8" s="790"/>
      <c r="H8" s="790"/>
      <c r="I8" s="790"/>
      <c r="J8" s="790"/>
      <c r="K8" s="790"/>
      <c r="L8" s="790"/>
      <c r="M8" s="791"/>
      <c r="N8" s="61"/>
      <c r="P8" s="24" t="s">
        <v>19</v>
      </c>
      <c r="Q8" s="870">
        <v>0.41666666666666669</v>
      </c>
      <c r="R8" s="780"/>
      <c r="T8" s="731"/>
      <c r="U8" s="911"/>
      <c r="V8" s="993"/>
      <c r="W8" s="994"/>
      <c r="AB8" s="51"/>
      <c r="AC8" s="51"/>
      <c r="AD8" s="51"/>
      <c r="AE8" s="51"/>
    </row>
    <row r="9" spans="1:32" s="713" customFormat="1" ht="39.950000000000003" customHeight="1" x14ac:dyDescent="0.2">
      <c r="A9" s="8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880"/>
      <c r="E9" s="742"/>
      <c r="F9" s="8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742"/>
      <c r="N9" s="711"/>
      <c r="P9" s="26" t="s">
        <v>20</v>
      </c>
      <c r="Q9" s="856"/>
      <c r="R9" s="857"/>
      <c r="T9" s="731"/>
      <c r="U9" s="911"/>
      <c r="V9" s="995"/>
      <c r="W9" s="996"/>
      <c r="X9" s="43"/>
      <c r="Y9" s="43"/>
      <c r="Z9" s="43"/>
      <c r="AA9" s="43"/>
      <c r="AB9" s="51"/>
      <c r="AC9" s="51"/>
      <c r="AD9" s="51"/>
      <c r="AE9" s="51"/>
    </row>
    <row r="10" spans="1:32" s="713" customFormat="1" ht="26.45" customHeight="1" x14ac:dyDescent="0.2">
      <c r="A10" s="8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880"/>
      <c r="E10" s="742"/>
      <c r="F10" s="8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982" t="str">
        <f>IFERROR(VLOOKUP($D$10,Proxy,2,FALSE),"")</f>
        <v/>
      </c>
      <c r="I10" s="731"/>
      <c r="J10" s="731"/>
      <c r="K10" s="731"/>
      <c r="L10" s="731"/>
      <c r="M10" s="731"/>
      <c r="N10" s="712"/>
      <c r="P10" s="26" t="s">
        <v>21</v>
      </c>
      <c r="Q10" s="921"/>
      <c r="R10" s="922"/>
      <c r="U10" s="24" t="s">
        <v>22</v>
      </c>
      <c r="V10" s="771" t="s">
        <v>23</v>
      </c>
      <c r="W10" s="772"/>
      <c r="X10" s="44"/>
      <c r="Y10" s="44"/>
      <c r="Z10" s="44"/>
      <c r="AA10" s="44"/>
      <c r="AB10" s="51"/>
      <c r="AC10" s="51"/>
      <c r="AD10" s="51"/>
      <c r="AE10" s="51"/>
    </row>
    <row r="11" spans="1:32" s="7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9"/>
      <c r="R11" s="860"/>
      <c r="U11" s="24" t="s">
        <v>26</v>
      </c>
      <c r="V11" s="1038" t="s">
        <v>27</v>
      </c>
      <c r="W11" s="857"/>
      <c r="X11" s="45"/>
      <c r="Y11" s="45"/>
      <c r="Z11" s="45"/>
      <c r="AA11" s="45"/>
      <c r="AB11" s="51"/>
      <c r="AC11" s="51"/>
      <c r="AD11" s="51"/>
      <c r="AE11" s="51"/>
    </row>
    <row r="12" spans="1:32" s="713" customFormat="1" ht="18.600000000000001" customHeight="1" x14ac:dyDescent="0.2">
      <c r="A12" s="904" t="s">
        <v>28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40"/>
      <c r="N12" s="62"/>
      <c r="P12" s="24" t="s">
        <v>29</v>
      </c>
      <c r="Q12" s="870"/>
      <c r="R12" s="780"/>
      <c r="S12" s="23"/>
      <c r="U12" s="24"/>
      <c r="V12" s="756"/>
      <c r="W12" s="731"/>
      <c r="AB12" s="51"/>
      <c r="AC12" s="51"/>
      <c r="AD12" s="51"/>
      <c r="AE12" s="51"/>
    </row>
    <row r="13" spans="1:32" s="713" customFormat="1" ht="23.25" customHeight="1" x14ac:dyDescent="0.2">
      <c r="A13" s="904" t="s">
        <v>30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40"/>
      <c r="N13" s="62"/>
      <c r="O13" s="26"/>
      <c r="P13" s="26" t="s">
        <v>31</v>
      </c>
      <c r="Q13" s="1038"/>
      <c r="R13" s="8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3" customFormat="1" ht="18.600000000000001" customHeight="1" x14ac:dyDescent="0.2">
      <c r="A14" s="904" t="s">
        <v>32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3" customFormat="1" ht="22.5" customHeight="1" x14ac:dyDescent="0.2">
      <c r="A15" s="943" t="s">
        <v>33</v>
      </c>
      <c r="B15" s="739"/>
      <c r="C15" s="739"/>
      <c r="D15" s="739"/>
      <c r="E15" s="739"/>
      <c r="F15" s="739"/>
      <c r="G15" s="739"/>
      <c r="H15" s="739"/>
      <c r="I15" s="739"/>
      <c r="J15" s="739"/>
      <c r="K15" s="739"/>
      <c r="L15" s="739"/>
      <c r="M15" s="740"/>
      <c r="N15" s="63"/>
      <c r="P15" s="894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5"/>
      <c r="Q16" s="895"/>
      <c r="R16" s="895"/>
      <c r="S16" s="895"/>
      <c r="T16" s="8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7" t="s">
        <v>35</v>
      </c>
      <c r="B17" s="767" t="s">
        <v>36</v>
      </c>
      <c r="C17" s="874" t="s">
        <v>37</v>
      </c>
      <c r="D17" s="767" t="s">
        <v>38</v>
      </c>
      <c r="E17" s="831"/>
      <c r="F17" s="767" t="s">
        <v>39</v>
      </c>
      <c r="G17" s="767" t="s">
        <v>40</v>
      </c>
      <c r="H17" s="767" t="s">
        <v>41</v>
      </c>
      <c r="I17" s="767" t="s">
        <v>42</v>
      </c>
      <c r="J17" s="767" t="s">
        <v>43</v>
      </c>
      <c r="K17" s="767" t="s">
        <v>44</v>
      </c>
      <c r="L17" s="767" t="s">
        <v>45</v>
      </c>
      <c r="M17" s="767" t="s">
        <v>46</v>
      </c>
      <c r="N17" s="767" t="s">
        <v>47</v>
      </c>
      <c r="O17" s="767" t="s">
        <v>48</v>
      </c>
      <c r="P17" s="767" t="s">
        <v>49</v>
      </c>
      <c r="Q17" s="830"/>
      <c r="R17" s="830"/>
      <c r="S17" s="830"/>
      <c r="T17" s="831"/>
      <c r="U17" s="1127" t="s">
        <v>50</v>
      </c>
      <c r="V17" s="740"/>
      <c r="W17" s="767" t="s">
        <v>51</v>
      </c>
      <c r="X17" s="767" t="s">
        <v>52</v>
      </c>
      <c r="Y17" s="1125" t="s">
        <v>53</v>
      </c>
      <c r="Z17" s="1005" t="s">
        <v>54</v>
      </c>
      <c r="AA17" s="979" t="s">
        <v>55</v>
      </c>
      <c r="AB17" s="979" t="s">
        <v>56</v>
      </c>
      <c r="AC17" s="979" t="s">
        <v>57</v>
      </c>
      <c r="AD17" s="979" t="s">
        <v>58</v>
      </c>
      <c r="AE17" s="1076"/>
      <c r="AF17" s="1077"/>
      <c r="AG17" s="66"/>
      <c r="BD17" s="65" t="s">
        <v>59</v>
      </c>
    </row>
    <row r="18" spans="1:68" ht="14.25" customHeight="1" x14ac:dyDescent="0.2">
      <c r="A18" s="768"/>
      <c r="B18" s="768"/>
      <c r="C18" s="768"/>
      <c r="D18" s="832"/>
      <c r="E18" s="834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832"/>
      <c r="Q18" s="833"/>
      <c r="R18" s="833"/>
      <c r="S18" s="833"/>
      <c r="T18" s="834"/>
      <c r="U18" s="67" t="s">
        <v>60</v>
      </c>
      <c r="V18" s="67" t="s">
        <v>61</v>
      </c>
      <c r="W18" s="768"/>
      <c r="X18" s="768"/>
      <c r="Y18" s="1126"/>
      <c r="Z18" s="1006"/>
      <c r="AA18" s="980"/>
      <c r="AB18" s="980"/>
      <c r="AC18" s="980"/>
      <c r="AD18" s="1078"/>
      <c r="AE18" s="1079"/>
      <c r="AF18" s="1080"/>
      <c r="AG18" s="66"/>
      <c r="BD18" s="65"/>
    </row>
    <row r="19" spans="1:68" ht="27.75" customHeight="1" x14ac:dyDescent="0.2">
      <c r="A19" s="813" t="s">
        <v>62</v>
      </c>
      <c r="B19" s="814"/>
      <c r="C19" s="814"/>
      <c r="D19" s="814"/>
      <c r="E19" s="814"/>
      <c r="F19" s="814"/>
      <c r="G19" s="814"/>
      <c r="H19" s="814"/>
      <c r="I19" s="814"/>
      <c r="J19" s="814"/>
      <c r="K19" s="814"/>
      <c r="L19" s="814"/>
      <c r="M19" s="814"/>
      <c r="N19" s="814"/>
      <c r="O19" s="814"/>
      <c r="P19" s="814"/>
      <c r="Q19" s="814"/>
      <c r="R19" s="814"/>
      <c r="S19" s="814"/>
      <c r="T19" s="814"/>
      <c r="U19" s="814"/>
      <c r="V19" s="814"/>
      <c r="W19" s="814"/>
      <c r="X19" s="814"/>
      <c r="Y19" s="814"/>
      <c r="Z19" s="814"/>
      <c r="AA19" s="48"/>
      <c r="AB19" s="48"/>
      <c r="AC19" s="48"/>
    </row>
    <row r="20" spans="1:68" ht="16.5" customHeight="1" x14ac:dyDescent="0.25">
      <c r="A20" s="737" t="s">
        <v>62</v>
      </c>
      <c r="B20" s="731"/>
      <c r="C20" s="731"/>
      <c r="D20" s="731"/>
      <c r="E20" s="731"/>
      <c r="F20" s="731"/>
      <c r="G20" s="731"/>
      <c r="H20" s="731"/>
      <c r="I20" s="731"/>
      <c r="J20" s="731"/>
      <c r="K20" s="731"/>
      <c r="L20" s="731"/>
      <c r="M20" s="731"/>
      <c r="N20" s="731"/>
      <c r="O20" s="731"/>
      <c r="P20" s="731"/>
      <c r="Q20" s="731"/>
      <c r="R20" s="731"/>
      <c r="S20" s="731"/>
      <c r="T20" s="731"/>
      <c r="U20" s="731"/>
      <c r="V20" s="731"/>
      <c r="W20" s="731"/>
      <c r="X20" s="731"/>
      <c r="Y20" s="731"/>
      <c r="Z20" s="731"/>
      <c r="AA20" s="714"/>
      <c r="AB20" s="714"/>
      <c r="AC20" s="714"/>
    </row>
    <row r="21" spans="1:68" ht="14.25" customHeight="1" x14ac:dyDescent="0.25">
      <c r="A21" s="736" t="s">
        <v>63</v>
      </c>
      <c r="B21" s="731"/>
      <c r="C21" s="731"/>
      <c r="D21" s="731"/>
      <c r="E21" s="731"/>
      <c r="F21" s="731"/>
      <c r="G21" s="731"/>
      <c r="H21" s="731"/>
      <c r="I21" s="731"/>
      <c r="J21" s="731"/>
      <c r="K21" s="731"/>
      <c r="L21" s="731"/>
      <c r="M21" s="731"/>
      <c r="N21" s="731"/>
      <c r="O21" s="731"/>
      <c r="P21" s="731"/>
      <c r="Q21" s="731"/>
      <c r="R21" s="731"/>
      <c r="S21" s="731"/>
      <c r="T21" s="731"/>
      <c r="U21" s="731"/>
      <c r="V21" s="731"/>
      <c r="W21" s="731"/>
      <c r="X21" s="731"/>
      <c r="Y21" s="731"/>
      <c r="Z21" s="731"/>
      <c r="AA21" s="715"/>
      <c r="AB21" s="715"/>
      <c r="AC21" s="71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3">
        <v>4680115885004</v>
      </c>
      <c r="E22" s="724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6"/>
      <c r="R22" s="726"/>
      <c r="S22" s="726"/>
      <c r="T22" s="727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0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2"/>
      <c r="P23" s="733" t="s">
        <v>70</v>
      </c>
      <c r="Q23" s="734"/>
      <c r="R23" s="734"/>
      <c r="S23" s="734"/>
      <c r="T23" s="734"/>
      <c r="U23" s="734"/>
      <c r="V23" s="735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x14ac:dyDescent="0.2">
      <c r="A24" s="731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2"/>
      <c r="P24" s="733" t="s">
        <v>70</v>
      </c>
      <c r="Q24" s="734"/>
      <c r="R24" s="734"/>
      <c r="S24" s="734"/>
      <c r="T24" s="734"/>
      <c r="U24" s="734"/>
      <c r="V24" s="735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customHeight="1" x14ac:dyDescent="0.25">
      <c r="A25" s="736" t="s">
        <v>72</v>
      </c>
      <c r="B25" s="731"/>
      <c r="C25" s="731"/>
      <c r="D25" s="731"/>
      <c r="E25" s="731"/>
      <c r="F25" s="731"/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1"/>
      <c r="S25" s="731"/>
      <c r="T25" s="731"/>
      <c r="U25" s="731"/>
      <c r="V25" s="731"/>
      <c r="W25" s="731"/>
      <c r="X25" s="731"/>
      <c r="Y25" s="731"/>
      <c r="Z25" s="731"/>
      <c r="AA25" s="715"/>
      <c r="AB25" s="715"/>
      <c r="AC25" s="71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3">
        <v>4680115885912</v>
      </c>
      <c r="E26" s="724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6" t="s">
        <v>76</v>
      </c>
      <c r="Q26" s="726"/>
      <c r="R26" s="726"/>
      <c r="S26" s="726"/>
      <c r="T26" s="727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3">
        <v>4607091383881</v>
      </c>
      <c r="E27" s="724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6"/>
      <c r="R27" s="726"/>
      <c r="S27" s="726"/>
      <c r="T27" s="727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3">
        <v>4607091388237</v>
      </c>
      <c r="E28" s="724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6"/>
      <c r="R28" s="726"/>
      <c r="S28" s="726"/>
      <c r="T28" s="727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3">
        <v>4607091383935</v>
      </c>
      <c r="E29" s="724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6"/>
      <c r="R29" s="726"/>
      <c r="S29" s="726"/>
      <c r="T29" s="727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3">
        <v>4680115881990</v>
      </c>
      <c r="E30" s="724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6"/>
      <c r="R30" s="726"/>
      <c r="S30" s="726"/>
      <c r="T30" s="727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3">
        <v>4680115881853</v>
      </c>
      <c r="E31" s="724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93" t="s">
        <v>91</v>
      </c>
      <c r="Q31" s="726"/>
      <c r="R31" s="726"/>
      <c r="S31" s="726"/>
      <c r="T31" s="727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3">
        <v>4680115885905</v>
      </c>
      <c r="E32" s="724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22" t="s">
        <v>95</v>
      </c>
      <c r="Q32" s="726"/>
      <c r="R32" s="726"/>
      <c r="S32" s="726"/>
      <c r="T32" s="727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3">
        <v>4607091383911</v>
      </c>
      <c r="E33" s="724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1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6"/>
      <c r="R33" s="726"/>
      <c r="S33" s="726"/>
      <c r="T33" s="727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3">
        <v>4607091388244</v>
      </c>
      <c r="E34" s="724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6"/>
      <c r="R34" s="726"/>
      <c r="S34" s="726"/>
      <c r="T34" s="727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0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2"/>
      <c r="P35" s="733" t="s">
        <v>70</v>
      </c>
      <c r="Q35" s="734"/>
      <c r="R35" s="734"/>
      <c r="S35" s="734"/>
      <c r="T35" s="734"/>
      <c r="U35" s="734"/>
      <c r="V35" s="735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x14ac:dyDescent="0.2">
      <c r="A36" s="731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2"/>
      <c r="P36" s="733" t="s">
        <v>70</v>
      </c>
      <c r="Q36" s="734"/>
      <c r="R36" s="734"/>
      <c r="S36" s="734"/>
      <c r="T36" s="734"/>
      <c r="U36" s="734"/>
      <c r="V36" s="735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customHeight="1" x14ac:dyDescent="0.25">
      <c r="A37" s="736" t="s">
        <v>102</v>
      </c>
      <c r="B37" s="731"/>
      <c r="C37" s="731"/>
      <c r="D37" s="731"/>
      <c r="E37" s="731"/>
      <c r="F37" s="731"/>
      <c r="G37" s="731"/>
      <c r="H37" s="731"/>
      <c r="I37" s="731"/>
      <c r="J37" s="731"/>
      <c r="K37" s="731"/>
      <c r="L37" s="731"/>
      <c r="M37" s="731"/>
      <c r="N37" s="731"/>
      <c r="O37" s="731"/>
      <c r="P37" s="731"/>
      <c r="Q37" s="731"/>
      <c r="R37" s="731"/>
      <c r="S37" s="731"/>
      <c r="T37" s="731"/>
      <c r="U37" s="731"/>
      <c r="V37" s="731"/>
      <c r="W37" s="731"/>
      <c r="X37" s="731"/>
      <c r="Y37" s="731"/>
      <c r="Z37" s="731"/>
      <c r="AA37" s="715"/>
      <c r="AB37" s="715"/>
      <c r="AC37" s="715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3">
        <v>4607091388503</v>
      </c>
      <c r="E38" s="724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6"/>
      <c r="R38" s="726"/>
      <c r="S38" s="726"/>
      <c r="T38" s="727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0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2"/>
      <c r="P39" s="733" t="s">
        <v>70</v>
      </c>
      <c r="Q39" s="734"/>
      <c r="R39" s="734"/>
      <c r="S39" s="734"/>
      <c r="T39" s="734"/>
      <c r="U39" s="734"/>
      <c r="V39" s="735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x14ac:dyDescent="0.2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2"/>
      <c r="P40" s="733" t="s">
        <v>70</v>
      </c>
      <c r="Q40" s="734"/>
      <c r="R40" s="734"/>
      <c r="S40" s="734"/>
      <c r="T40" s="734"/>
      <c r="U40" s="734"/>
      <c r="V40" s="735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customHeight="1" x14ac:dyDescent="0.25">
      <c r="A41" s="736" t="s">
        <v>108</v>
      </c>
      <c r="B41" s="731"/>
      <c r="C41" s="731"/>
      <c r="D41" s="731"/>
      <c r="E41" s="731"/>
      <c r="F41" s="731"/>
      <c r="G41" s="731"/>
      <c r="H41" s="731"/>
      <c r="I41" s="731"/>
      <c r="J41" s="731"/>
      <c r="K41" s="731"/>
      <c r="L41" s="731"/>
      <c r="M41" s="731"/>
      <c r="N41" s="731"/>
      <c r="O41" s="731"/>
      <c r="P41" s="731"/>
      <c r="Q41" s="731"/>
      <c r="R41" s="731"/>
      <c r="S41" s="731"/>
      <c r="T41" s="731"/>
      <c r="U41" s="731"/>
      <c r="V41" s="731"/>
      <c r="W41" s="731"/>
      <c r="X41" s="731"/>
      <c r="Y41" s="731"/>
      <c r="Z41" s="731"/>
      <c r="AA41" s="715"/>
      <c r="AB41" s="715"/>
      <c r="AC41" s="715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3">
        <v>4607091389111</v>
      </c>
      <c r="E42" s="724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6"/>
      <c r="R42" s="726"/>
      <c r="S42" s="726"/>
      <c r="T42" s="727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0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2"/>
      <c r="P43" s="733" t="s">
        <v>70</v>
      </c>
      <c r="Q43" s="734"/>
      <c r="R43" s="734"/>
      <c r="S43" s="734"/>
      <c r="T43" s="734"/>
      <c r="U43" s="734"/>
      <c r="V43" s="735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x14ac:dyDescent="0.2">
      <c r="A44" s="731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2"/>
      <c r="P44" s="733" t="s">
        <v>70</v>
      </c>
      <c r="Q44" s="734"/>
      <c r="R44" s="734"/>
      <c r="S44" s="734"/>
      <c r="T44" s="734"/>
      <c r="U44" s="734"/>
      <c r="V44" s="735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customHeight="1" x14ac:dyDescent="0.2">
      <c r="A45" s="813" t="s">
        <v>111</v>
      </c>
      <c r="B45" s="814"/>
      <c r="C45" s="814"/>
      <c r="D45" s="814"/>
      <c r="E45" s="814"/>
      <c r="F45" s="814"/>
      <c r="G45" s="814"/>
      <c r="H45" s="814"/>
      <c r="I45" s="814"/>
      <c r="J45" s="814"/>
      <c r="K45" s="814"/>
      <c r="L45" s="814"/>
      <c r="M45" s="814"/>
      <c r="N45" s="814"/>
      <c r="O45" s="814"/>
      <c r="P45" s="814"/>
      <c r="Q45" s="814"/>
      <c r="R45" s="814"/>
      <c r="S45" s="814"/>
      <c r="T45" s="814"/>
      <c r="U45" s="814"/>
      <c r="V45" s="814"/>
      <c r="W45" s="814"/>
      <c r="X45" s="814"/>
      <c r="Y45" s="814"/>
      <c r="Z45" s="814"/>
      <c r="AA45" s="48"/>
      <c r="AB45" s="48"/>
      <c r="AC45" s="48"/>
    </row>
    <row r="46" spans="1:68" ht="16.5" customHeight="1" x14ac:dyDescent="0.25">
      <c r="A46" s="737" t="s">
        <v>112</v>
      </c>
      <c r="B46" s="731"/>
      <c r="C46" s="731"/>
      <c r="D46" s="731"/>
      <c r="E46" s="731"/>
      <c r="F46" s="731"/>
      <c r="G46" s="731"/>
      <c r="H46" s="731"/>
      <c r="I46" s="731"/>
      <c r="J46" s="731"/>
      <c r="K46" s="731"/>
      <c r="L46" s="731"/>
      <c r="M46" s="731"/>
      <c r="N46" s="731"/>
      <c r="O46" s="731"/>
      <c r="P46" s="731"/>
      <c r="Q46" s="731"/>
      <c r="R46" s="731"/>
      <c r="S46" s="731"/>
      <c r="T46" s="731"/>
      <c r="U46" s="731"/>
      <c r="V46" s="731"/>
      <c r="W46" s="731"/>
      <c r="X46" s="731"/>
      <c r="Y46" s="731"/>
      <c r="Z46" s="731"/>
      <c r="AA46" s="714"/>
      <c r="AB46" s="714"/>
      <c r="AC46" s="714"/>
    </row>
    <row r="47" spans="1:68" ht="14.25" customHeight="1" x14ac:dyDescent="0.25">
      <c r="A47" s="736" t="s">
        <v>113</v>
      </c>
      <c r="B47" s="731"/>
      <c r="C47" s="731"/>
      <c r="D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  <c r="O47" s="731"/>
      <c r="P47" s="731"/>
      <c r="Q47" s="731"/>
      <c r="R47" s="731"/>
      <c r="S47" s="731"/>
      <c r="T47" s="731"/>
      <c r="U47" s="731"/>
      <c r="V47" s="731"/>
      <c r="W47" s="731"/>
      <c r="X47" s="731"/>
      <c r="Y47" s="731"/>
      <c r="Z47" s="731"/>
      <c r="AA47" s="715"/>
      <c r="AB47" s="715"/>
      <c r="AC47" s="715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3">
        <v>4607091385670</v>
      </c>
      <c r="E48" s="724"/>
      <c r="F48" s="718">
        <v>1.4</v>
      </c>
      <c r="G48" s="32">
        <v>8</v>
      </c>
      <c r="H48" s="718">
        <v>11.2</v>
      </c>
      <c r="I48" s="718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26"/>
      <c r="R48" s="726"/>
      <c r="S48" s="726"/>
      <c r="T48" s="727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3">
        <v>4607091385670</v>
      </c>
      <c r="E49" s="724"/>
      <c r="F49" s="718">
        <v>1.35</v>
      </c>
      <c r="G49" s="32">
        <v>8</v>
      </c>
      <c r="H49" s="718">
        <v>10.8</v>
      </c>
      <c r="I49" s="718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26"/>
      <c r="R49" s="726"/>
      <c r="S49" s="726"/>
      <c r="T49" s="727"/>
      <c r="U49" s="34"/>
      <c r="V49" s="34"/>
      <c r="W49" s="35" t="s">
        <v>68</v>
      </c>
      <c r="X49" s="719">
        <v>11</v>
      </c>
      <c r="Y49" s="720">
        <f t="shared" si="6"/>
        <v>21.6</v>
      </c>
      <c r="Z49" s="36">
        <f>IFERROR(IF(Y49=0,"",ROUNDUP(Y49/H49,0)*0.02175),"")</f>
        <v>4.3499999999999997E-2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11.488888888888887</v>
      </c>
      <c r="BN49" s="64">
        <f t="shared" si="8"/>
        <v>22.56</v>
      </c>
      <c r="BO49" s="64">
        <f t="shared" si="9"/>
        <v>1.8187830687830683E-2</v>
      </c>
      <c r="BP49" s="64">
        <f t="shared" si="10"/>
        <v>3.5714285714285712E-2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3">
        <v>4680115883956</v>
      </c>
      <c r="E50" s="724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3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6"/>
      <c r="R50" s="726"/>
      <c r="S50" s="726"/>
      <c r="T50" s="727"/>
      <c r="U50" s="34"/>
      <c r="V50" s="34"/>
      <c r="W50" s="35" t="s">
        <v>68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3">
        <v>4680115882539</v>
      </c>
      <c r="E51" s="724"/>
      <c r="F51" s="718">
        <v>0.37</v>
      </c>
      <c r="G51" s="32">
        <v>10</v>
      </c>
      <c r="H51" s="718">
        <v>3.7</v>
      </c>
      <c r="I51" s="718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3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26"/>
      <c r="R51" s="726"/>
      <c r="S51" s="726"/>
      <c r="T51" s="727"/>
      <c r="U51" s="34"/>
      <c r="V51" s="34"/>
      <c r="W51" s="35" t="s">
        <v>68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3">
        <v>4607091385687</v>
      </c>
      <c r="E52" s="724"/>
      <c r="F52" s="718">
        <v>0.4</v>
      </c>
      <c r="G52" s="32">
        <v>10</v>
      </c>
      <c r="H52" s="718">
        <v>4</v>
      </c>
      <c r="I52" s="718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26"/>
      <c r="R52" s="726"/>
      <c r="S52" s="726"/>
      <c r="T52" s="727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23">
        <v>4680115883949</v>
      </c>
      <c r="E53" s="724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6"/>
      <c r="R53" s="726"/>
      <c r="S53" s="726"/>
      <c r="T53" s="727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0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2"/>
      <c r="P54" s="733" t="s">
        <v>70</v>
      </c>
      <c r="Q54" s="734"/>
      <c r="R54" s="734"/>
      <c r="S54" s="734"/>
      <c r="T54" s="734"/>
      <c r="U54" s="734"/>
      <c r="V54" s="735"/>
      <c r="W54" s="37" t="s">
        <v>71</v>
      </c>
      <c r="X54" s="721">
        <f>IFERROR(X48/H48,"0")+IFERROR(X49/H49,"0")+IFERROR(X50/H50,"0")+IFERROR(X51/H51,"0")+IFERROR(X52/H52,"0")+IFERROR(X53/H53,"0")</f>
        <v>1.0185185185185184</v>
      </c>
      <c r="Y54" s="721">
        <f>IFERROR(Y48/H48,"0")+IFERROR(Y49/H49,"0")+IFERROR(Y50/H50,"0")+IFERROR(Y51/H51,"0")+IFERROR(Y52/H52,"0")+IFERROR(Y53/H53,"0")</f>
        <v>2</v>
      </c>
      <c r="Z54" s="721">
        <f>IFERROR(IF(Z48="",0,Z48),"0")+IFERROR(IF(Z49="",0,Z49),"0")+IFERROR(IF(Z50="",0,Z50),"0")+IFERROR(IF(Z51="",0,Z51),"0")+IFERROR(IF(Z52="",0,Z52),"0")+IFERROR(IF(Z53="",0,Z53),"0")</f>
        <v>4.3499999999999997E-2</v>
      </c>
      <c r="AA54" s="722"/>
      <c r="AB54" s="722"/>
      <c r="AC54" s="722"/>
    </row>
    <row r="55" spans="1:68" x14ac:dyDescent="0.2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2"/>
      <c r="P55" s="733" t="s">
        <v>70</v>
      </c>
      <c r="Q55" s="734"/>
      <c r="R55" s="734"/>
      <c r="S55" s="734"/>
      <c r="T55" s="734"/>
      <c r="U55" s="734"/>
      <c r="V55" s="735"/>
      <c r="W55" s="37" t="s">
        <v>68</v>
      </c>
      <c r="X55" s="721">
        <f>IFERROR(SUM(X48:X53),"0")</f>
        <v>11</v>
      </c>
      <c r="Y55" s="721">
        <f>IFERROR(SUM(Y48:Y53),"0")</f>
        <v>21.6</v>
      </c>
      <c r="Z55" s="37"/>
      <c r="AA55" s="722"/>
      <c r="AB55" s="722"/>
      <c r="AC55" s="722"/>
    </row>
    <row r="56" spans="1:68" ht="14.25" customHeight="1" x14ac:dyDescent="0.25">
      <c r="A56" s="736" t="s">
        <v>72</v>
      </c>
      <c r="B56" s="731"/>
      <c r="C56" s="731"/>
      <c r="D56" s="731"/>
      <c r="E56" s="731"/>
      <c r="F56" s="731"/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1"/>
      <c r="R56" s="731"/>
      <c r="S56" s="731"/>
      <c r="T56" s="731"/>
      <c r="U56" s="731"/>
      <c r="V56" s="731"/>
      <c r="W56" s="731"/>
      <c r="X56" s="731"/>
      <c r="Y56" s="731"/>
      <c r="Z56" s="731"/>
      <c r="AA56" s="715"/>
      <c r="AB56" s="715"/>
      <c r="AC56" s="715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23">
        <v>4680115885233</v>
      </c>
      <c r="E57" s="724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6"/>
      <c r="R57" s="726"/>
      <c r="S57" s="726"/>
      <c r="T57" s="727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23">
        <v>4680115884915</v>
      </c>
      <c r="E58" s="724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6"/>
      <c r="R58" s="726"/>
      <c r="S58" s="726"/>
      <c r="T58" s="727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0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2"/>
      <c r="P59" s="733" t="s">
        <v>70</v>
      </c>
      <c r="Q59" s="734"/>
      <c r="R59" s="734"/>
      <c r="S59" s="734"/>
      <c r="T59" s="734"/>
      <c r="U59" s="734"/>
      <c r="V59" s="735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x14ac:dyDescent="0.2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2"/>
      <c r="P60" s="733" t="s">
        <v>70</v>
      </c>
      <c r="Q60" s="734"/>
      <c r="R60" s="734"/>
      <c r="S60" s="734"/>
      <c r="T60" s="734"/>
      <c r="U60" s="734"/>
      <c r="V60" s="735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customHeight="1" x14ac:dyDescent="0.25">
      <c r="A61" s="737" t="s">
        <v>138</v>
      </c>
      <c r="B61" s="731"/>
      <c r="C61" s="731"/>
      <c r="D61" s="731"/>
      <c r="E61" s="731"/>
      <c r="F61" s="731"/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731"/>
      <c r="T61" s="731"/>
      <c r="U61" s="731"/>
      <c r="V61" s="731"/>
      <c r="W61" s="731"/>
      <c r="X61" s="731"/>
      <c r="Y61" s="731"/>
      <c r="Z61" s="731"/>
      <c r="AA61" s="714"/>
      <c r="AB61" s="714"/>
      <c r="AC61" s="714"/>
    </row>
    <row r="62" spans="1:68" ht="14.25" customHeight="1" x14ac:dyDescent="0.25">
      <c r="A62" s="736" t="s">
        <v>113</v>
      </c>
      <c r="B62" s="731"/>
      <c r="C62" s="731"/>
      <c r="D62" s="731"/>
      <c r="E62" s="731"/>
      <c r="F62" s="731"/>
      <c r="G62" s="731"/>
      <c r="H62" s="731"/>
      <c r="I62" s="731"/>
      <c r="J62" s="731"/>
      <c r="K62" s="731"/>
      <c r="L62" s="731"/>
      <c r="M62" s="731"/>
      <c r="N62" s="731"/>
      <c r="O62" s="731"/>
      <c r="P62" s="731"/>
      <c r="Q62" s="731"/>
      <c r="R62" s="731"/>
      <c r="S62" s="731"/>
      <c r="T62" s="731"/>
      <c r="U62" s="731"/>
      <c r="V62" s="731"/>
      <c r="W62" s="731"/>
      <c r="X62" s="731"/>
      <c r="Y62" s="731"/>
      <c r="Z62" s="731"/>
      <c r="AA62" s="715"/>
      <c r="AB62" s="715"/>
      <c r="AC62" s="715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23">
        <v>4680115885882</v>
      </c>
      <c r="E63" s="724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36" t="s">
        <v>141</v>
      </c>
      <c r="Q63" s="726"/>
      <c r="R63" s="726"/>
      <c r="S63" s="726"/>
      <c r="T63" s="727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144</v>
      </c>
      <c r="B64" s="54" t="s">
        <v>145</v>
      </c>
      <c r="C64" s="31">
        <v>4301011452</v>
      </c>
      <c r="D64" s="723">
        <v>4680115881426</v>
      </c>
      <c r="E64" s="724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120</v>
      </c>
      <c r="N64" s="33"/>
      <c r="O64" s="32">
        <v>50</v>
      </c>
      <c r="P64" s="10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26"/>
      <c r="R64" s="726"/>
      <c r="S64" s="726"/>
      <c r="T64" s="727"/>
      <c r="U64" s="34"/>
      <c r="V64" s="34"/>
      <c r="W64" s="35" t="s">
        <v>68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147</v>
      </c>
      <c r="C65" s="31">
        <v>4301011481</v>
      </c>
      <c r="D65" s="723">
        <v>4680115881426</v>
      </c>
      <c r="E65" s="724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26"/>
      <c r="R65" s="726"/>
      <c r="S65" s="726"/>
      <c r="T65" s="727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23">
        <v>4680115880283</v>
      </c>
      <c r="E66" s="724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26"/>
      <c r="R66" s="726"/>
      <c r="S66" s="726"/>
      <c r="T66" s="727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23">
        <v>4680115882720</v>
      </c>
      <c r="E67" s="724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26"/>
      <c r="R67" s="726"/>
      <c r="S67" s="726"/>
      <c r="T67" s="727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23">
        <v>4680115885899</v>
      </c>
      <c r="E68" s="724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887" t="s">
        <v>159</v>
      </c>
      <c r="Q68" s="726"/>
      <c r="R68" s="726"/>
      <c r="S68" s="726"/>
      <c r="T68" s="727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23">
        <v>4680115881525</v>
      </c>
      <c r="E69" s="724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26"/>
      <c r="R69" s="726"/>
      <c r="S69" s="726"/>
      <c r="T69" s="727"/>
      <c r="U69" s="34"/>
      <c r="V69" s="34"/>
      <c r="W69" s="35" t="s">
        <v>68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4301011437</v>
      </c>
      <c r="D70" s="723">
        <v>4680115881419</v>
      </c>
      <c r="E70" s="724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120</v>
      </c>
      <c r="N70" s="33"/>
      <c r="O70" s="32">
        <v>50</v>
      </c>
      <c r="P70" s="11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26"/>
      <c r="R70" s="726"/>
      <c r="S70" s="726"/>
      <c r="T70" s="727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0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2"/>
      <c r="P71" s="733" t="s">
        <v>70</v>
      </c>
      <c r="Q71" s="734"/>
      <c r="R71" s="734"/>
      <c r="S71" s="734"/>
      <c r="T71" s="734"/>
      <c r="U71" s="734"/>
      <c r="V71" s="735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0</v>
      </c>
      <c r="Y71" s="721">
        <f>IFERROR(Y63/H63,"0")+IFERROR(Y64/H64,"0")+IFERROR(Y65/H65,"0")+IFERROR(Y66/H66,"0")+IFERROR(Y67/H67,"0")+IFERROR(Y68/H68,"0")+IFERROR(Y69/H69,"0")+IFERROR(Y70/H70,"0")</f>
        <v>0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2"/>
      <c r="AB71" s="722"/>
      <c r="AC71" s="722"/>
    </row>
    <row r="72" spans="1:68" x14ac:dyDescent="0.2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2"/>
      <c r="P72" s="733" t="s">
        <v>70</v>
      </c>
      <c r="Q72" s="734"/>
      <c r="R72" s="734"/>
      <c r="S72" s="734"/>
      <c r="T72" s="734"/>
      <c r="U72" s="734"/>
      <c r="V72" s="735"/>
      <c r="W72" s="37" t="s">
        <v>68</v>
      </c>
      <c r="X72" s="721">
        <f>IFERROR(SUM(X63:X70),"0")</f>
        <v>0</v>
      </c>
      <c r="Y72" s="721">
        <f>IFERROR(SUM(Y63:Y70),"0")</f>
        <v>0</v>
      </c>
      <c r="Z72" s="37"/>
      <c r="AA72" s="722"/>
      <c r="AB72" s="722"/>
      <c r="AC72" s="722"/>
    </row>
    <row r="73" spans="1:68" ht="14.25" customHeight="1" x14ac:dyDescent="0.25">
      <c r="A73" s="736" t="s">
        <v>166</v>
      </c>
      <c r="B73" s="731"/>
      <c r="C73" s="731"/>
      <c r="D73" s="731"/>
      <c r="E73" s="731"/>
      <c r="F73" s="731"/>
      <c r="G73" s="731"/>
      <c r="H73" s="731"/>
      <c r="I73" s="731"/>
      <c r="J73" s="731"/>
      <c r="K73" s="731"/>
      <c r="L73" s="731"/>
      <c r="M73" s="731"/>
      <c r="N73" s="731"/>
      <c r="O73" s="731"/>
      <c r="P73" s="731"/>
      <c r="Q73" s="731"/>
      <c r="R73" s="731"/>
      <c r="S73" s="731"/>
      <c r="T73" s="731"/>
      <c r="U73" s="731"/>
      <c r="V73" s="731"/>
      <c r="W73" s="731"/>
      <c r="X73" s="731"/>
      <c r="Y73" s="731"/>
      <c r="Z73" s="731"/>
      <c r="AA73" s="715"/>
      <c r="AB73" s="715"/>
      <c r="AC73" s="71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23">
        <v>4680115881440</v>
      </c>
      <c r="E74" s="724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26"/>
      <c r="R74" s="726"/>
      <c r="S74" s="726"/>
      <c r="T74" s="727"/>
      <c r="U74" s="34"/>
      <c r="V74" s="34"/>
      <c r="W74" s="35" t="s">
        <v>68</v>
      </c>
      <c r="X74" s="719">
        <v>8</v>
      </c>
      <c r="Y74" s="720">
        <f>IFERROR(IF(X74="",0,CEILING((X74/$H74),1)*$H74),"")</f>
        <v>10.8</v>
      </c>
      <c r="Z74" s="36">
        <f>IFERROR(IF(Y74=0,"",ROUNDUP(Y74/H74,0)*0.02175),"")</f>
        <v>2.1749999999999999E-2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8.3555555555555543</v>
      </c>
      <c r="BN74" s="64">
        <f>IFERROR(Y74*I74/H74,"0")</f>
        <v>11.28</v>
      </c>
      <c r="BO74" s="64">
        <f>IFERROR(1/J74*(X74/H74),"0")</f>
        <v>1.3227513227513227E-2</v>
      </c>
      <c r="BP74" s="64">
        <f>IFERROR(1/J74*(Y74/H74),"0")</f>
        <v>1.7857142857142856E-2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23">
        <v>4680115882751</v>
      </c>
      <c r="E75" s="724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26"/>
      <c r="R75" s="726"/>
      <c r="S75" s="726"/>
      <c r="T75" s="727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23">
        <v>4680115885950</v>
      </c>
      <c r="E76" s="724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2" t="s">
        <v>175</v>
      </c>
      <c r="Q76" s="726"/>
      <c r="R76" s="726"/>
      <c r="S76" s="726"/>
      <c r="T76" s="727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23">
        <v>4680115881433</v>
      </c>
      <c r="E77" s="724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26"/>
      <c r="R77" s="726"/>
      <c r="S77" s="726"/>
      <c r="T77" s="727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0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2"/>
      <c r="P78" s="733" t="s">
        <v>70</v>
      </c>
      <c r="Q78" s="734"/>
      <c r="R78" s="734"/>
      <c r="S78" s="734"/>
      <c r="T78" s="734"/>
      <c r="U78" s="734"/>
      <c r="V78" s="735"/>
      <c r="W78" s="37" t="s">
        <v>71</v>
      </c>
      <c r="X78" s="721">
        <f>IFERROR(X74/H74,"0")+IFERROR(X75/H75,"0")+IFERROR(X76/H76,"0")+IFERROR(X77/H77,"0")</f>
        <v>0.7407407407407407</v>
      </c>
      <c r="Y78" s="721">
        <f>IFERROR(Y74/H74,"0")+IFERROR(Y75/H75,"0")+IFERROR(Y76/H76,"0")+IFERROR(Y77/H77,"0")</f>
        <v>1</v>
      </c>
      <c r="Z78" s="721">
        <f>IFERROR(IF(Z74="",0,Z74),"0")+IFERROR(IF(Z75="",0,Z75),"0")+IFERROR(IF(Z76="",0,Z76),"0")+IFERROR(IF(Z77="",0,Z77),"0")</f>
        <v>2.1749999999999999E-2</v>
      </c>
      <c r="AA78" s="722"/>
      <c r="AB78" s="722"/>
      <c r="AC78" s="722"/>
    </row>
    <row r="79" spans="1:68" x14ac:dyDescent="0.2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2"/>
      <c r="P79" s="733" t="s">
        <v>70</v>
      </c>
      <c r="Q79" s="734"/>
      <c r="R79" s="734"/>
      <c r="S79" s="734"/>
      <c r="T79" s="734"/>
      <c r="U79" s="734"/>
      <c r="V79" s="735"/>
      <c r="W79" s="37" t="s">
        <v>68</v>
      </c>
      <c r="X79" s="721">
        <f>IFERROR(SUM(X74:X77),"0")</f>
        <v>8</v>
      </c>
      <c r="Y79" s="721">
        <f>IFERROR(SUM(Y74:Y77),"0")</f>
        <v>10.8</v>
      </c>
      <c r="Z79" s="37"/>
      <c r="AA79" s="722"/>
      <c r="AB79" s="722"/>
      <c r="AC79" s="722"/>
    </row>
    <row r="80" spans="1:68" ht="14.25" customHeight="1" x14ac:dyDescent="0.25">
      <c r="A80" s="736" t="s">
        <v>63</v>
      </c>
      <c r="B80" s="731"/>
      <c r="C80" s="731"/>
      <c r="D80" s="731"/>
      <c r="E80" s="731"/>
      <c r="F80" s="731"/>
      <c r="G80" s="731"/>
      <c r="H80" s="731"/>
      <c r="I80" s="731"/>
      <c r="J80" s="731"/>
      <c r="K80" s="731"/>
      <c r="L80" s="731"/>
      <c r="M80" s="731"/>
      <c r="N80" s="731"/>
      <c r="O80" s="731"/>
      <c r="P80" s="731"/>
      <c r="Q80" s="731"/>
      <c r="R80" s="731"/>
      <c r="S80" s="731"/>
      <c r="T80" s="731"/>
      <c r="U80" s="731"/>
      <c r="V80" s="731"/>
      <c r="W80" s="731"/>
      <c r="X80" s="731"/>
      <c r="Y80" s="731"/>
      <c r="Z80" s="731"/>
      <c r="AA80" s="715"/>
      <c r="AB80" s="715"/>
      <c r="AC80" s="715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23">
        <v>4680115885066</v>
      </c>
      <c r="E81" s="724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26"/>
      <c r="R81" s="726"/>
      <c r="S81" s="726"/>
      <c r="T81" s="727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23">
        <v>4680115885042</v>
      </c>
      <c r="E82" s="724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26"/>
      <c r="R82" s="726"/>
      <c r="S82" s="726"/>
      <c r="T82" s="727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23">
        <v>4680115885080</v>
      </c>
      <c r="E83" s="724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26"/>
      <c r="R83" s="726"/>
      <c r="S83" s="726"/>
      <c r="T83" s="727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23">
        <v>4680115885073</v>
      </c>
      <c r="E84" s="724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26"/>
      <c r="R84" s="726"/>
      <c r="S84" s="726"/>
      <c r="T84" s="727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23">
        <v>4680115885059</v>
      </c>
      <c r="E85" s="724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26"/>
      <c r="R85" s="726"/>
      <c r="S85" s="726"/>
      <c r="T85" s="727"/>
      <c r="U85" s="34"/>
      <c r="V85" s="34"/>
      <c r="W85" s="35" t="s">
        <v>68</v>
      </c>
      <c r="X85" s="719">
        <v>26</v>
      </c>
      <c r="Y85" s="720">
        <f t="shared" si="16"/>
        <v>27</v>
      </c>
      <c r="Z85" s="36">
        <f>IFERROR(IF(Y85=0,"",ROUNDUP(Y85/H85,0)*0.00502),"")</f>
        <v>7.5300000000000006E-2</v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27.444444444444443</v>
      </c>
      <c r="BN85" s="64">
        <f t="shared" si="18"/>
        <v>28.499999999999996</v>
      </c>
      <c r="BO85" s="64">
        <f t="shared" si="19"/>
        <v>6.1728395061728406E-2</v>
      </c>
      <c r="BP85" s="64">
        <f t="shared" si="20"/>
        <v>6.4102564102564111E-2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23">
        <v>4680115885097</v>
      </c>
      <c r="E86" s="724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26"/>
      <c r="R86" s="726"/>
      <c r="S86" s="726"/>
      <c r="T86" s="727"/>
      <c r="U86" s="34"/>
      <c r="V86" s="34"/>
      <c r="W86" s="35" t="s">
        <v>68</v>
      </c>
      <c r="X86" s="719">
        <v>26</v>
      </c>
      <c r="Y86" s="720">
        <f t="shared" si="16"/>
        <v>27</v>
      </c>
      <c r="Z86" s="36">
        <f>IFERROR(IF(Y86=0,"",ROUNDUP(Y86/H86,0)*0.00502),"")</f>
        <v>7.5300000000000006E-2</v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27.444444444444443</v>
      </c>
      <c r="BN86" s="64">
        <f t="shared" si="18"/>
        <v>28.499999999999996</v>
      </c>
      <c r="BO86" s="64">
        <f t="shared" si="19"/>
        <v>6.1728395061728406E-2</v>
      </c>
      <c r="BP86" s="64">
        <f t="shared" si="20"/>
        <v>6.4102564102564111E-2</v>
      </c>
    </row>
    <row r="87" spans="1:68" x14ac:dyDescent="0.2">
      <c r="A87" s="730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2"/>
      <c r="P87" s="733" t="s">
        <v>70</v>
      </c>
      <c r="Q87" s="734"/>
      <c r="R87" s="734"/>
      <c r="S87" s="734"/>
      <c r="T87" s="734"/>
      <c r="U87" s="734"/>
      <c r="V87" s="735"/>
      <c r="W87" s="37" t="s">
        <v>71</v>
      </c>
      <c r="X87" s="721">
        <f>IFERROR(X81/H81,"0")+IFERROR(X82/H82,"0")+IFERROR(X83/H83,"0")+IFERROR(X84/H84,"0")+IFERROR(X85/H85,"0")+IFERROR(X86/H86,"0")</f>
        <v>28.888888888888889</v>
      </c>
      <c r="Y87" s="721">
        <f>IFERROR(Y81/H81,"0")+IFERROR(Y82/H82,"0")+IFERROR(Y83/H83,"0")+IFERROR(Y84/H84,"0")+IFERROR(Y85/H85,"0")+IFERROR(Y86/H86,"0")</f>
        <v>30</v>
      </c>
      <c r="Z87" s="721">
        <f>IFERROR(IF(Z81="",0,Z81),"0")+IFERROR(IF(Z82="",0,Z82),"0")+IFERROR(IF(Z83="",0,Z83),"0")+IFERROR(IF(Z84="",0,Z84),"0")+IFERROR(IF(Z85="",0,Z85),"0")+IFERROR(IF(Z86="",0,Z86),"0")</f>
        <v>0.15060000000000001</v>
      </c>
      <c r="AA87" s="722"/>
      <c r="AB87" s="722"/>
      <c r="AC87" s="722"/>
    </row>
    <row r="88" spans="1:68" x14ac:dyDescent="0.2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2"/>
      <c r="P88" s="733" t="s">
        <v>70</v>
      </c>
      <c r="Q88" s="734"/>
      <c r="R88" s="734"/>
      <c r="S88" s="734"/>
      <c r="T88" s="734"/>
      <c r="U88" s="734"/>
      <c r="V88" s="735"/>
      <c r="W88" s="37" t="s">
        <v>68</v>
      </c>
      <c r="X88" s="721">
        <f>IFERROR(SUM(X81:X86),"0")</f>
        <v>52</v>
      </c>
      <c r="Y88" s="721">
        <f>IFERROR(SUM(Y81:Y86),"0")</f>
        <v>54</v>
      </c>
      <c r="Z88" s="37"/>
      <c r="AA88" s="722"/>
      <c r="AB88" s="722"/>
      <c r="AC88" s="722"/>
    </row>
    <row r="89" spans="1:68" ht="14.25" customHeight="1" x14ac:dyDescent="0.25">
      <c r="A89" s="736" t="s">
        <v>72</v>
      </c>
      <c r="B89" s="731"/>
      <c r="C89" s="731"/>
      <c r="D89" s="731"/>
      <c r="E89" s="731"/>
      <c r="F89" s="731"/>
      <c r="G89" s="731"/>
      <c r="H89" s="731"/>
      <c r="I89" s="731"/>
      <c r="J89" s="731"/>
      <c r="K89" s="731"/>
      <c r="L89" s="731"/>
      <c r="M89" s="731"/>
      <c r="N89" s="731"/>
      <c r="O89" s="731"/>
      <c r="P89" s="731"/>
      <c r="Q89" s="731"/>
      <c r="R89" s="731"/>
      <c r="S89" s="731"/>
      <c r="T89" s="731"/>
      <c r="U89" s="731"/>
      <c r="V89" s="731"/>
      <c r="W89" s="731"/>
      <c r="X89" s="731"/>
      <c r="Y89" s="731"/>
      <c r="Z89" s="731"/>
      <c r="AA89" s="715"/>
      <c r="AB89" s="715"/>
      <c r="AC89" s="715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23">
        <v>4680115885929</v>
      </c>
      <c r="E90" s="724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1071" t="s">
        <v>195</v>
      </c>
      <c r="Q90" s="726"/>
      <c r="R90" s="726"/>
      <c r="S90" s="726"/>
      <c r="T90" s="727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23">
        <v>4680115881891</v>
      </c>
      <c r="E91" s="724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75" t="s">
        <v>200</v>
      </c>
      <c r="Q91" s="726"/>
      <c r="R91" s="726"/>
      <c r="S91" s="726"/>
      <c r="T91" s="727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23">
        <v>4680115885769</v>
      </c>
      <c r="E92" s="724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3" t="s">
        <v>204</v>
      </c>
      <c r="Q92" s="726"/>
      <c r="R92" s="726"/>
      <c r="S92" s="726"/>
      <c r="T92" s="727"/>
      <c r="U92" s="34"/>
      <c r="V92" s="34"/>
      <c r="W92" s="35" t="s">
        <v>68</v>
      </c>
      <c r="X92" s="719">
        <v>10</v>
      </c>
      <c r="Y92" s="720">
        <f t="shared" si="21"/>
        <v>16.8</v>
      </c>
      <c r="Z92" s="36">
        <f>IFERROR(IF(Y92=0,"",ROUNDUP(Y92/H92,0)*0.02175),"")</f>
        <v>4.3499999999999997E-2</v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10.571428571428573</v>
      </c>
      <c r="BN92" s="64">
        <f t="shared" si="23"/>
        <v>17.760000000000002</v>
      </c>
      <c r="BO92" s="64">
        <f t="shared" si="24"/>
        <v>2.1258503401360544E-2</v>
      </c>
      <c r="BP92" s="64">
        <f t="shared" si="25"/>
        <v>3.5714285714285712E-2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23">
        <v>4680115884410</v>
      </c>
      <c r="E93" s="724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0" t="s">
        <v>207</v>
      </c>
      <c r="Q93" s="726"/>
      <c r="R93" s="726"/>
      <c r="S93" s="726"/>
      <c r="T93" s="727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23">
        <v>4680115884403</v>
      </c>
      <c r="E94" s="724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26"/>
      <c r="R94" s="726"/>
      <c r="S94" s="726"/>
      <c r="T94" s="727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23">
        <v>4680115884311</v>
      </c>
      <c r="E95" s="724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26"/>
      <c r="R95" s="726"/>
      <c r="S95" s="726"/>
      <c r="T95" s="727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0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2"/>
      <c r="P96" s="733" t="s">
        <v>70</v>
      </c>
      <c r="Q96" s="734"/>
      <c r="R96" s="734"/>
      <c r="S96" s="734"/>
      <c r="T96" s="734"/>
      <c r="U96" s="734"/>
      <c r="V96" s="735"/>
      <c r="W96" s="37" t="s">
        <v>71</v>
      </c>
      <c r="X96" s="721">
        <f>IFERROR(X90/H90,"0")+IFERROR(X91/H91,"0")+IFERROR(X92/H92,"0")+IFERROR(X93/H93,"0")+IFERROR(X94/H94,"0")+IFERROR(X95/H95,"0")</f>
        <v>1.1904761904761905</v>
      </c>
      <c r="Y96" s="721">
        <f>IFERROR(Y90/H90,"0")+IFERROR(Y91/H91,"0")+IFERROR(Y92/H92,"0")+IFERROR(Y93/H93,"0")+IFERROR(Y94/H94,"0")+IFERROR(Y95/H95,"0")</f>
        <v>2</v>
      </c>
      <c r="Z96" s="721">
        <f>IFERROR(IF(Z90="",0,Z90),"0")+IFERROR(IF(Z91="",0,Z91),"0")+IFERROR(IF(Z92="",0,Z92),"0")+IFERROR(IF(Z93="",0,Z93),"0")+IFERROR(IF(Z94="",0,Z94),"0")+IFERROR(IF(Z95="",0,Z95),"0")</f>
        <v>4.3499999999999997E-2</v>
      </c>
      <c r="AA96" s="722"/>
      <c r="AB96" s="722"/>
      <c r="AC96" s="722"/>
    </row>
    <row r="97" spans="1:68" x14ac:dyDescent="0.2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2"/>
      <c r="P97" s="733" t="s">
        <v>70</v>
      </c>
      <c r="Q97" s="734"/>
      <c r="R97" s="734"/>
      <c r="S97" s="734"/>
      <c r="T97" s="734"/>
      <c r="U97" s="734"/>
      <c r="V97" s="735"/>
      <c r="W97" s="37" t="s">
        <v>68</v>
      </c>
      <c r="X97" s="721">
        <f>IFERROR(SUM(X90:X95),"0")</f>
        <v>10</v>
      </c>
      <c r="Y97" s="721">
        <f>IFERROR(SUM(Y90:Y95),"0")</f>
        <v>16.8</v>
      </c>
      <c r="Z97" s="37"/>
      <c r="AA97" s="722"/>
      <c r="AB97" s="722"/>
      <c r="AC97" s="722"/>
    </row>
    <row r="98" spans="1:68" ht="14.25" customHeight="1" x14ac:dyDescent="0.25">
      <c r="A98" s="736" t="s">
        <v>213</v>
      </c>
      <c r="B98" s="731"/>
      <c r="C98" s="731"/>
      <c r="D98" s="731"/>
      <c r="E98" s="731"/>
      <c r="F98" s="731"/>
      <c r="G98" s="731"/>
      <c r="H98" s="731"/>
      <c r="I98" s="731"/>
      <c r="J98" s="731"/>
      <c r="K98" s="731"/>
      <c r="L98" s="731"/>
      <c r="M98" s="731"/>
      <c r="N98" s="731"/>
      <c r="O98" s="731"/>
      <c r="P98" s="731"/>
      <c r="Q98" s="731"/>
      <c r="R98" s="731"/>
      <c r="S98" s="731"/>
      <c r="T98" s="731"/>
      <c r="U98" s="731"/>
      <c r="V98" s="731"/>
      <c r="W98" s="731"/>
      <c r="X98" s="731"/>
      <c r="Y98" s="731"/>
      <c r="Z98" s="731"/>
      <c r="AA98" s="715"/>
      <c r="AB98" s="715"/>
      <c r="AC98" s="715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23">
        <v>4680115881532</v>
      </c>
      <c r="E99" s="724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26"/>
      <c r="R99" s="726"/>
      <c r="S99" s="726"/>
      <c r="T99" s="727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23">
        <v>4680115881532</v>
      </c>
      <c r="E100" s="724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26"/>
      <c r="R100" s="726"/>
      <c r="S100" s="726"/>
      <c r="T100" s="727"/>
      <c r="U100" s="34"/>
      <c r="V100" s="34"/>
      <c r="W100" s="35" t="s">
        <v>68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23">
        <v>4680115881464</v>
      </c>
      <c r="E101" s="724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26"/>
      <c r="R101" s="726"/>
      <c r="S101" s="726"/>
      <c r="T101" s="727"/>
      <c r="U101" s="34"/>
      <c r="V101" s="34"/>
      <c r="W101" s="35" t="s">
        <v>68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0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2"/>
      <c r="P102" s="733" t="s">
        <v>70</v>
      </c>
      <c r="Q102" s="734"/>
      <c r="R102" s="734"/>
      <c r="S102" s="734"/>
      <c r="T102" s="734"/>
      <c r="U102" s="734"/>
      <c r="V102" s="735"/>
      <c r="W102" s="37" t="s">
        <v>71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x14ac:dyDescent="0.2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2"/>
      <c r="P103" s="733" t="s">
        <v>70</v>
      </c>
      <c r="Q103" s="734"/>
      <c r="R103" s="734"/>
      <c r="S103" s="734"/>
      <c r="T103" s="734"/>
      <c r="U103" s="734"/>
      <c r="V103" s="735"/>
      <c r="W103" s="37" t="s">
        <v>68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customHeight="1" x14ac:dyDescent="0.25">
      <c r="A104" s="737" t="s">
        <v>221</v>
      </c>
      <c r="B104" s="731"/>
      <c r="C104" s="731"/>
      <c r="D104" s="731"/>
      <c r="E104" s="731"/>
      <c r="F104" s="731"/>
      <c r="G104" s="731"/>
      <c r="H104" s="731"/>
      <c r="I104" s="731"/>
      <c r="J104" s="731"/>
      <c r="K104" s="731"/>
      <c r="L104" s="731"/>
      <c r="M104" s="731"/>
      <c r="N104" s="731"/>
      <c r="O104" s="731"/>
      <c r="P104" s="731"/>
      <c r="Q104" s="731"/>
      <c r="R104" s="731"/>
      <c r="S104" s="731"/>
      <c r="T104" s="731"/>
      <c r="U104" s="731"/>
      <c r="V104" s="731"/>
      <c r="W104" s="731"/>
      <c r="X104" s="731"/>
      <c r="Y104" s="731"/>
      <c r="Z104" s="731"/>
      <c r="AA104" s="714"/>
      <c r="AB104" s="714"/>
      <c r="AC104" s="714"/>
    </row>
    <row r="105" spans="1:68" ht="14.25" customHeight="1" x14ac:dyDescent="0.25">
      <c r="A105" s="736" t="s">
        <v>113</v>
      </c>
      <c r="B105" s="731"/>
      <c r="C105" s="731"/>
      <c r="D105" s="731"/>
      <c r="E105" s="731"/>
      <c r="F105" s="731"/>
      <c r="G105" s="731"/>
      <c r="H105" s="731"/>
      <c r="I105" s="731"/>
      <c r="J105" s="731"/>
      <c r="K105" s="731"/>
      <c r="L105" s="731"/>
      <c r="M105" s="731"/>
      <c r="N105" s="731"/>
      <c r="O105" s="731"/>
      <c r="P105" s="731"/>
      <c r="Q105" s="731"/>
      <c r="R105" s="731"/>
      <c r="S105" s="731"/>
      <c r="T105" s="731"/>
      <c r="U105" s="731"/>
      <c r="V105" s="731"/>
      <c r="W105" s="731"/>
      <c r="X105" s="731"/>
      <c r="Y105" s="731"/>
      <c r="Z105" s="731"/>
      <c r="AA105" s="715"/>
      <c r="AB105" s="715"/>
      <c r="AC105" s="715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23">
        <v>4680115881327</v>
      </c>
      <c r="E106" s="724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10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26"/>
      <c r="R106" s="726"/>
      <c r="S106" s="726"/>
      <c r="T106" s="727"/>
      <c r="U106" s="34"/>
      <c r="V106" s="34"/>
      <c r="W106" s="35" t="s">
        <v>68</v>
      </c>
      <c r="X106" s="719">
        <v>74</v>
      </c>
      <c r="Y106" s="720">
        <f>IFERROR(IF(X106="",0,CEILING((X106/$H106),1)*$H106),"")</f>
        <v>75.600000000000009</v>
      </c>
      <c r="Z106" s="36">
        <f>IFERROR(IF(Y106=0,"",ROUNDUP(Y106/H106,0)*0.02175),"")</f>
        <v>0.15225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77.288888888888877</v>
      </c>
      <c r="BN106" s="64">
        <f>IFERROR(Y106*I106/H106,"0")</f>
        <v>78.959999999999994</v>
      </c>
      <c r="BO106" s="64">
        <f>IFERROR(1/J106*(X106/H106),"0")</f>
        <v>0.12235449735449734</v>
      </c>
      <c r="BP106" s="64">
        <f>IFERROR(1/J106*(Y106/H106),"0")</f>
        <v>0.125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23">
        <v>4680115881518</v>
      </c>
      <c r="E107" s="724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26"/>
      <c r="R107" s="726"/>
      <c r="S107" s="726"/>
      <c r="T107" s="727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3">
        <v>4680115881303</v>
      </c>
      <c r="E108" s="724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8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26"/>
      <c r="R108" s="726"/>
      <c r="S108" s="726"/>
      <c r="T108" s="727"/>
      <c r="U108" s="34"/>
      <c r="V108" s="34"/>
      <c r="W108" s="35" t="s">
        <v>68</v>
      </c>
      <c r="X108" s="719">
        <v>0</v>
      </c>
      <c r="Y108" s="72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0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2"/>
      <c r="P109" s="733" t="s">
        <v>70</v>
      </c>
      <c r="Q109" s="734"/>
      <c r="R109" s="734"/>
      <c r="S109" s="734"/>
      <c r="T109" s="734"/>
      <c r="U109" s="734"/>
      <c r="V109" s="735"/>
      <c r="W109" s="37" t="s">
        <v>71</v>
      </c>
      <c r="X109" s="721">
        <f>IFERROR(X106/H106,"0")+IFERROR(X107/H107,"0")+IFERROR(X108/H108,"0")</f>
        <v>6.8518518518518512</v>
      </c>
      <c r="Y109" s="721">
        <f>IFERROR(Y106/H106,"0")+IFERROR(Y107/H107,"0")+IFERROR(Y108/H108,"0")</f>
        <v>7</v>
      </c>
      <c r="Z109" s="721">
        <f>IFERROR(IF(Z106="",0,Z106),"0")+IFERROR(IF(Z107="",0,Z107),"0")+IFERROR(IF(Z108="",0,Z108),"0")</f>
        <v>0.15225</v>
      </c>
      <c r="AA109" s="722"/>
      <c r="AB109" s="722"/>
      <c r="AC109" s="722"/>
    </row>
    <row r="110" spans="1:68" x14ac:dyDescent="0.2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2"/>
      <c r="P110" s="733" t="s">
        <v>70</v>
      </c>
      <c r="Q110" s="734"/>
      <c r="R110" s="734"/>
      <c r="S110" s="734"/>
      <c r="T110" s="734"/>
      <c r="U110" s="734"/>
      <c r="V110" s="735"/>
      <c r="W110" s="37" t="s">
        <v>68</v>
      </c>
      <c r="X110" s="721">
        <f>IFERROR(SUM(X106:X108),"0")</f>
        <v>74</v>
      </c>
      <c r="Y110" s="721">
        <f>IFERROR(SUM(Y106:Y108),"0")</f>
        <v>75.600000000000009</v>
      </c>
      <c r="Z110" s="37"/>
      <c r="AA110" s="722"/>
      <c r="AB110" s="722"/>
      <c r="AC110" s="722"/>
    </row>
    <row r="111" spans="1:68" ht="14.25" customHeight="1" x14ac:dyDescent="0.25">
      <c r="A111" s="736" t="s">
        <v>72</v>
      </c>
      <c r="B111" s="731"/>
      <c r="C111" s="731"/>
      <c r="D111" s="731"/>
      <c r="E111" s="731"/>
      <c r="F111" s="731"/>
      <c r="G111" s="731"/>
      <c r="H111" s="731"/>
      <c r="I111" s="731"/>
      <c r="J111" s="731"/>
      <c r="K111" s="731"/>
      <c r="L111" s="731"/>
      <c r="M111" s="731"/>
      <c r="N111" s="731"/>
      <c r="O111" s="731"/>
      <c r="P111" s="731"/>
      <c r="Q111" s="731"/>
      <c r="R111" s="731"/>
      <c r="S111" s="731"/>
      <c r="T111" s="731"/>
      <c r="U111" s="731"/>
      <c r="V111" s="731"/>
      <c r="W111" s="731"/>
      <c r="X111" s="731"/>
      <c r="Y111" s="731"/>
      <c r="Z111" s="731"/>
      <c r="AA111" s="715"/>
      <c r="AB111" s="715"/>
      <c r="AC111" s="715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3">
        <v>4607091386967</v>
      </c>
      <c r="E112" s="724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26"/>
      <c r="R112" s="726"/>
      <c r="S112" s="726"/>
      <c r="T112" s="727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4301051543</v>
      </c>
      <c r="D113" s="723">
        <v>4607091386967</v>
      </c>
      <c r="E113" s="724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116</v>
      </c>
      <c r="L113" s="32"/>
      <c r="M113" s="33" t="s">
        <v>67</v>
      </c>
      <c r="N113" s="33"/>
      <c r="O113" s="32">
        <v>45</v>
      </c>
      <c r="P113" s="82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26"/>
      <c r="R113" s="726"/>
      <c r="S113" s="726"/>
      <c r="T113" s="727"/>
      <c r="U113" s="34"/>
      <c r="V113" s="34"/>
      <c r="W113" s="35" t="s">
        <v>68</v>
      </c>
      <c r="X113" s="719">
        <v>0</v>
      </c>
      <c r="Y113" s="720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3">
        <v>4607091385731</v>
      </c>
      <c r="E114" s="724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26"/>
      <c r="R114" s="726"/>
      <c r="S114" s="726"/>
      <c r="T114" s="727"/>
      <c r="U114" s="34"/>
      <c r="V114" s="34"/>
      <c r="W114" s="35" t="s">
        <v>68</v>
      </c>
      <c r="X114" s="719">
        <v>0</v>
      </c>
      <c r="Y114" s="720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3">
        <v>4680115880894</v>
      </c>
      <c r="E115" s="724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26"/>
      <c r="R115" s="726"/>
      <c r="S115" s="726"/>
      <c r="T115" s="727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3">
        <v>4680115880214</v>
      </c>
      <c r="E116" s="724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26"/>
      <c r="R116" s="726"/>
      <c r="S116" s="726"/>
      <c r="T116" s="727"/>
      <c r="U116" s="34"/>
      <c r="V116" s="34"/>
      <c r="W116" s="35" t="s">
        <v>68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0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2"/>
      <c r="P117" s="733" t="s">
        <v>70</v>
      </c>
      <c r="Q117" s="734"/>
      <c r="R117" s="734"/>
      <c r="S117" s="734"/>
      <c r="T117" s="734"/>
      <c r="U117" s="734"/>
      <c r="V117" s="735"/>
      <c r="W117" s="37" t="s">
        <v>71</v>
      </c>
      <c r="X117" s="721">
        <f>IFERROR(X112/H112,"0")+IFERROR(X113/H113,"0")+IFERROR(X114/H114,"0")+IFERROR(X115/H115,"0")+IFERROR(X116/H116,"0")</f>
        <v>0</v>
      </c>
      <c r="Y117" s="721">
        <f>IFERROR(Y112/H112,"0")+IFERROR(Y113/H113,"0")+IFERROR(Y114/H114,"0")+IFERROR(Y115/H115,"0")+IFERROR(Y116/H116,"0")</f>
        <v>0</v>
      </c>
      <c r="Z117" s="721">
        <f>IFERROR(IF(Z112="",0,Z112),"0")+IFERROR(IF(Z113="",0,Z113),"0")+IFERROR(IF(Z114="",0,Z114),"0")+IFERROR(IF(Z115="",0,Z115),"0")+IFERROR(IF(Z116="",0,Z116),"0")</f>
        <v>0</v>
      </c>
      <c r="AA117" s="722"/>
      <c r="AB117" s="722"/>
      <c r="AC117" s="722"/>
    </row>
    <row r="118" spans="1:68" x14ac:dyDescent="0.2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2"/>
      <c r="P118" s="733" t="s">
        <v>70</v>
      </c>
      <c r="Q118" s="734"/>
      <c r="R118" s="734"/>
      <c r="S118" s="734"/>
      <c r="T118" s="734"/>
      <c r="U118" s="734"/>
      <c r="V118" s="735"/>
      <c r="W118" s="37" t="s">
        <v>68</v>
      </c>
      <c r="X118" s="721">
        <f>IFERROR(SUM(X112:X116),"0")</f>
        <v>0</v>
      </c>
      <c r="Y118" s="721">
        <f>IFERROR(SUM(Y112:Y116),"0")</f>
        <v>0</v>
      </c>
      <c r="Z118" s="37"/>
      <c r="AA118" s="722"/>
      <c r="AB118" s="722"/>
      <c r="AC118" s="722"/>
    </row>
    <row r="119" spans="1:68" ht="16.5" customHeight="1" x14ac:dyDescent="0.25">
      <c r="A119" s="737" t="s">
        <v>242</v>
      </c>
      <c r="B119" s="731"/>
      <c r="C119" s="731"/>
      <c r="D119" s="731"/>
      <c r="E119" s="731"/>
      <c r="F119" s="731"/>
      <c r="G119" s="731"/>
      <c r="H119" s="731"/>
      <c r="I119" s="731"/>
      <c r="J119" s="731"/>
      <c r="K119" s="731"/>
      <c r="L119" s="731"/>
      <c r="M119" s="731"/>
      <c r="N119" s="731"/>
      <c r="O119" s="731"/>
      <c r="P119" s="731"/>
      <c r="Q119" s="731"/>
      <c r="R119" s="731"/>
      <c r="S119" s="731"/>
      <c r="T119" s="731"/>
      <c r="U119" s="731"/>
      <c r="V119" s="731"/>
      <c r="W119" s="731"/>
      <c r="X119" s="731"/>
      <c r="Y119" s="731"/>
      <c r="Z119" s="731"/>
      <c r="AA119" s="714"/>
      <c r="AB119" s="714"/>
      <c r="AC119" s="714"/>
    </row>
    <row r="120" spans="1:68" ht="14.25" customHeight="1" x14ac:dyDescent="0.25">
      <c r="A120" s="736" t="s">
        <v>113</v>
      </c>
      <c r="B120" s="731"/>
      <c r="C120" s="731"/>
      <c r="D120" s="731"/>
      <c r="E120" s="731"/>
      <c r="F120" s="731"/>
      <c r="G120" s="731"/>
      <c r="H120" s="731"/>
      <c r="I120" s="731"/>
      <c r="J120" s="731"/>
      <c r="K120" s="731"/>
      <c r="L120" s="731"/>
      <c r="M120" s="731"/>
      <c r="N120" s="731"/>
      <c r="O120" s="731"/>
      <c r="P120" s="731"/>
      <c r="Q120" s="731"/>
      <c r="R120" s="731"/>
      <c r="S120" s="731"/>
      <c r="T120" s="731"/>
      <c r="U120" s="731"/>
      <c r="V120" s="731"/>
      <c r="W120" s="731"/>
      <c r="X120" s="731"/>
      <c r="Y120" s="731"/>
      <c r="Z120" s="731"/>
      <c r="AA120" s="715"/>
      <c r="AB120" s="715"/>
      <c r="AC120" s="715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3">
        <v>4680115882133</v>
      </c>
      <c r="E121" s="724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26"/>
      <c r="R121" s="726"/>
      <c r="S121" s="726"/>
      <c r="T121" s="727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3">
        <v>4680115882133</v>
      </c>
      <c r="E122" s="724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26"/>
      <c r="R122" s="726"/>
      <c r="S122" s="726"/>
      <c r="T122" s="727"/>
      <c r="U122" s="34"/>
      <c r="V122" s="34"/>
      <c r="W122" s="35" t="s">
        <v>68</v>
      </c>
      <c r="X122" s="719">
        <v>41</v>
      </c>
      <c r="Y122" s="720">
        <f>IFERROR(IF(X122="",0,CEILING((X122/$H122),1)*$H122),"")</f>
        <v>44.8</v>
      </c>
      <c r="Z122" s="36">
        <f>IFERROR(IF(Y122=0,"",ROUNDUP(Y122/H122,0)*0.02175),"")</f>
        <v>8.6999999999999994E-2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42.75714285714286</v>
      </c>
      <c r="BN122" s="64">
        <f>IFERROR(Y122*I122/H122,"0")</f>
        <v>46.720000000000006</v>
      </c>
      <c r="BO122" s="64">
        <f>IFERROR(1/J122*(X122/H122),"0")</f>
        <v>6.5369897959183673E-2</v>
      </c>
      <c r="BP122" s="64">
        <f>IFERROR(1/J122*(Y122/H122),"0")</f>
        <v>7.1428571428571425E-2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3">
        <v>4680115880269</v>
      </c>
      <c r="E123" s="724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0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26"/>
      <c r="R123" s="726"/>
      <c r="S123" s="726"/>
      <c r="T123" s="727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3">
        <v>4680115880429</v>
      </c>
      <c r="E124" s="724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26"/>
      <c r="R124" s="726"/>
      <c r="S124" s="726"/>
      <c r="T124" s="727"/>
      <c r="U124" s="34"/>
      <c r="V124" s="34"/>
      <c r="W124" s="35" t="s">
        <v>68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3">
        <v>4680115881457</v>
      </c>
      <c r="E125" s="724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26"/>
      <c r="R125" s="726"/>
      <c r="S125" s="726"/>
      <c r="T125" s="727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0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2"/>
      <c r="P126" s="733" t="s">
        <v>70</v>
      </c>
      <c r="Q126" s="734"/>
      <c r="R126" s="734"/>
      <c r="S126" s="734"/>
      <c r="T126" s="734"/>
      <c r="U126" s="734"/>
      <c r="V126" s="735"/>
      <c r="W126" s="37" t="s">
        <v>71</v>
      </c>
      <c r="X126" s="721">
        <f>IFERROR(X121/H121,"0")+IFERROR(X122/H122,"0")+IFERROR(X123/H123,"0")+IFERROR(X124/H124,"0")+IFERROR(X125/H125,"0")</f>
        <v>3.660714285714286</v>
      </c>
      <c r="Y126" s="721">
        <f>IFERROR(Y121/H121,"0")+IFERROR(Y122/H122,"0")+IFERROR(Y123/H123,"0")+IFERROR(Y124/H124,"0")+IFERROR(Y125/H125,"0")</f>
        <v>4</v>
      </c>
      <c r="Z126" s="721">
        <f>IFERROR(IF(Z121="",0,Z121),"0")+IFERROR(IF(Z122="",0,Z122),"0")+IFERROR(IF(Z123="",0,Z123),"0")+IFERROR(IF(Z124="",0,Z124),"0")+IFERROR(IF(Z125="",0,Z125),"0")</f>
        <v>8.6999999999999994E-2</v>
      </c>
      <c r="AA126" s="722"/>
      <c r="AB126" s="722"/>
      <c r="AC126" s="722"/>
    </row>
    <row r="127" spans="1:68" x14ac:dyDescent="0.2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2"/>
      <c r="P127" s="733" t="s">
        <v>70</v>
      </c>
      <c r="Q127" s="734"/>
      <c r="R127" s="734"/>
      <c r="S127" s="734"/>
      <c r="T127" s="734"/>
      <c r="U127" s="734"/>
      <c r="V127" s="735"/>
      <c r="W127" s="37" t="s">
        <v>68</v>
      </c>
      <c r="X127" s="721">
        <f>IFERROR(SUM(X121:X125),"0")</f>
        <v>41</v>
      </c>
      <c r="Y127" s="721">
        <f>IFERROR(SUM(Y121:Y125),"0")</f>
        <v>44.8</v>
      </c>
      <c r="Z127" s="37"/>
      <c r="AA127" s="722"/>
      <c r="AB127" s="722"/>
      <c r="AC127" s="722"/>
    </row>
    <row r="128" spans="1:68" ht="14.25" customHeight="1" x14ac:dyDescent="0.25">
      <c r="A128" s="736" t="s">
        <v>166</v>
      </c>
      <c r="B128" s="731"/>
      <c r="C128" s="731"/>
      <c r="D128" s="731"/>
      <c r="E128" s="731"/>
      <c r="F128" s="731"/>
      <c r="G128" s="731"/>
      <c r="H128" s="731"/>
      <c r="I128" s="731"/>
      <c r="J128" s="731"/>
      <c r="K128" s="731"/>
      <c r="L128" s="731"/>
      <c r="M128" s="731"/>
      <c r="N128" s="731"/>
      <c r="O128" s="731"/>
      <c r="P128" s="731"/>
      <c r="Q128" s="731"/>
      <c r="R128" s="731"/>
      <c r="S128" s="731"/>
      <c r="T128" s="731"/>
      <c r="U128" s="731"/>
      <c r="V128" s="731"/>
      <c r="W128" s="731"/>
      <c r="X128" s="731"/>
      <c r="Y128" s="731"/>
      <c r="Z128" s="731"/>
      <c r="AA128" s="715"/>
      <c r="AB128" s="715"/>
      <c r="AC128" s="715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3">
        <v>4680115881488</v>
      </c>
      <c r="E129" s="724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26"/>
      <c r="R129" s="726"/>
      <c r="S129" s="726"/>
      <c r="T129" s="727"/>
      <c r="U129" s="34"/>
      <c r="V129" s="34"/>
      <c r="W129" s="35" t="s">
        <v>68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3">
        <v>4680115881488</v>
      </c>
      <c r="E130" s="724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25" t="s">
        <v>258</v>
      </c>
      <c r="Q130" s="726"/>
      <c r="R130" s="726"/>
      <c r="S130" s="726"/>
      <c r="T130" s="727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3">
        <v>4680115882775</v>
      </c>
      <c r="E131" s="724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41" t="s">
        <v>262</v>
      </c>
      <c r="Q131" s="726"/>
      <c r="R131" s="726"/>
      <c r="S131" s="726"/>
      <c r="T131" s="727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3">
        <v>4680115882775</v>
      </c>
      <c r="E132" s="724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8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26"/>
      <c r="R132" s="726"/>
      <c r="S132" s="726"/>
      <c r="T132" s="727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3">
        <v>4680115880658</v>
      </c>
      <c r="E133" s="724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68" t="s">
        <v>266</v>
      </c>
      <c r="Q133" s="726"/>
      <c r="R133" s="726"/>
      <c r="S133" s="726"/>
      <c r="T133" s="727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0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2"/>
      <c r="P134" s="733" t="s">
        <v>70</v>
      </c>
      <c r="Q134" s="734"/>
      <c r="R134" s="734"/>
      <c r="S134" s="734"/>
      <c r="T134" s="734"/>
      <c r="U134" s="734"/>
      <c r="V134" s="735"/>
      <c r="W134" s="37" t="s">
        <v>71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x14ac:dyDescent="0.2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2"/>
      <c r="P135" s="733" t="s">
        <v>70</v>
      </c>
      <c r="Q135" s="734"/>
      <c r="R135" s="734"/>
      <c r="S135" s="734"/>
      <c r="T135" s="734"/>
      <c r="U135" s="734"/>
      <c r="V135" s="735"/>
      <c r="W135" s="37" t="s">
        <v>68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customHeight="1" x14ac:dyDescent="0.25">
      <c r="A136" s="736" t="s">
        <v>72</v>
      </c>
      <c r="B136" s="731"/>
      <c r="C136" s="731"/>
      <c r="D136" s="731"/>
      <c r="E136" s="731"/>
      <c r="F136" s="731"/>
      <c r="G136" s="731"/>
      <c r="H136" s="731"/>
      <c r="I136" s="731"/>
      <c r="J136" s="731"/>
      <c r="K136" s="731"/>
      <c r="L136" s="731"/>
      <c r="M136" s="731"/>
      <c r="N136" s="731"/>
      <c r="O136" s="731"/>
      <c r="P136" s="731"/>
      <c r="Q136" s="731"/>
      <c r="R136" s="731"/>
      <c r="S136" s="731"/>
      <c r="T136" s="731"/>
      <c r="U136" s="731"/>
      <c r="V136" s="731"/>
      <c r="W136" s="731"/>
      <c r="X136" s="731"/>
      <c r="Y136" s="731"/>
      <c r="Z136" s="731"/>
      <c r="AA136" s="715"/>
      <c r="AB136" s="715"/>
      <c r="AC136" s="715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3">
        <v>4607091385168</v>
      </c>
      <c r="E137" s="724"/>
      <c r="F137" s="718">
        <v>1.4</v>
      </c>
      <c r="G137" s="32">
        <v>6</v>
      </c>
      <c r="H137" s="718">
        <v>8.4</v>
      </c>
      <c r="I137" s="718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26"/>
      <c r="R137" s="726"/>
      <c r="S137" s="726"/>
      <c r="T137" s="727"/>
      <c r="U137" s="34"/>
      <c r="V137" s="34"/>
      <c r="W137" s="35" t="s">
        <v>68</v>
      </c>
      <c r="X137" s="719">
        <v>126</v>
      </c>
      <c r="Y137" s="720">
        <f t="shared" ref="Y137:Y143" si="26">IFERROR(IF(X137="",0,CEILING((X137/$H137),1)*$H137),"")</f>
        <v>126</v>
      </c>
      <c r="Z137" s="36">
        <f>IFERROR(IF(Y137=0,"",ROUNDUP(Y137/H137,0)*0.02175),"")</f>
        <v>0.32624999999999998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134.37</v>
      </c>
      <c r="BN137" s="64">
        <f t="shared" ref="BN137:BN143" si="28">IFERROR(Y137*I137/H137,"0")</f>
        <v>134.37</v>
      </c>
      <c r="BO137" s="64">
        <f t="shared" ref="BO137:BO143" si="29">IFERROR(1/J137*(X137/H137),"0")</f>
        <v>0.26785714285714285</v>
      </c>
      <c r="BP137" s="64">
        <f t="shared" ref="BP137:BP143" si="30">IFERROR(1/J137*(Y137/H137),"0")</f>
        <v>0.26785714285714285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3">
        <v>4607091385168</v>
      </c>
      <c r="E138" s="724"/>
      <c r="F138" s="718">
        <v>1.35</v>
      </c>
      <c r="G138" s="32">
        <v>6</v>
      </c>
      <c r="H138" s="718">
        <v>8.1</v>
      </c>
      <c r="I138" s="718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26"/>
      <c r="R138" s="726"/>
      <c r="S138" s="726"/>
      <c r="T138" s="727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customHeight="1" x14ac:dyDescent="0.25">
      <c r="A139" s="54" t="s">
        <v>272</v>
      </c>
      <c r="B139" s="54" t="s">
        <v>273</v>
      </c>
      <c r="C139" s="31">
        <v>4301051742</v>
      </c>
      <c r="D139" s="723">
        <v>4680115884540</v>
      </c>
      <c r="E139" s="724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0" t="s">
        <v>274</v>
      </c>
      <c r="Q139" s="726"/>
      <c r="R139" s="726"/>
      <c r="S139" s="726"/>
      <c r="T139" s="727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3">
        <v>4607091383256</v>
      </c>
      <c r="E140" s="724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26"/>
      <c r="R140" s="726"/>
      <c r="S140" s="726"/>
      <c r="T140" s="727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3">
        <v>4607091385748</v>
      </c>
      <c r="E141" s="724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26"/>
      <c r="R141" s="726"/>
      <c r="S141" s="726"/>
      <c r="T141" s="727"/>
      <c r="U141" s="34"/>
      <c r="V141" s="34"/>
      <c r="W141" s="35" t="s">
        <v>68</v>
      </c>
      <c r="X141" s="719">
        <v>0</v>
      </c>
      <c r="Y141" s="720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4301051738</v>
      </c>
      <c r="D142" s="723">
        <v>4680115884533</v>
      </c>
      <c r="E142" s="724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8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26"/>
      <c r="R142" s="726"/>
      <c r="S142" s="726"/>
      <c r="T142" s="727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4301051480</v>
      </c>
      <c r="D143" s="723">
        <v>4680115882645</v>
      </c>
      <c r="E143" s="724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26"/>
      <c r="R143" s="726"/>
      <c r="S143" s="726"/>
      <c r="T143" s="727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0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2"/>
      <c r="P144" s="733" t="s">
        <v>70</v>
      </c>
      <c r="Q144" s="734"/>
      <c r="R144" s="734"/>
      <c r="S144" s="734"/>
      <c r="T144" s="734"/>
      <c r="U144" s="734"/>
      <c r="V144" s="735"/>
      <c r="W144" s="37" t="s">
        <v>71</v>
      </c>
      <c r="X144" s="721">
        <f>IFERROR(X137/H137,"0")+IFERROR(X138/H138,"0")+IFERROR(X139/H139,"0")+IFERROR(X140/H140,"0")+IFERROR(X141/H141,"0")+IFERROR(X142/H142,"0")+IFERROR(X143/H143,"0")</f>
        <v>15</v>
      </c>
      <c r="Y144" s="721">
        <f>IFERROR(Y137/H137,"0")+IFERROR(Y138/H138,"0")+IFERROR(Y139/H139,"0")+IFERROR(Y140/H140,"0")+IFERROR(Y141/H141,"0")+IFERROR(Y142/H142,"0")+IFERROR(Y143/H143,"0")</f>
        <v>15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0.32624999999999998</v>
      </c>
      <c r="AA144" s="722"/>
      <c r="AB144" s="722"/>
      <c r="AC144" s="722"/>
    </row>
    <row r="145" spans="1:68" x14ac:dyDescent="0.2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2"/>
      <c r="P145" s="733" t="s">
        <v>70</v>
      </c>
      <c r="Q145" s="734"/>
      <c r="R145" s="734"/>
      <c r="S145" s="734"/>
      <c r="T145" s="734"/>
      <c r="U145" s="734"/>
      <c r="V145" s="735"/>
      <c r="W145" s="37" t="s">
        <v>68</v>
      </c>
      <c r="X145" s="721">
        <f>IFERROR(SUM(X137:X143),"0")</f>
        <v>126</v>
      </c>
      <c r="Y145" s="721">
        <f>IFERROR(SUM(Y137:Y143),"0")</f>
        <v>126</v>
      </c>
      <c r="Z145" s="37"/>
      <c r="AA145" s="722"/>
      <c r="AB145" s="722"/>
      <c r="AC145" s="722"/>
    </row>
    <row r="146" spans="1:68" ht="14.25" customHeight="1" x14ac:dyDescent="0.25">
      <c r="A146" s="736" t="s">
        <v>213</v>
      </c>
      <c r="B146" s="731"/>
      <c r="C146" s="731"/>
      <c r="D146" s="731"/>
      <c r="E146" s="731"/>
      <c r="F146" s="731"/>
      <c r="G146" s="731"/>
      <c r="H146" s="731"/>
      <c r="I146" s="731"/>
      <c r="J146" s="731"/>
      <c r="K146" s="731"/>
      <c r="L146" s="731"/>
      <c r="M146" s="731"/>
      <c r="N146" s="731"/>
      <c r="O146" s="731"/>
      <c r="P146" s="731"/>
      <c r="Q146" s="731"/>
      <c r="R146" s="731"/>
      <c r="S146" s="731"/>
      <c r="T146" s="731"/>
      <c r="U146" s="731"/>
      <c r="V146" s="731"/>
      <c r="W146" s="731"/>
      <c r="X146" s="731"/>
      <c r="Y146" s="731"/>
      <c r="Z146" s="731"/>
      <c r="AA146" s="715"/>
      <c r="AB146" s="715"/>
      <c r="AC146" s="715"/>
    </row>
    <row r="147" spans="1:68" ht="37.5" customHeight="1" x14ac:dyDescent="0.25">
      <c r="A147" s="54" t="s">
        <v>285</v>
      </c>
      <c r="B147" s="54" t="s">
        <v>286</v>
      </c>
      <c r="C147" s="31">
        <v>4301060356</v>
      </c>
      <c r="D147" s="723">
        <v>4680115882652</v>
      </c>
      <c r="E147" s="724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26"/>
      <c r="R147" s="726"/>
      <c r="S147" s="726"/>
      <c r="T147" s="727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288</v>
      </c>
      <c r="B148" s="54" t="s">
        <v>289</v>
      </c>
      <c r="C148" s="31">
        <v>4301060309</v>
      </c>
      <c r="D148" s="723">
        <v>4680115880238</v>
      </c>
      <c r="E148" s="724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26"/>
      <c r="R148" s="726"/>
      <c r="S148" s="726"/>
      <c r="T148" s="727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0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2"/>
      <c r="P149" s="733" t="s">
        <v>70</v>
      </c>
      <c r="Q149" s="734"/>
      <c r="R149" s="734"/>
      <c r="S149" s="734"/>
      <c r="T149" s="734"/>
      <c r="U149" s="734"/>
      <c r="V149" s="735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x14ac:dyDescent="0.2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2"/>
      <c r="P150" s="733" t="s">
        <v>70</v>
      </c>
      <c r="Q150" s="734"/>
      <c r="R150" s="734"/>
      <c r="S150" s="734"/>
      <c r="T150" s="734"/>
      <c r="U150" s="734"/>
      <c r="V150" s="735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customHeight="1" x14ac:dyDescent="0.25">
      <c r="A151" s="737" t="s">
        <v>291</v>
      </c>
      <c r="B151" s="731"/>
      <c r="C151" s="731"/>
      <c r="D151" s="731"/>
      <c r="E151" s="731"/>
      <c r="F151" s="731"/>
      <c r="G151" s="731"/>
      <c r="H151" s="731"/>
      <c r="I151" s="731"/>
      <c r="J151" s="731"/>
      <c r="K151" s="731"/>
      <c r="L151" s="731"/>
      <c r="M151" s="731"/>
      <c r="N151" s="731"/>
      <c r="O151" s="731"/>
      <c r="P151" s="731"/>
      <c r="Q151" s="731"/>
      <c r="R151" s="731"/>
      <c r="S151" s="731"/>
      <c r="T151" s="731"/>
      <c r="U151" s="731"/>
      <c r="V151" s="731"/>
      <c r="W151" s="731"/>
      <c r="X151" s="731"/>
      <c r="Y151" s="731"/>
      <c r="Z151" s="731"/>
      <c r="AA151" s="714"/>
      <c r="AB151" s="714"/>
      <c r="AC151" s="714"/>
    </row>
    <row r="152" spans="1:68" ht="14.25" customHeight="1" x14ac:dyDescent="0.25">
      <c r="A152" s="736" t="s">
        <v>113</v>
      </c>
      <c r="B152" s="731"/>
      <c r="C152" s="731"/>
      <c r="D152" s="731"/>
      <c r="E152" s="731"/>
      <c r="F152" s="731"/>
      <c r="G152" s="731"/>
      <c r="H152" s="731"/>
      <c r="I152" s="731"/>
      <c r="J152" s="731"/>
      <c r="K152" s="731"/>
      <c r="L152" s="731"/>
      <c r="M152" s="731"/>
      <c r="N152" s="731"/>
      <c r="O152" s="731"/>
      <c r="P152" s="731"/>
      <c r="Q152" s="731"/>
      <c r="R152" s="731"/>
      <c r="S152" s="731"/>
      <c r="T152" s="731"/>
      <c r="U152" s="731"/>
      <c r="V152" s="731"/>
      <c r="W152" s="731"/>
      <c r="X152" s="731"/>
      <c r="Y152" s="731"/>
      <c r="Z152" s="731"/>
      <c r="AA152" s="715"/>
      <c r="AB152" s="715"/>
      <c r="AC152" s="715"/>
    </row>
    <row r="153" spans="1:68" ht="27" customHeight="1" x14ac:dyDescent="0.25">
      <c r="A153" s="54" t="s">
        <v>292</v>
      </c>
      <c r="B153" s="54" t="s">
        <v>293</v>
      </c>
      <c r="C153" s="31">
        <v>4301011562</v>
      </c>
      <c r="D153" s="723">
        <v>4680115882577</v>
      </c>
      <c r="E153" s="724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26"/>
      <c r="R153" s="726"/>
      <c r="S153" s="726"/>
      <c r="T153" s="727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292</v>
      </c>
      <c r="B154" s="54" t="s">
        <v>295</v>
      </c>
      <c r="C154" s="31">
        <v>4301011564</v>
      </c>
      <c r="D154" s="723">
        <v>4680115882577</v>
      </c>
      <c r="E154" s="724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26"/>
      <c r="R154" s="726"/>
      <c r="S154" s="726"/>
      <c r="T154" s="727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0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2"/>
      <c r="P155" s="733" t="s">
        <v>70</v>
      </c>
      <c r="Q155" s="734"/>
      <c r="R155" s="734"/>
      <c r="S155" s="734"/>
      <c r="T155" s="734"/>
      <c r="U155" s="734"/>
      <c r="V155" s="735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x14ac:dyDescent="0.2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2"/>
      <c r="P156" s="733" t="s">
        <v>70</v>
      </c>
      <c r="Q156" s="734"/>
      <c r="R156" s="734"/>
      <c r="S156" s="734"/>
      <c r="T156" s="734"/>
      <c r="U156" s="734"/>
      <c r="V156" s="735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customHeight="1" x14ac:dyDescent="0.25">
      <c r="A157" s="736" t="s">
        <v>63</v>
      </c>
      <c r="B157" s="731"/>
      <c r="C157" s="731"/>
      <c r="D157" s="731"/>
      <c r="E157" s="731"/>
      <c r="F157" s="731"/>
      <c r="G157" s="731"/>
      <c r="H157" s="731"/>
      <c r="I157" s="731"/>
      <c r="J157" s="731"/>
      <c r="K157" s="731"/>
      <c r="L157" s="731"/>
      <c r="M157" s="731"/>
      <c r="N157" s="731"/>
      <c r="O157" s="731"/>
      <c r="P157" s="731"/>
      <c r="Q157" s="731"/>
      <c r="R157" s="731"/>
      <c r="S157" s="731"/>
      <c r="T157" s="731"/>
      <c r="U157" s="731"/>
      <c r="V157" s="731"/>
      <c r="W157" s="731"/>
      <c r="X157" s="731"/>
      <c r="Y157" s="731"/>
      <c r="Z157" s="731"/>
      <c r="AA157" s="715"/>
      <c r="AB157" s="715"/>
      <c r="AC157" s="715"/>
    </row>
    <row r="158" spans="1:68" ht="27" customHeight="1" x14ac:dyDescent="0.25">
      <c r="A158" s="54" t="s">
        <v>296</v>
      </c>
      <c r="B158" s="54" t="s">
        <v>297</v>
      </c>
      <c r="C158" s="31">
        <v>4301031234</v>
      </c>
      <c r="D158" s="723">
        <v>4680115883444</v>
      </c>
      <c r="E158" s="724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79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26"/>
      <c r="R158" s="726"/>
      <c r="S158" s="726"/>
      <c r="T158" s="727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296</v>
      </c>
      <c r="B159" s="54" t="s">
        <v>299</v>
      </c>
      <c r="C159" s="31">
        <v>4301031235</v>
      </c>
      <c r="D159" s="723">
        <v>4680115883444</v>
      </c>
      <c r="E159" s="724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26"/>
      <c r="R159" s="726"/>
      <c r="S159" s="726"/>
      <c r="T159" s="727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0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2"/>
      <c r="P160" s="733" t="s">
        <v>70</v>
      </c>
      <c r="Q160" s="734"/>
      <c r="R160" s="734"/>
      <c r="S160" s="734"/>
      <c r="T160" s="734"/>
      <c r="U160" s="734"/>
      <c r="V160" s="735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x14ac:dyDescent="0.2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2"/>
      <c r="P161" s="733" t="s">
        <v>70</v>
      </c>
      <c r="Q161" s="734"/>
      <c r="R161" s="734"/>
      <c r="S161" s="734"/>
      <c r="T161" s="734"/>
      <c r="U161" s="734"/>
      <c r="V161" s="735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customHeight="1" x14ac:dyDescent="0.25">
      <c r="A162" s="736" t="s">
        <v>72</v>
      </c>
      <c r="B162" s="731"/>
      <c r="C162" s="731"/>
      <c r="D162" s="731"/>
      <c r="E162" s="731"/>
      <c r="F162" s="731"/>
      <c r="G162" s="731"/>
      <c r="H162" s="731"/>
      <c r="I162" s="731"/>
      <c r="J162" s="731"/>
      <c r="K162" s="731"/>
      <c r="L162" s="731"/>
      <c r="M162" s="731"/>
      <c r="N162" s="731"/>
      <c r="O162" s="731"/>
      <c r="P162" s="731"/>
      <c r="Q162" s="731"/>
      <c r="R162" s="731"/>
      <c r="S162" s="731"/>
      <c r="T162" s="731"/>
      <c r="U162" s="731"/>
      <c r="V162" s="731"/>
      <c r="W162" s="731"/>
      <c r="X162" s="731"/>
      <c r="Y162" s="731"/>
      <c r="Z162" s="731"/>
      <c r="AA162" s="715"/>
      <c r="AB162" s="715"/>
      <c r="AC162" s="715"/>
    </row>
    <row r="163" spans="1:68" ht="16.5" customHeight="1" x14ac:dyDescent="0.25">
      <c r="A163" s="54" t="s">
        <v>300</v>
      </c>
      <c r="B163" s="54" t="s">
        <v>301</v>
      </c>
      <c r="C163" s="31">
        <v>4301051476</v>
      </c>
      <c r="D163" s="723">
        <v>4680115882584</v>
      </c>
      <c r="E163" s="724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0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26"/>
      <c r="R163" s="726"/>
      <c r="S163" s="726"/>
      <c r="T163" s="727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300</v>
      </c>
      <c r="B164" s="54" t="s">
        <v>302</v>
      </c>
      <c r="C164" s="31">
        <v>4301051477</v>
      </c>
      <c r="D164" s="723">
        <v>4680115882584</v>
      </c>
      <c r="E164" s="724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26"/>
      <c r="R164" s="726"/>
      <c r="S164" s="726"/>
      <c r="T164" s="727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0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2"/>
      <c r="P165" s="733" t="s">
        <v>70</v>
      </c>
      <c r="Q165" s="734"/>
      <c r="R165" s="734"/>
      <c r="S165" s="734"/>
      <c r="T165" s="734"/>
      <c r="U165" s="734"/>
      <c r="V165" s="735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x14ac:dyDescent="0.2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2"/>
      <c r="P166" s="733" t="s">
        <v>70</v>
      </c>
      <c r="Q166" s="734"/>
      <c r="R166" s="734"/>
      <c r="S166" s="734"/>
      <c r="T166" s="734"/>
      <c r="U166" s="734"/>
      <c r="V166" s="735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customHeight="1" x14ac:dyDescent="0.25">
      <c r="A167" s="737" t="s">
        <v>111</v>
      </c>
      <c r="B167" s="731"/>
      <c r="C167" s="731"/>
      <c r="D167" s="731"/>
      <c r="E167" s="731"/>
      <c r="F167" s="731"/>
      <c r="G167" s="731"/>
      <c r="H167" s="731"/>
      <c r="I167" s="731"/>
      <c r="J167" s="731"/>
      <c r="K167" s="731"/>
      <c r="L167" s="731"/>
      <c r="M167" s="731"/>
      <c r="N167" s="731"/>
      <c r="O167" s="731"/>
      <c r="P167" s="731"/>
      <c r="Q167" s="731"/>
      <c r="R167" s="731"/>
      <c r="S167" s="731"/>
      <c r="T167" s="731"/>
      <c r="U167" s="731"/>
      <c r="V167" s="731"/>
      <c r="W167" s="731"/>
      <c r="X167" s="731"/>
      <c r="Y167" s="731"/>
      <c r="Z167" s="731"/>
      <c r="AA167" s="714"/>
      <c r="AB167" s="714"/>
      <c r="AC167" s="714"/>
    </row>
    <row r="168" spans="1:68" ht="14.25" customHeight="1" x14ac:dyDescent="0.25">
      <c r="A168" s="736" t="s">
        <v>113</v>
      </c>
      <c r="B168" s="731"/>
      <c r="C168" s="731"/>
      <c r="D168" s="731"/>
      <c r="E168" s="731"/>
      <c r="F168" s="731"/>
      <c r="G168" s="731"/>
      <c r="H168" s="731"/>
      <c r="I168" s="731"/>
      <c r="J168" s="731"/>
      <c r="K168" s="731"/>
      <c r="L168" s="731"/>
      <c r="M168" s="731"/>
      <c r="N168" s="731"/>
      <c r="O168" s="731"/>
      <c r="P168" s="731"/>
      <c r="Q168" s="731"/>
      <c r="R168" s="731"/>
      <c r="S168" s="731"/>
      <c r="T168" s="731"/>
      <c r="U168" s="731"/>
      <c r="V168" s="731"/>
      <c r="W168" s="731"/>
      <c r="X168" s="731"/>
      <c r="Y168" s="731"/>
      <c r="Z168" s="731"/>
      <c r="AA168" s="715"/>
      <c r="AB168" s="715"/>
      <c r="AC168" s="715"/>
    </row>
    <row r="169" spans="1:68" ht="27" customHeight="1" x14ac:dyDescent="0.25">
      <c r="A169" s="54" t="s">
        <v>303</v>
      </c>
      <c r="B169" s="54" t="s">
        <v>304</v>
      </c>
      <c r="C169" s="31">
        <v>4301011192</v>
      </c>
      <c r="D169" s="723">
        <v>4607091382952</v>
      </c>
      <c r="E169" s="724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6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26"/>
      <c r="R169" s="726"/>
      <c r="S169" s="726"/>
      <c r="T169" s="727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306</v>
      </c>
      <c r="B170" s="54" t="s">
        <v>307</v>
      </c>
      <c r="C170" s="31">
        <v>4301011705</v>
      </c>
      <c r="D170" s="723">
        <v>4607091384604</v>
      </c>
      <c r="E170" s="724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26"/>
      <c r="R170" s="726"/>
      <c r="S170" s="726"/>
      <c r="T170" s="727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0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2"/>
      <c r="P171" s="733" t="s">
        <v>70</v>
      </c>
      <c r="Q171" s="734"/>
      <c r="R171" s="734"/>
      <c r="S171" s="734"/>
      <c r="T171" s="734"/>
      <c r="U171" s="734"/>
      <c r="V171" s="735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x14ac:dyDescent="0.2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2"/>
      <c r="P172" s="733" t="s">
        <v>70</v>
      </c>
      <c r="Q172" s="734"/>
      <c r="R172" s="734"/>
      <c r="S172" s="734"/>
      <c r="T172" s="734"/>
      <c r="U172" s="734"/>
      <c r="V172" s="735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customHeight="1" x14ac:dyDescent="0.25">
      <c r="A173" s="736" t="s">
        <v>63</v>
      </c>
      <c r="B173" s="731"/>
      <c r="C173" s="731"/>
      <c r="D173" s="731"/>
      <c r="E173" s="731"/>
      <c r="F173" s="731"/>
      <c r="G173" s="731"/>
      <c r="H173" s="731"/>
      <c r="I173" s="731"/>
      <c r="J173" s="731"/>
      <c r="K173" s="731"/>
      <c r="L173" s="731"/>
      <c r="M173" s="731"/>
      <c r="N173" s="731"/>
      <c r="O173" s="731"/>
      <c r="P173" s="731"/>
      <c r="Q173" s="731"/>
      <c r="R173" s="731"/>
      <c r="S173" s="731"/>
      <c r="T173" s="731"/>
      <c r="U173" s="731"/>
      <c r="V173" s="731"/>
      <c r="W173" s="731"/>
      <c r="X173" s="731"/>
      <c r="Y173" s="731"/>
      <c r="Z173" s="731"/>
      <c r="AA173" s="715"/>
      <c r="AB173" s="715"/>
      <c r="AC173" s="715"/>
    </row>
    <row r="174" spans="1:68" ht="16.5" customHeight="1" x14ac:dyDescent="0.25">
      <c r="A174" s="54" t="s">
        <v>309</v>
      </c>
      <c r="B174" s="54" t="s">
        <v>310</v>
      </c>
      <c r="C174" s="31">
        <v>4301030895</v>
      </c>
      <c r="D174" s="723">
        <v>4607091387667</v>
      </c>
      <c r="E174" s="724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26"/>
      <c r="R174" s="726"/>
      <c r="S174" s="726"/>
      <c r="T174" s="727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312</v>
      </c>
      <c r="B175" s="54" t="s">
        <v>313</v>
      </c>
      <c r="C175" s="31">
        <v>4301030961</v>
      </c>
      <c r="D175" s="723">
        <v>4607091387636</v>
      </c>
      <c r="E175" s="724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26"/>
      <c r="R175" s="726"/>
      <c r="S175" s="726"/>
      <c r="T175" s="727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315</v>
      </c>
      <c r="B176" s="54" t="s">
        <v>316</v>
      </c>
      <c r="C176" s="31">
        <v>4301030963</v>
      </c>
      <c r="D176" s="723">
        <v>4607091382426</v>
      </c>
      <c r="E176" s="724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26"/>
      <c r="R176" s="726"/>
      <c r="S176" s="726"/>
      <c r="T176" s="727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318</v>
      </c>
      <c r="B177" s="54" t="s">
        <v>319</v>
      </c>
      <c r="C177" s="31">
        <v>4301030962</v>
      </c>
      <c r="D177" s="723">
        <v>4607091386547</v>
      </c>
      <c r="E177" s="724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26"/>
      <c r="R177" s="726"/>
      <c r="S177" s="726"/>
      <c r="T177" s="727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320</v>
      </c>
      <c r="B178" s="54" t="s">
        <v>321</v>
      </c>
      <c r="C178" s="31">
        <v>4301030964</v>
      </c>
      <c r="D178" s="723">
        <v>4607091382464</v>
      </c>
      <c r="E178" s="724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26"/>
      <c r="R178" s="726"/>
      <c r="S178" s="726"/>
      <c r="T178" s="727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0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2"/>
      <c r="P179" s="733" t="s">
        <v>70</v>
      </c>
      <c r="Q179" s="734"/>
      <c r="R179" s="734"/>
      <c r="S179" s="734"/>
      <c r="T179" s="734"/>
      <c r="U179" s="734"/>
      <c r="V179" s="735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x14ac:dyDescent="0.2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2"/>
      <c r="P180" s="733" t="s">
        <v>70</v>
      </c>
      <c r="Q180" s="734"/>
      <c r="R180" s="734"/>
      <c r="S180" s="734"/>
      <c r="T180" s="734"/>
      <c r="U180" s="734"/>
      <c r="V180" s="735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customHeight="1" x14ac:dyDescent="0.25">
      <c r="A181" s="736" t="s">
        <v>72</v>
      </c>
      <c r="B181" s="731"/>
      <c r="C181" s="731"/>
      <c r="D181" s="731"/>
      <c r="E181" s="731"/>
      <c r="F181" s="731"/>
      <c r="G181" s="731"/>
      <c r="H181" s="731"/>
      <c r="I181" s="731"/>
      <c r="J181" s="731"/>
      <c r="K181" s="731"/>
      <c r="L181" s="731"/>
      <c r="M181" s="731"/>
      <c r="N181" s="731"/>
      <c r="O181" s="731"/>
      <c r="P181" s="731"/>
      <c r="Q181" s="731"/>
      <c r="R181" s="731"/>
      <c r="S181" s="731"/>
      <c r="T181" s="731"/>
      <c r="U181" s="731"/>
      <c r="V181" s="731"/>
      <c r="W181" s="731"/>
      <c r="X181" s="731"/>
      <c r="Y181" s="731"/>
      <c r="Z181" s="731"/>
      <c r="AA181" s="715"/>
      <c r="AB181" s="715"/>
      <c r="AC181" s="715"/>
    </row>
    <row r="182" spans="1:68" ht="16.5" customHeight="1" x14ac:dyDescent="0.25">
      <c r="A182" s="54" t="s">
        <v>322</v>
      </c>
      <c r="B182" s="54" t="s">
        <v>323</v>
      </c>
      <c r="C182" s="31">
        <v>4301051611</v>
      </c>
      <c r="D182" s="723">
        <v>4607091385304</v>
      </c>
      <c r="E182" s="724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26"/>
      <c r="R182" s="726"/>
      <c r="S182" s="726"/>
      <c r="T182" s="727"/>
      <c r="U182" s="34"/>
      <c r="V182" s="34"/>
      <c r="W182" s="35" t="s">
        <v>68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325</v>
      </c>
      <c r="B183" s="54" t="s">
        <v>326</v>
      </c>
      <c r="C183" s="31">
        <v>4301051648</v>
      </c>
      <c r="D183" s="723">
        <v>4607091386264</v>
      </c>
      <c r="E183" s="724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106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26"/>
      <c r="R183" s="726"/>
      <c r="S183" s="726"/>
      <c r="T183" s="727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4301051313</v>
      </c>
      <c r="D184" s="723">
        <v>4607091385427</v>
      </c>
      <c r="E184" s="724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26"/>
      <c r="R184" s="726"/>
      <c r="S184" s="726"/>
      <c r="T184" s="727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0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2"/>
      <c r="P185" s="733" t="s">
        <v>70</v>
      </c>
      <c r="Q185" s="734"/>
      <c r="R185" s="734"/>
      <c r="S185" s="734"/>
      <c r="T185" s="734"/>
      <c r="U185" s="734"/>
      <c r="V185" s="735"/>
      <c r="W185" s="37" t="s">
        <v>71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x14ac:dyDescent="0.2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2"/>
      <c r="P186" s="733" t="s">
        <v>70</v>
      </c>
      <c r="Q186" s="734"/>
      <c r="R186" s="734"/>
      <c r="S186" s="734"/>
      <c r="T186" s="734"/>
      <c r="U186" s="734"/>
      <c r="V186" s="735"/>
      <c r="W186" s="37" t="s">
        <v>68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customHeight="1" x14ac:dyDescent="0.2">
      <c r="A187" s="813" t="s">
        <v>330</v>
      </c>
      <c r="B187" s="814"/>
      <c r="C187" s="814"/>
      <c r="D187" s="814"/>
      <c r="E187" s="814"/>
      <c r="F187" s="814"/>
      <c r="G187" s="814"/>
      <c r="H187" s="814"/>
      <c r="I187" s="814"/>
      <c r="J187" s="814"/>
      <c r="K187" s="814"/>
      <c r="L187" s="814"/>
      <c r="M187" s="814"/>
      <c r="N187" s="814"/>
      <c r="O187" s="814"/>
      <c r="P187" s="814"/>
      <c r="Q187" s="814"/>
      <c r="R187" s="814"/>
      <c r="S187" s="814"/>
      <c r="T187" s="814"/>
      <c r="U187" s="814"/>
      <c r="V187" s="814"/>
      <c r="W187" s="814"/>
      <c r="X187" s="814"/>
      <c r="Y187" s="814"/>
      <c r="Z187" s="814"/>
      <c r="AA187" s="48"/>
      <c r="AB187" s="48"/>
      <c r="AC187" s="48"/>
    </row>
    <row r="188" spans="1:68" ht="16.5" customHeight="1" x14ac:dyDescent="0.25">
      <c r="A188" s="737" t="s">
        <v>331</v>
      </c>
      <c r="B188" s="731"/>
      <c r="C188" s="731"/>
      <c r="D188" s="731"/>
      <c r="E188" s="731"/>
      <c r="F188" s="731"/>
      <c r="G188" s="731"/>
      <c r="H188" s="731"/>
      <c r="I188" s="731"/>
      <c r="J188" s="731"/>
      <c r="K188" s="731"/>
      <c r="L188" s="731"/>
      <c r="M188" s="731"/>
      <c r="N188" s="731"/>
      <c r="O188" s="731"/>
      <c r="P188" s="731"/>
      <c r="Q188" s="731"/>
      <c r="R188" s="731"/>
      <c r="S188" s="731"/>
      <c r="T188" s="731"/>
      <c r="U188" s="731"/>
      <c r="V188" s="731"/>
      <c r="W188" s="731"/>
      <c r="X188" s="731"/>
      <c r="Y188" s="731"/>
      <c r="Z188" s="731"/>
      <c r="AA188" s="714"/>
      <c r="AB188" s="714"/>
      <c r="AC188" s="714"/>
    </row>
    <row r="189" spans="1:68" ht="14.25" customHeight="1" x14ac:dyDescent="0.25">
      <c r="A189" s="736" t="s">
        <v>166</v>
      </c>
      <c r="B189" s="731"/>
      <c r="C189" s="731"/>
      <c r="D189" s="731"/>
      <c r="E189" s="731"/>
      <c r="F189" s="731"/>
      <c r="G189" s="731"/>
      <c r="H189" s="731"/>
      <c r="I189" s="731"/>
      <c r="J189" s="731"/>
      <c r="K189" s="731"/>
      <c r="L189" s="731"/>
      <c r="M189" s="731"/>
      <c r="N189" s="731"/>
      <c r="O189" s="731"/>
      <c r="P189" s="731"/>
      <c r="Q189" s="731"/>
      <c r="R189" s="731"/>
      <c r="S189" s="731"/>
      <c r="T189" s="731"/>
      <c r="U189" s="731"/>
      <c r="V189" s="731"/>
      <c r="W189" s="731"/>
      <c r="X189" s="731"/>
      <c r="Y189" s="731"/>
      <c r="Z189" s="731"/>
      <c r="AA189" s="715"/>
      <c r="AB189" s="715"/>
      <c r="AC189" s="715"/>
    </row>
    <row r="190" spans="1:68" ht="27" customHeight="1" x14ac:dyDescent="0.25">
      <c r="A190" s="54" t="s">
        <v>332</v>
      </c>
      <c r="B190" s="54" t="s">
        <v>333</v>
      </c>
      <c r="C190" s="31">
        <v>4301020323</v>
      </c>
      <c r="D190" s="723">
        <v>4680115886223</v>
      </c>
      <c r="E190" s="724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26" t="s">
        <v>334</v>
      </c>
      <c r="Q190" s="726"/>
      <c r="R190" s="726"/>
      <c r="S190" s="726"/>
      <c r="T190" s="727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0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2"/>
      <c r="P191" s="733" t="s">
        <v>70</v>
      </c>
      <c r="Q191" s="734"/>
      <c r="R191" s="734"/>
      <c r="S191" s="734"/>
      <c r="T191" s="734"/>
      <c r="U191" s="734"/>
      <c r="V191" s="735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x14ac:dyDescent="0.2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2"/>
      <c r="P192" s="733" t="s">
        <v>70</v>
      </c>
      <c r="Q192" s="734"/>
      <c r="R192" s="734"/>
      <c r="S192" s="734"/>
      <c r="T192" s="734"/>
      <c r="U192" s="734"/>
      <c r="V192" s="735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customHeight="1" x14ac:dyDescent="0.25">
      <c r="A193" s="736" t="s">
        <v>63</v>
      </c>
      <c r="B193" s="731"/>
      <c r="C193" s="731"/>
      <c r="D193" s="731"/>
      <c r="E193" s="731"/>
      <c r="F193" s="731"/>
      <c r="G193" s="731"/>
      <c r="H193" s="731"/>
      <c r="I193" s="731"/>
      <c r="J193" s="731"/>
      <c r="K193" s="731"/>
      <c r="L193" s="731"/>
      <c r="M193" s="731"/>
      <c r="N193" s="731"/>
      <c r="O193" s="731"/>
      <c r="P193" s="731"/>
      <c r="Q193" s="731"/>
      <c r="R193" s="731"/>
      <c r="S193" s="731"/>
      <c r="T193" s="731"/>
      <c r="U193" s="731"/>
      <c r="V193" s="731"/>
      <c r="W193" s="731"/>
      <c r="X193" s="731"/>
      <c r="Y193" s="731"/>
      <c r="Z193" s="731"/>
      <c r="AA193" s="715"/>
      <c r="AB193" s="715"/>
      <c r="AC193" s="715"/>
    </row>
    <row r="194" spans="1:68" ht="27" customHeight="1" x14ac:dyDescent="0.25">
      <c r="A194" s="54" t="s">
        <v>336</v>
      </c>
      <c r="B194" s="54" t="s">
        <v>337</v>
      </c>
      <c r="C194" s="31">
        <v>4301031191</v>
      </c>
      <c r="D194" s="723">
        <v>4680115880993</v>
      </c>
      <c r="E194" s="724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26"/>
      <c r="R194" s="726"/>
      <c r="S194" s="726"/>
      <c r="T194" s="727"/>
      <c r="U194" s="34"/>
      <c r="V194" s="34"/>
      <c r="W194" s="35" t="s">
        <v>68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339</v>
      </c>
      <c r="B195" s="54" t="s">
        <v>340</v>
      </c>
      <c r="C195" s="31">
        <v>4301031204</v>
      </c>
      <c r="D195" s="723">
        <v>4680115881761</v>
      </c>
      <c r="E195" s="724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26"/>
      <c r="R195" s="726"/>
      <c r="S195" s="726"/>
      <c r="T195" s="727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4301031201</v>
      </c>
      <c r="D196" s="723">
        <v>4680115881563</v>
      </c>
      <c r="E196" s="724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26"/>
      <c r="R196" s="726"/>
      <c r="S196" s="726"/>
      <c r="T196" s="727"/>
      <c r="U196" s="34"/>
      <c r="V196" s="34"/>
      <c r="W196" s="35" t="s">
        <v>68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4301031199</v>
      </c>
      <c r="D197" s="723">
        <v>4680115880986</v>
      </c>
      <c r="E197" s="724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26"/>
      <c r="R197" s="726"/>
      <c r="S197" s="726"/>
      <c r="T197" s="727"/>
      <c r="U197" s="34"/>
      <c r="V197" s="34"/>
      <c r="W197" s="35" t="s">
        <v>68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347</v>
      </c>
      <c r="B198" s="54" t="s">
        <v>348</v>
      </c>
      <c r="C198" s="31">
        <v>4301031205</v>
      </c>
      <c r="D198" s="723">
        <v>4680115881785</v>
      </c>
      <c r="E198" s="724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26"/>
      <c r="R198" s="726"/>
      <c r="S198" s="726"/>
      <c r="T198" s="727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349</v>
      </c>
      <c r="B199" s="54" t="s">
        <v>350</v>
      </c>
      <c r="C199" s="31">
        <v>4301031202</v>
      </c>
      <c r="D199" s="723">
        <v>4680115881679</v>
      </c>
      <c r="E199" s="724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26"/>
      <c r="R199" s="726"/>
      <c r="S199" s="726"/>
      <c r="T199" s="727"/>
      <c r="U199" s="34"/>
      <c r="V199" s="34"/>
      <c r="W199" s="35" t="s">
        <v>68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351</v>
      </c>
      <c r="B200" s="54" t="s">
        <v>352</v>
      </c>
      <c r="C200" s="31">
        <v>4301031158</v>
      </c>
      <c r="D200" s="723">
        <v>4680115880191</v>
      </c>
      <c r="E200" s="724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26"/>
      <c r="R200" s="726"/>
      <c r="S200" s="726"/>
      <c r="T200" s="727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353</v>
      </c>
      <c r="B201" s="54" t="s">
        <v>354</v>
      </c>
      <c r="C201" s="31">
        <v>4301031245</v>
      </c>
      <c r="D201" s="723">
        <v>4680115883963</v>
      </c>
      <c r="E201" s="724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26"/>
      <c r="R201" s="726"/>
      <c r="S201" s="726"/>
      <c r="T201" s="727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0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2"/>
      <c r="P202" s="733" t="s">
        <v>70</v>
      </c>
      <c r="Q202" s="734"/>
      <c r="R202" s="734"/>
      <c r="S202" s="734"/>
      <c r="T202" s="734"/>
      <c r="U202" s="734"/>
      <c r="V202" s="735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x14ac:dyDescent="0.2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2"/>
      <c r="P203" s="733" t="s">
        <v>70</v>
      </c>
      <c r="Q203" s="734"/>
      <c r="R203" s="734"/>
      <c r="S203" s="734"/>
      <c r="T203" s="734"/>
      <c r="U203" s="734"/>
      <c r="V203" s="735"/>
      <c r="W203" s="37" t="s">
        <v>68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customHeight="1" x14ac:dyDescent="0.25">
      <c r="A204" s="737" t="s">
        <v>356</v>
      </c>
      <c r="B204" s="731"/>
      <c r="C204" s="731"/>
      <c r="D204" s="731"/>
      <c r="E204" s="731"/>
      <c r="F204" s="731"/>
      <c r="G204" s="731"/>
      <c r="H204" s="731"/>
      <c r="I204" s="731"/>
      <c r="J204" s="731"/>
      <c r="K204" s="731"/>
      <c r="L204" s="731"/>
      <c r="M204" s="731"/>
      <c r="N204" s="731"/>
      <c r="O204" s="731"/>
      <c r="P204" s="731"/>
      <c r="Q204" s="731"/>
      <c r="R204" s="731"/>
      <c r="S204" s="731"/>
      <c r="T204" s="731"/>
      <c r="U204" s="731"/>
      <c r="V204" s="731"/>
      <c r="W204" s="731"/>
      <c r="X204" s="731"/>
      <c r="Y204" s="731"/>
      <c r="Z204" s="731"/>
      <c r="AA204" s="714"/>
      <c r="AB204" s="714"/>
      <c r="AC204" s="714"/>
    </row>
    <row r="205" spans="1:68" ht="14.25" customHeight="1" x14ac:dyDescent="0.25">
      <c r="A205" s="736" t="s">
        <v>113</v>
      </c>
      <c r="B205" s="731"/>
      <c r="C205" s="731"/>
      <c r="D205" s="731"/>
      <c r="E205" s="731"/>
      <c r="F205" s="731"/>
      <c r="G205" s="731"/>
      <c r="H205" s="731"/>
      <c r="I205" s="731"/>
      <c r="J205" s="731"/>
      <c r="K205" s="731"/>
      <c r="L205" s="731"/>
      <c r="M205" s="731"/>
      <c r="N205" s="731"/>
      <c r="O205" s="731"/>
      <c r="P205" s="731"/>
      <c r="Q205" s="731"/>
      <c r="R205" s="731"/>
      <c r="S205" s="731"/>
      <c r="T205" s="731"/>
      <c r="U205" s="731"/>
      <c r="V205" s="731"/>
      <c r="W205" s="731"/>
      <c r="X205" s="731"/>
      <c r="Y205" s="731"/>
      <c r="Z205" s="731"/>
      <c r="AA205" s="715"/>
      <c r="AB205" s="715"/>
      <c r="AC205" s="715"/>
    </row>
    <row r="206" spans="1:68" ht="27" customHeight="1" x14ac:dyDescent="0.25">
      <c r="A206" s="54" t="s">
        <v>357</v>
      </c>
      <c r="B206" s="54" t="s">
        <v>358</v>
      </c>
      <c r="C206" s="31">
        <v>4301011450</v>
      </c>
      <c r="D206" s="723">
        <v>4680115881402</v>
      </c>
      <c r="E206" s="724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26"/>
      <c r="R206" s="726"/>
      <c r="S206" s="726"/>
      <c r="T206" s="727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360</v>
      </c>
      <c r="B207" s="54" t="s">
        <v>361</v>
      </c>
      <c r="C207" s="31">
        <v>4301011767</v>
      </c>
      <c r="D207" s="723">
        <v>4680115881396</v>
      </c>
      <c r="E207" s="724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26"/>
      <c r="R207" s="726"/>
      <c r="S207" s="726"/>
      <c r="T207" s="727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0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2"/>
      <c r="P208" s="733" t="s">
        <v>70</v>
      </c>
      <c r="Q208" s="734"/>
      <c r="R208" s="734"/>
      <c r="S208" s="734"/>
      <c r="T208" s="734"/>
      <c r="U208" s="734"/>
      <c r="V208" s="735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x14ac:dyDescent="0.2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2"/>
      <c r="P209" s="733" t="s">
        <v>70</v>
      </c>
      <c r="Q209" s="734"/>
      <c r="R209" s="734"/>
      <c r="S209" s="734"/>
      <c r="T209" s="734"/>
      <c r="U209" s="734"/>
      <c r="V209" s="735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customHeight="1" x14ac:dyDescent="0.25">
      <c r="A210" s="736" t="s">
        <v>166</v>
      </c>
      <c r="B210" s="731"/>
      <c r="C210" s="731"/>
      <c r="D210" s="731"/>
      <c r="E210" s="731"/>
      <c r="F210" s="731"/>
      <c r="G210" s="731"/>
      <c r="H210" s="731"/>
      <c r="I210" s="731"/>
      <c r="J210" s="731"/>
      <c r="K210" s="731"/>
      <c r="L210" s="731"/>
      <c r="M210" s="731"/>
      <c r="N210" s="731"/>
      <c r="O210" s="731"/>
      <c r="P210" s="731"/>
      <c r="Q210" s="731"/>
      <c r="R210" s="731"/>
      <c r="S210" s="731"/>
      <c r="T210" s="731"/>
      <c r="U210" s="731"/>
      <c r="V210" s="731"/>
      <c r="W210" s="731"/>
      <c r="X210" s="731"/>
      <c r="Y210" s="731"/>
      <c r="Z210" s="731"/>
      <c r="AA210" s="715"/>
      <c r="AB210" s="715"/>
      <c r="AC210" s="715"/>
    </row>
    <row r="211" spans="1:68" ht="16.5" customHeight="1" x14ac:dyDescent="0.25">
      <c r="A211" s="54" t="s">
        <v>362</v>
      </c>
      <c r="B211" s="54" t="s">
        <v>363</v>
      </c>
      <c r="C211" s="31">
        <v>4301020262</v>
      </c>
      <c r="D211" s="723">
        <v>4680115882935</v>
      </c>
      <c r="E211" s="724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26"/>
      <c r="R211" s="726"/>
      <c r="S211" s="726"/>
      <c r="T211" s="727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365</v>
      </c>
      <c r="B212" s="54" t="s">
        <v>366</v>
      </c>
      <c r="C212" s="31">
        <v>4301020220</v>
      </c>
      <c r="D212" s="723">
        <v>4680115880764</v>
      </c>
      <c r="E212" s="724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26"/>
      <c r="R212" s="726"/>
      <c r="S212" s="726"/>
      <c r="T212" s="727"/>
      <c r="U212" s="34"/>
      <c r="V212" s="34"/>
      <c r="W212" s="35" t="s">
        <v>68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0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2"/>
      <c r="P213" s="733" t="s">
        <v>70</v>
      </c>
      <c r="Q213" s="734"/>
      <c r="R213" s="734"/>
      <c r="S213" s="734"/>
      <c r="T213" s="734"/>
      <c r="U213" s="734"/>
      <c r="V213" s="735"/>
      <c r="W213" s="37" t="s">
        <v>71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x14ac:dyDescent="0.2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2"/>
      <c r="P214" s="733" t="s">
        <v>70</v>
      </c>
      <c r="Q214" s="734"/>
      <c r="R214" s="734"/>
      <c r="S214" s="734"/>
      <c r="T214" s="734"/>
      <c r="U214" s="734"/>
      <c r="V214" s="735"/>
      <c r="W214" s="37" t="s">
        <v>68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customHeight="1" x14ac:dyDescent="0.25">
      <c r="A215" s="736" t="s">
        <v>63</v>
      </c>
      <c r="B215" s="731"/>
      <c r="C215" s="731"/>
      <c r="D215" s="731"/>
      <c r="E215" s="731"/>
      <c r="F215" s="731"/>
      <c r="G215" s="731"/>
      <c r="H215" s="731"/>
      <c r="I215" s="731"/>
      <c r="J215" s="731"/>
      <c r="K215" s="731"/>
      <c r="L215" s="731"/>
      <c r="M215" s="731"/>
      <c r="N215" s="731"/>
      <c r="O215" s="731"/>
      <c r="P215" s="731"/>
      <c r="Q215" s="731"/>
      <c r="R215" s="731"/>
      <c r="S215" s="731"/>
      <c r="T215" s="731"/>
      <c r="U215" s="731"/>
      <c r="V215" s="731"/>
      <c r="W215" s="731"/>
      <c r="X215" s="731"/>
      <c r="Y215" s="731"/>
      <c r="Z215" s="731"/>
      <c r="AA215" s="715"/>
      <c r="AB215" s="715"/>
      <c r="AC215" s="715"/>
    </row>
    <row r="216" spans="1:68" ht="27" customHeight="1" x14ac:dyDescent="0.25">
      <c r="A216" s="54" t="s">
        <v>367</v>
      </c>
      <c r="B216" s="54" t="s">
        <v>368</v>
      </c>
      <c r="C216" s="31">
        <v>4301031224</v>
      </c>
      <c r="D216" s="723">
        <v>4680115882683</v>
      </c>
      <c r="E216" s="724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26"/>
      <c r="R216" s="726"/>
      <c r="S216" s="726"/>
      <c r="T216" s="727"/>
      <c r="U216" s="34"/>
      <c r="V216" s="34"/>
      <c r="W216" s="35" t="s">
        <v>68</v>
      </c>
      <c r="X216" s="719">
        <v>37</v>
      </c>
      <c r="Y216" s="720">
        <f t="shared" ref="Y216:Y223" si="36">IFERROR(IF(X216="",0,CEILING((X216/$H216),1)*$H216),"")</f>
        <v>37.800000000000004</v>
      </c>
      <c r="Z216" s="36">
        <f>IFERROR(IF(Y216=0,"",ROUNDUP(Y216/H216,0)*0.00902),"")</f>
        <v>6.3140000000000002E-2</v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38.43888888888889</v>
      </c>
      <c r="BN216" s="64">
        <f t="shared" ref="BN216:BN223" si="38">IFERROR(Y216*I216/H216,"0")</f>
        <v>39.270000000000003</v>
      </c>
      <c r="BO216" s="64">
        <f t="shared" ref="BO216:BO223" si="39">IFERROR(1/J216*(X216/H216),"0")</f>
        <v>5.1907968574635241E-2</v>
      </c>
      <c r="BP216" s="64">
        <f t="shared" ref="BP216:BP223" si="40">IFERROR(1/J216*(Y216/H216),"0")</f>
        <v>5.3030303030303032E-2</v>
      </c>
    </row>
    <row r="217" spans="1:68" ht="27" customHeight="1" x14ac:dyDescent="0.25">
      <c r="A217" s="54" t="s">
        <v>370</v>
      </c>
      <c r="B217" s="54" t="s">
        <v>371</v>
      </c>
      <c r="C217" s="31">
        <v>4301031230</v>
      </c>
      <c r="D217" s="723">
        <v>4680115882690</v>
      </c>
      <c r="E217" s="724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26"/>
      <c r="R217" s="726"/>
      <c r="S217" s="726"/>
      <c r="T217" s="727"/>
      <c r="U217" s="34"/>
      <c r="V217" s="34"/>
      <c r="W217" s="35" t="s">
        <v>68</v>
      </c>
      <c r="X217" s="719">
        <v>23</v>
      </c>
      <c r="Y217" s="720">
        <f t="shared" si="36"/>
        <v>27</v>
      </c>
      <c r="Z217" s="36">
        <f>IFERROR(IF(Y217=0,"",ROUNDUP(Y217/H217,0)*0.00902),"")</f>
        <v>4.5100000000000001E-2</v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23.894444444444442</v>
      </c>
      <c r="BN217" s="64">
        <f t="shared" si="38"/>
        <v>28.049999999999997</v>
      </c>
      <c r="BO217" s="64">
        <f t="shared" si="39"/>
        <v>3.2267115600448933E-2</v>
      </c>
      <c r="BP217" s="64">
        <f t="shared" si="40"/>
        <v>3.787878787878788E-2</v>
      </c>
    </row>
    <row r="218" spans="1:68" ht="27" customHeight="1" x14ac:dyDescent="0.25">
      <c r="A218" s="54" t="s">
        <v>373</v>
      </c>
      <c r="B218" s="54" t="s">
        <v>374</v>
      </c>
      <c r="C218" s="31">
        <v>4301031220</v>
      </c>
      <c r="D218" s="723">
        <v>4680115882669</v>
      </c>
      <c r="E218" s="724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26"/>
      <c r="R218" s="726"/>
      <c r="S218" s="726"/>
      <c r="T218" s="727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4301031221</v>
      </c>
      <c r="D219" s="723">
        <v>4680115882676</v>
      </c>
      <c r="E219" s="724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26"/>
      <c r="R219" s="726"/>
      <c r="S219" s="726"/>
      <c r="T219" s="727"/>
      <c r="U219" s="34"/>
      <c r="V219" s="34"/>
      <c r="W219" s="35" t="s">
        <v>68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4301031223</v>
      </c>
      <c r="D220" s="723">
        <v>4680115884014</v>
      </c>
      <c r="E220" s="724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26"/>
      <c r="R220" s="726"/>
      <c r="S220" s="726"/>
      <c r="T220" s="727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381</v>
      </c>
      <c r="B221" s="54" t="s">
        <v>382</v>
      </c>
      <c r="C221" s="31">
        <v>4301031222</v>
      </c>
      <c r="D221" s="723">
        <v>4680115884007</v>
      </c>
      <c r="E221" s="724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26"/>
      <c r="R221" s="726"/>
      <c r="S221" s="726"/>
      <c r="T221" s="727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383</v>
      </c>
      <c r="B222" s="54" t="s">
        <v>384</v>
      </c>
      <c r="C222" s="31">
        <v>4301031229</v>
      </c>
      <c r="D222" s="723">
        <v>4680115884038</v>
      </c>
      <c r="E222" s="724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26"/>
      <c r="R222" s="726"/>
      <c r="S222" s="726"/>
      <c r="T222" s="727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4301031225</v>
      </c>
      <c r="D223" s="723">
        <v>4680115884021</v>
      </c>
      <c r="E223" s="724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26"/>
      <c r="R223" s="726"/>
      <c r="S223" s="726"/>
      <c r="T223" s="727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0"/>
      <c r="B224" s="731"/>
      <c r="C224" s="731"/>
      <c r="D224" s="731"/>
      <c r="E224" s="731"/>
      <c r="F224" s="731"/>
      <c r="G224" s="731"/>
      <c r="H224" s="731"/>
      <c r="I224" s="731"/>
      <c r="J224" s="731"/>
      <c r="K224" s="731"/>
      <c r="L224" s="731"/>
      <c r="M224" s="731"/>
      <c r="N224" s="731"/>
      <c r="O224" s="732"/>
      <c r="P224" s="733" t="s">
        <v>70</v>
      </c>
      <c r="Q224" s="734"/>
      <c r="R224" s="734"/>
      <c r="S224" s="734"/>
      <c r="T224" s="734"/>
      <c r="U224" s="734"/>
      <c r="V224" s="735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11.111111111111111</v>
      </c>
      <c r="Y224" s="721">
        <f>IFERROR(Y216/H216,"0")+IFERROR(Y217/H217,"0")+IFERROR(Y218/H218,"0")+IFERROR(Y219/H219,"0")+IFERROR(Y220/H220,"0")+IFERROR(Y221/H221,"0")+IFERROR(Y222/H222,"0")+IFERROR(Y223/H223,"0")</f>
        <v>12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0.10824</v>
      </c>
      <c r="AA224" s="722"/>
      <c r="AB224" s="722"/>
      <c r="AC224" s="722"/>
    </row>
    <row r="225" spans="1:68" x14ac:dyDescent="0.2">
      <c r="A225" s="731"/>
      <c r="B225" s="731"/>
      <c r="C225" s="731"/>
      <c r="D225" s="731"/>
      <c r="E225" s="731"/>
      <c r="F225" s="731"/>
      <c r="G225" s="731"/>
      <c r="H225" s="731"/>
      <c r="I225" s="731"/>
      <c r="J225" s="731"/>
      <c r="K225" s="731"/>
      <c r="L225" s="731"/>
      <c r="M225" s="731"/>
      <c r="N225" s="731"/>
      <c r="O225" s="732"/>
      <c r="P225" s="733" t="s">
        <v>70</v>
      </c>
      <c r="Q225" s="734"/>
      <c r="R225" s="734"/>
      <c r="S225" s="734"/>
      <c r="T225" s="734"/>
      <c r="U225" s="734"/>
      <c r="V225" s="735"/>
      <c r="W225" s="37" t="s">
        <v>68</v>
      </c>
      <c r="X225" s="721">
        <f>IFERROR(SUM(X216:X223),"0")</f>
        <v>60</v>
      </c>
      <c r="Y225" s="721">
        <f>IFERROR(SUM(Y216:Y223),"0")</f>
        <v>64.800000000000011</v>
      </c>
      <c r="Z225" s="37"/>
      <c r="AA225" s="722"/>
      <c r="AB225" s="722"/>
      <c r="AC225" s="722"/>
    </row>
    <row r="226" spans="1:68" ht="14.25" customHeight="1" x14ac:dyDescent="0.25">
      <c r="A226" s="736" t="s">
        <v>72</v>
      </c>
      <c r="B226" s="731"/>
      <c r="C226" s="731"/>
      <c r="D226" s="731"/>
      <c r="E226" s="731"/>
      <c r="F226" s="731"/>
      <c r="G226" s="731"/>
      <c r="H226" s="731"/>
      <c r="I226" s="731"/>
      <c r="J226" s="731"/>
      <c r="K226" s="731"/>
      <c r="L226" s="731"/>
      <c r="M226" s="731"/>
      <c r="N226" s="731"/>
      <c r="O226" s="731"/>
      <c r="P226" s="731"/>
      <c r="Q226" s="731"/>
      <c r="R226" s="731"/>
      <c r="S226" s="731"/>
      <c r="T226" s="731"/>
      <c r="U226" s="731"/>
      <c r="V226" s="731"/>
      <c r="W226" s="731"/>
      <c r="X226" s="731"/>
      <c r="Y226" s="731"/>
      <c r="Z226" s="731"/>
      <c r="AA226" s="715"/>
      <c r="AB226" s="715"/>
      <c r="AC226" s="715"/>
    </row>
    <row r="227" spans="1:68" ht="27" customHeight="1" x14ac:dyDescent="0.25">
      <c r="A227" s="54" t="s">
        <v>387</v>
      </c>
      <c r="B227" s="54" t="s">
        <v>388</v>
      </c>
      <c r="C227" s="31">
        <v>4301051408</v>
      </c>
      <c r="D227" s="723">
        <v>4680115881594</v>
      </c>
      <c r="E227" s="724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26"/>
      <c r="R227" s="726"/>
      <c r="S227" s="726"/>
      <c r="T227" s="727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390</v>
      </c>
      <c r="B228" s="54" t="s">
        <v>391</v>
      </c>
      <c r="C228" s="31">
        <v>4301051754</v>
      </c>
      <c r="D228" s="723">
        <v>4680115880962</v>
      </c>
      <c r="E228" s="724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26"/>
      <c r="R228" s="726"/>
      <c r="S228" s="726"/>
      <c r="T228" s="727"/>
      <c r="U228" s="34"/>
      <c r="V228" s="34"/>
      <c r="W228" s="35" t="s">
        <v>68</v>
      </c>
      <c r="X228" s="719">
        <v>47</v>
      </c>
      <c r="Y228" s="720">
        <f t="shared" si="41"/>
        <v>54.6</v>
      </c>
      <c r="Z228" s="36">
        <f>IFERROR(IF(Y228=0,"",ROUNDUP(Y228/H228,0)*0.02175),"")</f>
        <v>0.15225</v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50.398461538461547</v>
      </c>
      <c r="BN228" s="64">
        <f t="shared" si="43"/>
        <v>58.548000000000009</v>
      </c>
      <c r="BO228" s="64">
        <f t="shared" si="44"/>
        <v>0.10760073260073259</v>
      </c>
      <c r="BP228" s="64">
        <f t="shared" si="45"/>
        <v>0.125</v>
      </c>
    </row>
    <row r="229" spans="1:68" ht="27" customHeight="1" x14ac:dyDescent="0.25">
      <c r="A229" s="54" t="s">
        <v>393</v>
      </c>
      <c r="B229" s="54" t="s">
        <v>394</v>
      </c>
      <c r="C229" s="31">
        <v>4301051411</v>
      </c>
      <c r="D229" s="723">
        <v>4680115881617</v>
      </c>
      <c r="E229" s="724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26"/>
      <c r="R229" s="726"/>
      <c r="S229" s="726"/>
      <c r="T229" s="727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4301051632</v>
      </c>
      <c r="D230" s="723">
        <v>4680115880573</v>
      </c>
      <c r="E230" s="724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26"/>
      <c r="R230" s="726"/>
      <c r="S230" s="726"/>
      <c r="T230" s="727"/>
      <c r="U230" s="34"/>
      <c r="V230" s="34"/>
      <c r="W230" s="35" t="s">
        <v>68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4301051407</v>
      </c>
      <c r="D231" s="723">
        <v>4680115882195</v>
      </c>
      <c r="E231" s="724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26"/>
      <c r="R231" s="726"/>
      <c r="S231" s="726"/>
      <c r="T231" s="727"/>
      <c r="U231" s="34"/>
      <c r="V231" s="34"/>
      <c r="W231" s="35" t="s">
        <v>68</v>
      </c>
      <c r="X231" s="719">
        <v>104</v>
      </c>
      <c r="Y231" s="720">
        <f t="shared" si="41"/>
        <v>105.6</v>
      </c>
      <c r="Z231" s="36">
        <f t="shared" ref="Z231:Z237" si="46">IFERROR(IF(Y231=0,"",ROUNDUP(Y231/H231,0)*0.00753),"")</f>
        <v>0.33132</v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116.56666666666666</v>
      </c>
      <c r="BN231" s="64">
        <f t="shared" si="43"/>
        <v>118.35999999999999</v>
      </c>
      <c r="BO231" s="64">
        <f t="shared" si="44"/>
        <v>0.27777777777777779</v>
      </c>
      <c r="BP231" s="64">
        <f t="shared" si="45"/>
        <v>0.28205128205128205</v>
      </c>
    </row>
    <row r="232" spans="1:68" ht="37.5" customHeight="1" x14ac:dyDescent="0.25">
      <c r="A232" s="54" t="s">
        <v>401</v>
      </c>
      <c r="B232" s="54" t="s">
        <v>402</v>
      </c>
      <c r="C232" s="31">
        <v>4301051752</v>
      </c>
      <c r="D232" s="723">
        <v>4680115882607</v>
      </c>
      <c r="E232" s="724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26"/>
      <c r="R232" s="726"/>
      <c r="S232" s="726"/>
      <c r="T232" s="727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4301051630</v>
      </c>
      <c r="D233" s="723">
        <v>4680115880092</v>
      </c>
      <c r="E233" s="724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26"/>
      <c r="R233" s="726"/>
      <c r="S233" s="726"/>
      <c r="T233" s="727"/>
      <c r="U233" s="34"/>
      <c r="V233" s="34"/>
      <c r="W233" s="35" t="s">
        <v>68</v>
      </c>
      <c r="X233" s="719">
        <v>4</v>
      </c>
      <c r="Y233" s="720">
        <f t="shared" si="41"/>
        <v>4.8</v>
      </c>
      <c r="Z233" s="36">
        <f t="shared" si="46"/>
        <v>1.506E-2</v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4.453333333333334</v>
      </c>
      <c r="BN233" s="64">
        <f t="shared" si="43"/>
        <v>5.3440000000000003</v>
      </c>
      <c r="BO233" s="64">
        <f t="shared" si="44"/>
        <v>1.0683760683760684E-2</v>
      </c>
      <c r="BP233" s="64">
        <f t="shared" si="45"/>
        <v>1.282051282051282E-2</v>
      </c>
    </row>
    <row r="234" spans="1:68" ht="27" customHeight="1" x14ac:dyDescent="0.25">
      <c r="A234" s="54" t="s">
        <v>407</v>
      </c>
      <c r="B234" s="54" t="s">
        <v>408</v>
      </c>
      <c r="C234" s="31">
        <v>4301051631</v>
      </c>
      <c r="D234" s="723">
        <v>4680115880221</v>
      </c>
      <c r="E234" s="724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26"/>
      <c r="R234" s="726"/>
      <c r="S234" s="726"/>
      <c r="T234" s="727"/>
      <c r="U234" s="34"/>
      <c r="V234" s="34"/>
      <c r="W234" s="35" t="s">
        <v>68</v>
      </c>
      <c r="X234" s="719">
        <v>110</v>
      </c>
      <c r="Y234" s="720">
        <f t="shared" si="41"/>
        <v>110.39999999999999</v>
      </c>
      <c r="Z234" s="36">
        <f t="shared" si="46"/>
        <v>0.34638000000000002</v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122.46666666666668</v>
      </c>
      <c r="BN234" s="64">
        <f t="shared" si="43"/>
        <v>122.91199999999999</v>
      </c>
      <c r="BO234" s="64">
        <f t="shared" si="44"/>
        <v>0.29380341880341881</v>
      </c>
      <c r="BP234" s="64">
        <f t="shared" si="45"/>
        <v>0.29487179487179488</v>
      </c>
    </row>
    <row r="235" spans="1:68" ht="27" customHeight="1" x14ac:dyDescent="0.25">
      <c r="A235" s="54" t="s">
        <v>409</v>
      </c>
      <c r="B235" s="54" t="s">
        <v>410</v>
      </c>
      <c r="C235" s="31">
        <v>4301051749</v>
      </c>
      <c r="D235" s="723">
        <v>4680115882942</v>
      </c>
      <c r="E235" s="724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26"/>
      <c r="R235" s="726"/>
      <c r="S235" s="726"/>
      <c r="T235" s="727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4301051753</v>
      </c>
      <c r="D236" s="723">
        <v>4680115880504</v>
      </c>
      <c r="E236" s="724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26"/>
      <c r="R236" s="726"/>
      <c r="S236" s="726"/>
      <c r="T236" s="727"/>
      <c r="U236" s="34"/>
      <c r="V236" s="34"/>
      <c r="W236" s="35" t="s">
        <v>68</v>
      </c>
      <c r="X236" s="719">
        <v>38</v>
      </c>
      <c r="Y236" s="720">
        <f t="shared" si="41"/>
        <v>38.4</v>
      </c>
      <c r="Z236" s="36">
        <f t="shared" si="46"/>
        <v>0.12048</v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42.306666666666672</v>
      </c>
      <c r="BN236" s="64">
        <f t="shared" si="43"/>
        <v>42.752000000000002</v>
      </c>
      <c r="BO236" s="64">
        <f t="shared" si="44"/>
        <v>0.1014957264957265</v>
      </c>
      <c r="BP236" s="64">
        <f t="shared" si="45"/>
        <v>0.10256410256410256</v>
      </c>
    </row>
    <row r="237" spans="1:68" ht="27" customHeight="1" x14ac:dyDescent="0.25">
      <c r="A237" s="54" t="s">
        <v>413</v>
      </c>
      <c r="B237" s="54" t="s">
        <v>414</v>
      </c>
      <c r="C237" s="31">
        <v>4301051410</v>
      </c>
      <c r="D237" s="723">
        <v>4680115882164</v>
      </c>
      <c r="E237" s="724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7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26"/>
      <c r="R237" s="726"/>
      <c r="S237" s="726"/>
      <c r="T237" s="727"/>
      <c r="U237" s="34"/>
      <c r="V237" s="34"/>
      <c r="W237" s="35" t="s">
        <v>68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0"/>
      <c r="B238" s="731"/>
      <c r="C238" s="731"/>
      <c r="D238" s="731"/>
      <c r="E238" s="731"/>
      <c r="F238" s="731"/>
      <c r="G238" s="731"/>
      <c r="H238" s="731"/>
      <c r="I238" s="731"/>
      <c r="J238" s="731"/>
      <c r="K238" s="731"/>
      <c r="L238" s="731"/>
      <c r="M238" s="731"/>
      <c r="N238" s="731"/>
      <c r="O238" s="732"/>
      <c r="P238" s="733" t="s">
        <v>70</v>
      </c>
      <c r="Q238" s="734"/>
      <c r="R238" s="734"/>
      <c r="S238" s="734"/>
      <c r="T238" s="734"/>
      <c r="U238" s="734"/>
      <c r="V238" s="735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112.69230769230769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115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0.96549000000000007</v>
      </c>
      <c r="AA238" s="722"/>
      <c r="AB238" s="722"/>
      <c r="AC238" s="722"/>
    </row>
    <row r="239" spans="1:68" x14ac:dyDescent="0.2">
      <c r="A239" s="731"/>
      <c r="B239" s="731"/>
      <c r="C239" s="731"/>
      <c r="D239" s="731"/>
      <c r="E239" s="731"/>
      <c r="F239" s="731"/>
      <c r="G239" s="731"/>
      <c r="H239" s="731"/>
      <c r="I239" s="731"/>
      <c r="J239" s="731"/>
      <c r="K239" s="731"/>
      <c r="L239" s="731"/>
      <c r="M239" s="731"/>
      <c r="N239" s="731"/>
      <c r="O239" s="732"/>
      <c r="P239" s="733" t="s">
        <v>70</v>
      </c>
      <c r="Q239" s="734"/>
      <c r="R239" s="734"/>
      <c r="S239" s="734"/>
      <c r="T239" s="734"/>
      <c r="U239" s="734"/>
      <c r="V239" s="735"/>
      <c r="W239" s="37" t="s">
        <v>68</v>
      </c>
      <c r="X239" s="721">
        <f>IFERROR(SUM(X227:X237),"0")</f>
        <v>303</v>
      </c>
      <c r="Y239" s="721">
        <f>IFERROR(SUM(Y227:Y237),"0")</f>
        <v>313.79999999999995</v>
      </c>
      <c r="Z239" s="37"/>
      <c r="AA239" s="722"/>
      <c r="AB239" s="722"/>
      <c r="AC239" s="722"/>
    </row>
    <row r="240" spans="1:68" ht="14.25" customHeight="1" x14ac:dyDescent="0.25">
      <c r="A240" s="736" t="s">
        <v>213</v>
      </c>
      <c r="B240" s="731"/>
      <c r="C240" s="731"/>
      <c r="D240" s="731"/>
      <c r="E240" s="731"/>
      <c r="F240" s="731"/>
      <c r="G240" s="731"/>
      <c r="H240" s="731"/>
      <c r="I240" s="731"/>
      <c r="J240" s="731"/>
      <c r="K240" s="731"/>
      <c r="L240" s="731"/>
      <c r="M240" s="731"/>
      <c r="N240" s="731"/>
      <c r="O240" s="731"/>
      <c r="P240" s="731"/>
      <c r="Q240" s="731"/>
      <c r="R240" s="731"/>
      <c r="S240" s="731"/>
      <c r="T240" s="731"/>
      <c r="U240" s="731"/>
      <c r="V240" s="731"/>
      <c r="W240" s="731"/>
      <c r="X240" s="731"/>
      <c r="Y240" s="731"/>
      <c r="Z240" s="731"/>
      <c r="AA240" s="715"/>
      <c r="AB240" s="715"/>
      <c r="AC240" s="715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23">
        <v>4680115882874</v>
      </c>
      <c r="E241" s="724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26"/>
      <c r="R241" s="726"/>
      <c r="S241" s="726"/>
      <c r="T241" s="727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418</v>
      </c>
      <c r="B242" s="54" t="s">
        <v>419</v>
      </c>
      <c r="C242" s="31">
        <v>4301060359</v>
      </c>
      <c r="D242" s="723">
        <v>4680115884434</v>
      </c>
      <c r="E242" s="724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26"/>
      <c r="R242" s="726"/>
      <c r="S242" s="726"/>
      <c r="T242" s="727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421</v>
      </c>
      <c r="B243" s="54" t="s">
        <v>422</v>
      </c>
      <c r="C243" s="31">
        <v>4301060375</v>
      </c>
      <c r="D243" s="723">
        <v>4680115880818</v>
      </c>
      <c r="E243" s="724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26"/>
      <c r="R243" s="726"/>
      <c r="S243" s="726"/>
      <c r="T243" s="727"/>
      <c r="U243" s="34"/>
      <c r="V243" s="34"/>
      <c r="W243" s="35" t="s">
        <v>68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4301060389</v>
      </c>
      <c r="D244" s="723">
        <v>4680115880801</v>
      </c>
      <c r="E244" s="724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2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26"/>
      <c r="R244" s="726"/>
      <c r="S244" s="726"/>
      <c r="T244" s="727"/>
      <c r="U244" s="34"/>
      <c r="V244" s="34"/>
      <c r="W244" s="35" t="s">
        <v>68</v>
      </c>
      <c r="X244" s="719">
        <v>16</v>
      </c>
      <c r="Y244" s="720">
        <f>IFERROR(IF(X244="",0,CEILING((X244/$H244),1)*$H244),"")</f>
        <v>16.8</v>
      </c>
      <c r="Z244" s="36">
        <f>IFERROR(IF(Y244=0,"",ROUNDUP(Y244/H244,0)*0.00753),"")</f>
        <v>5.271E-2</v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17.813333333333336</v>
      </c>
      <c r="BN244" s="64">
        <f>IFERROR(Y244*I244/H244,"0")</f>
        <v>18.704000000000001</v>
      </c>
      <c r="BO244" s="64">
        <f>IFERROR(1/J244*(X244/H244),"0")</f>
        <v>4.2735042735042736E-2</v>
      </c>
      <c r="BP244" s="64">
        <f>IFERROR(1/J244*(Y244/H244),"0")</f>
        <v>4.4871794871794879E-2</v>
      </c>
    </row>
    <row r="245" spans="1:68" x14ac:dyDescent="0.2">
      <c r="A245" s="730"/>
      <c r="B245" s="731"/>
      <c r="C245" s="731"/>
      <c r="D245" s="731"/>
      <c r="E245" s="731"/>
      <c r="F245" s="731"/>
      <c r="G245" s="731"/>
      <c r="H245" s="731"/>
      <c r="I245" s="731"/>
      <c r="J245" s="731"/>
      <c r="K245" s="731"/>
      <c r="L245" s="731"/>
      <c r="M245" s="731"/>
      <c r="N245" s="731"/>
      <c r="O245" s="732"/>
      <c r="P245" s="733" t="s">
        <v>70</v>
      </c>
      <c r="Q245" s="734"/>
      <c r="R245" s="734"/>
      <c r="S245" s="734"/>
      <c r="T245" s="734"/>
      <c r="U245" s="734"/>
      <c r="V245" s="735"/>
      <c r="W245" s="37" t="s">
        <v>71</v>
      </c>
      <c r="X245" s="721">
        <f>IFERROR(X241/H241,"0")+IFERROR(X242/H242,"0")+IFERROR(X243/H243,"0")+IFERROR(X244/H244,"0")</f>
        <v>6.666666666666667</v>
      </c>
      <c r="Y245" s="721">
        <f>IFERROR(Y241/H241,"0")+IFERROR(Y242/H242,"0")+IFERROR(Y243/H243,"0")+IFERROR(Y244/H244,"0")</f>
        <v>7.0000000000000009</v>
      </c>
      <c r="Z245" s="721">
        <f>IFERROR(IF(Z241="",0,Z241),"0")+IFERROR(IF(Z242="",0,Z242),"0")+IFERROR(IF(Z243="",0,Z243),"0")+IFERROR(IF(Z244="",0,Z244),"0")</f>
        <v>5.271E-2</v>
      </c>
      <c r="AA245" s="722"/>
      <c r="AB245" s="722"/>
      <c r="AC245" s="722"/>
    </row>
    <row r="246" spans="1:68" x14ac:dyDescent="0.2">
      <c r="A246" s="731"/>
      <c r="B246" s="731"/>
      <c r="C246" s="731"/>
      <c r="D246" s="731"/>
      <c r="E246" s="731"/>
      <c r="F246" s="731"/>
      <c r="G246" s="731"/>
      <c r="H246" s="731"/>
      <c r="I246" s="731"/>
      <c r="J246" s="731"/>
      <c r="K246" s="731"/>
      <c r="L246" s="731"/>
      <c r="M246" s="731"/>
      <c r="N246" s="731"/>
      <c r="O246" s="732"/>
      <c r="P246" s="733" t="s">
        <v>70</v>
      </c>
      <c r="Q246" s="734"/>
      <c r="R246" s="734"/>
      <c r="S246" s="734"/>
      <c r="T246" s="734"/>
      <c r="U246" s="734"/>
      <c r="V246" s="735"/>
      <c r="W246" s="37" t="s">
        <v>68</v>
      </c>
      <c r="X246" s="721">
        <f>IFERROR(SUM(X241:X244),"0")</f>
        <v>16</v>
      </c>
      <c r="Y246" s="721">
        <f>IFERROR(SUM(Y241:Y244),"0")</f>
        <v>16.8</v>
      </c>
      <c r="Z246" s="37"/>
      <c r="AA246" s="722"/>
      <c r="AB246" s="722"/>
      <c r="AC246" s="722"/>
    </row>
    <row r="247" spans="1:68" ht="16.5" customHeight="1" x14ac:dyDescent="0.25">
      <c r="A247" s="737" t="s">
        <v>427</v>
      </c>
      <c r="B247" s="731"/>
      <c r="C247" s="731"/>
      <c r="D247" s="731"/>
      <c r="E247" s="731"/>
      <c r="F247" s="731"/>
      <c r="G247" s="731"/>
      <c r="H247" s="731"/>
      <c r="I247" s="731"/>
      <c r="J247" s="731"/>
      <c r="K247" s="731"/>
      <c r="L247" s="731"/>
      <c r="M247" s="731"/>
      <c r="N247" s="731"/>
      <c r="O247" s="731"/>
      <c r="P247" s="731"/>
      <c r="Q247" s="731"/>
      <c r="R247" s="731"/>
      <c r="S247" s="731"/>
      <c r="T247" s="731"/>
      <c r="U247" s="731"/>
      <c r="V247" s="731"/>
      <c r="W247" s="731"/>
      <c r="X247" s="731"/>
      <c r="Y247" s="731"/>
      <c r="Z247" s="731"/>
      <c r="AA247" s="714"/>
      <c r="AB247" s="714"/>
      <c r="AC247" s="714"/>
    </row>
    <row r="248" spans="1:68" ht="14.25" customHeight="1" x14ac:dyDescent="0.25">
      <c r="A248" s="736" t="s">
        <v>113</v>
      </c>
      <c r="B248" s="731"/>
      <c r="C248" s="731"/>
      <c r="D248" s="731"/>
      <c r="E248" s="731"/>
      <c r="F248" s="731"/>
      <c r="G248" s="731"/>
      <c r="H248" s="731"/>
      <c r="I248" s="731"/>
      <c r="J248" s="731"/>
      <c r="K248" s="731"/>
      <c r="L248" s="731"/>
      <c r="M248" s="731"/>
      <c r="N248" s="731"/>
      <c r="O248" s="731"/>
      <c r="P248" s="731"/>
      <c r="Q248" s="731"/>
      <c r="R248" s="731"/>
      <c r="S248" s="731"/>
      <c r="T248" s="731"/>
      <c r="U248" s="731"/>
      <c r="V248" s="731"/>
      <c r="W248" s="731"/>
      <c r="X248" s="731"/>
      <c r="Y248" s="731"/>
      <c r="Z248" s="731"/>
      <c r="AA248" s="715"/>
      <c r="AB248" s="715"/>
      <c r="AC248" s="715"/>
    </row>
    <row r="249" spans="1:68" ht="27" customHeight="1" x14ac:dyDescent="0.25">
      <c r="A249" s="54" t="s">
        <v>428</v>
      </c>
      <c r="B249" s="54" t="s">
        <v>429</v>
      </c>
      <c r="C249" s="31">
        <v>4301011717</v>
      </c>
      <c r="D249" s="723">
        <v>4680115884274</v>
      </c>
      <c r="E249" s="724"/>
      <c r="F249" s="718">
        <v>1.45</v>
      </c>
      <c r="G249" s="32">
        <v>8</v>
      </c>
      <c r="H249" s="718">
        <v>11.6</v>
      </c>
      <c r="I249" s="718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26"/>
      <c r="R249" s="726"/>
      <c r="S249" s="726"/>
      <c r="T249" s="727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4301011945</v>
      </c>
      <c r="D250" s="723">
        <v>4680115884274</v>
      </c>
      <c r="E250" s="724"/>
      <c r="F250" s="718">
        <v>1.45</v>
      </c>
      <c r="G250" s="32">
        <v>8</v>
      </c>
      <c r="H250" s="718">
        <v>11.6</v>
      </c>
      <c r="I250" s="718">
        <v>12.08</v>
      </c>
      <c r="J250" s="32">
        <v>48</v>
      </c>
      <c r="K250" s="32" t="s">
        <v>116</v>
      </c>
      <c r="L250" s="32"/>
      <c r="M250" s="33" t="s">
        <v>148</v>
      </c>
      <c r="N250" s="33"/>
      <c r="O250" s="32">
        <v>55</v>
      </c>
      <c r="P250" s="83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26"/>
      <c r="R250" s="726"/>
      <c r="S250" s="726"/>
      <c r="T250" s="727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433</v>
      </c>
      <c r="B251" s="54" t="s">
        <v>434</v>
      </c>
      <c r="C251" s="31">
        <v>4301011719</v>
      </c>
      <c r="D251" s="723">
        <v>4680115884298</v>
      </c>
      <c r="E251" s="724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26"/>
      <c r="R251" s="726"/>
      <c r="S251" s="726"/>
      <c r="T251" s="727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436</v>
      </c>
      <c r="B252" s="54" t="s">
        <v>437</v>
      </c>
      <c r="C252" s="31">
        <v>4301011733</v>
      </c>
      <c r="D252" s="723">
        <v>4680115884250</v>
      </c>
      <c r="E252" s="724"/>
      <c r="F252" s="718">
        <v>1.45</v>
      </c>
      <c r="G252" s="32">
        <v>8</v>
      </c>
      <c r="H252" s="718">
        <v>11.6</v>
      </c>
      <c r="I252" s="71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26"/>
      <c r="R252" s="726"/>
      <c r="S252" s="726"/>
      <c r="T252" s="727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436</v>
      </c>
      <c r="B253" s="54" t="s">
        <v>439</v>
      </c>
      <c r="C253" s="31">
        <v>4301011944</v>
      </c>
      <c r="D253" s="723">
        <v>4680115884250</v>
      </c>
      <c r="E253" s="724"/>
      <c r="F253" s="718">
        <v>1.45</v>
      </c>
      <c r="G253" s="32">
        <v>8</v>
      </c>
      <c r="H253" s="718">
        <v>11.6</v>
      </c>
      <c r="I253" s="718">
        <v>12.08</v>
      </c>
      <c r="J253" s="32">
        <v>48</v>
      </c>
      <c r="K253" s="32" t="s">
        <v>116</v>
      </c>
      <c r="L253" s="32"/>
      <c r="M253" s="33" t="s">
        <v>148</v>
      </c>
      <c r="N253" s="33"/>
      <c r="O253" s="32">
        <v>55</v>
      </c>
      <c r="P253" s="10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26"/>
      <c r="R253" s="726"/>
      <c r="S253" s="726"/>
      <c r="T253" s="727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441</v>
      </c>
      <c r="C254" s="31">
        <v>4301011718</v>
      </c>
      <c r="D254" s="723">
        <v>4680115884281</v>
      </c>
      <c r="E254" s="724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26"/>
      <c r="R254" s="726"/>
      <c r="S254" s="726"/>
      <c r="T254" s="727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430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4301011720</v>
      </c>
      <c r="D255" s="723">
        <v>4680115884199</v>
      </c>
      <c r="E255" s="724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26"/>
      <c r="R255" s="726"/>
      <c r="S255" s="726"/>
      <c r="T255" s="727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4301011716</v>
      </c>
      <c r="D256" s="723">
        <v>4680115884267</v>
      </c>
      <c r="E256" s="724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9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26"/>
      <c r="R256" s="726"/>
      <c r="S256" s="726"/>
      <c r="T256" s="727"/>
      <c r="U256" s="34"/>
      <c r="V256" s="34"/>
      <c r="W256" s="35" t="s">
        <v>68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0"/>
      <c r="B257" s="731"/>
      <c r="C257" s="731"/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2"/>
      <c r="P257" s="733" t="s">
        <v>70</v>
      </c>
      <c r="Q257" s="734"/>
      <c r="R257" s="734"/>
      <c r="S257" s="734"/>
      <c r="T257" s="734"/>
      <c r="U257" s="734"/>
      <c r="V257" s="735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x14ac:dyDescent="0.2">
      <c r="A258" s="731"/>
      <c r="B258" s="731"/>
      <c r="C258" s="731"/>
      <c r="D258" s="731"/>
      <c r="E258" s="731"/>
      <c r="F258" s="731"/>
      <c r="G258" s="731"/>
      <c r="H258" s="731"/>
      <c r="I258" s="731"/>
      <c r="J258" s="731"/>
      <c r="K258" s="731"/>
      <c r="L258" s="731"/>
      <c r="M258" s="731"/>
      <c r="N258" s="731"/>
      <c r="O258" s="732"/>
      <c r="P258" s="733" t="s">
        <v>70</v>
      </c>
      <c r="Q258" s="734"/>
      <c r="R258" s="734"/>
      <c r="S258" s="734"/>
      <c r="T258" s="734"/>
      <c r="U258" s="734"/>
      <c r="V258" s="735"/>
      <c r="W258" s="37" t="s">
        <v>68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customHeight="1" x14ac:dyDescent="0.25">
      <c r="A259" s="737" t="s">
        <v>447</v>
      </c>
      <c r="B259" s="731"/>
      <c r="C259" s="731"/>
      <c r="D259" s="731"/>
      <c r="E259" s="731"/>
      <c r="F259" s="731"/>
      <c r="G259" s="731"/>
      <c r="H259" s="731"/>
      <c r="I259" s="731"/>
      <c r="J259" s="731"/>
      <c r="K259" s="731"/>
      <c r="L259" s="731"/>
      <c r="M259" s="731"/>
      <c r="N259" s="731"/>
      <c r="O259" s="731"/>
      <c r="P259" s="731"/>
      <c r="Q259" s="731"/>
      <c r="R259" s="731"/>
      <c r="S259" s="731"/>
      <c r="T259" s="731"/>
      <c r="U259" s="731"/>
      <c r="V259" s="731"/>
      <c r="W259" s="731"/>
      <c r="X259" s="731"/>
      <c r="Y259" s="731"/>
      <c r="Z259" s="731"/>
      <c r="AA259" s="714"/>
      <c r="AB259" s="714"/>
      <c r="AC259" s="714"/>
    </row>
    <row r="260" spans="1:68" ht="14.25" customHeight="1" x14ac:dyDescent="0.25">
      <c r="A260" s="736" t="s">
        <v>113</v>
      </c>
      <c r="B260" s="731"/>
      <c r="C260" s="731"/>
      <c r="D260" s="731"/>
      <c r="E260" s="731"/>
      <c r="F260" s="731"/>
      <c r="G260" s="731"/>
      <c r="H260" s="731"/>
      <c r="I260" s="731"/>
      <c r="J260" s="731"/>
      <c r="K260" s="731"/>
      <c r="L260" s="731"/>
      <c r="M260" s="731"/>
      <c r="N260" s="731"/>
      <c r="O260" s="731"/>
      <c r="P260" s="731"/>
      <c r="Q260" s="731"/>
      <c r="R260" s="731"/>
      <c r="S260" s="731"/>
      <c r="T260" s="731"/>
      <c r="U260" s="731"/>
      <c r="V260" s="731"/>
      <c r="W260" s="731"/>
      <c r="X260" s="731"/>
      <c r="Y260" s="731"/>
      <c r="Z260" s="731"/>
      <c r="AA260" s="715"/>
      <c r="AB260" s="715"/>
      <c r="AC260" s="715"/>
    </row>
    <row r="261" spans="1:68" ht="27" customHeight="1" x14ac:dyDescent="0.25">
      <c r="A261" s="54" t="s">
        <v>448</v>
      </c>
      <c r="B261" s="54" t="s">
        <v>449</v>
      </c>
      <c r="C261" s="31">
        <v>4301011826</v>
      </c>
      <c r="D261" s="723">
        <v>4680115884137</v>
      </c>
      <c r="E261" s="724"/>
      <c r="F261" s="718">
        <v>1.45</v>
      </c>
      <c r="G261" s="32">
        <v>8</v>
      </c>
      <c r="H261" s="718">
        <v>11.6</v>
      </c>
      <c r="I261" s="718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26"/>
      <c r="R261" s="726"/>
      <c r="S261" s="726"/>
      <c r="T261" s="727"/>
      <c r="U261" s="34"/>
      <c r="V261" s="34"/>
      <c r="W261" s="35" t="s">
        <v>68</v>
      </c>
      <c r="X261" s="719">
        <v>12</v>
      </c>
      <c r="Y261" s="720">
        <f t="shared" ref="Y261:Y268" si="52">IFERROR(IF(X261="",0,CEILING((X261/$H261),1)*$H261),"")</f>
        <v>23.2</v>
      </c>
      <c r="Z261" s="36">
        <f>IFERROR(IF(Y261=0,"",ROUNDUP(Y261/H261,0)*0.02175),"")</f>
        <v>4.3499999999999997E-2</v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12.496551724137932</v>
      </c>
      <c r="BN261" s="64">
        <f t="shared" ref="BN261:BN268" si="54">IFERROR(Y261*I261/H261,"0")</f>
        <v>24.159999999999997</v>
      </c>
      <c r="BO261" s="64">
        <f t="shared" ref="BO261:BO268" si="55">IFERROR(1/J261*(X261/H261),"0")</f>
        <v>1.8472906403940888E-2</v>
      </c>
      <c r="BP261" s="64">
        <f t="shared" ref="BP261:BP268" si="56">IFERROR(1/J261*(Y261/H261),"0")</f>
        <v>3.5714285714285712E-2</v>
      </c>
    </row>
    <row r="262" spans="1:68" ht="27" customHeight="1" x14ac:dyDescent="0.25">
      <c r="A262" s="54" t="s">
        <v>448</v>
      </c>
      <c r="B262" s="54" t="s">
        <v>451</v>
      </c>
      <c r="C262" s="31">
        <v>4301011942</v>
      </c>
      <c r="D262" s="723">
        <v>4680115884137</v>
      </c>
      <c r="E262" s="724"/>
      <c r="F262" s="718">
        <v>1.45</v>
      </c>
      <c r="G262" s="32">
        <v>8</v>
      </c>
      <c r="H262" s="718">
        <v>11.6</v>
      </c>
      <c r="I262" s="718">
        <v>12.08</v>
      </c>
      <c r="J262" s="32">
        <v>48</v>
      </c>
      <c r="K262" s="32" t="s">
        <v>116</v>
      </c>
      <c r="L262" s="32"/>
      <c r="M262" s="33" t="s">
        <v>148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26"/>
      <c r="R262" s="726"/>
      <c r="S262" s="726"/>
      <c r="T262" s="727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3">
        <v>4680115884236</v>
      </c>
      <c r="E263" s="724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26"/>
      <c r="R263" s="726"/>
      <c r="S263" s="726"/>
      <c r="T263" s="727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3">
        <v>4680115884175</v>
      </c>
      <c r="E264" s="724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26"/>
      <c r="R264" s="726"/>
      <c r="S264" s="726"/>
      <c r="T264" s="727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3">
        <v>4680115884144</v>
      </c>
      <c r="E265" s="724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26"/>
      <c r="R265" s="726"/>
      <c r="S265" s="726"/>
      <c r="T265" s="727"/>
      <c r="U265" s="34"/>
      <c r="V265" s="34"/>
      <c r="W265" s="35" t="s">
        <v>68</v>
      </c>
      <c r="X265" s="719">
        <v>2</v>
      </c>
      <c r="Y265" s="720">
        <f t="shared" si="52"/>
        <v>4</v>
      </c>
      <c r="Z265" s="36">
        <f>IFERROR(IF(Y265=0,"",ROUNDUP(Y265/H265,0)*0.00902),"")</f>
        <v>9.0200000000000002E-3</v>
      </c>
      <c r="AA265" s="56"/>
      <c r="AB265" s="57"/>
      <c r="AC265" s="345" t="s">
        <v>450</v>
      </c>
      <c r="AG265" s="64"/>
      <c r="AJ265" s="68"/>
      <c r="AK265" s="68"/>
      <c r="BB265" s="346" t="s">
        <v>1</v>
      </c>
      <c r="BM265" s="64">
        <f t="shared" si="53"/>
        <v>2.105</v>
      </c>
      <c r="BN265" s="64">
        <f t="shared" si="54"/>
        <v>4.21</v>
      </c>
      <c r="BO265" s="64">
        <f t="shared" si="55"/>
        <v>3.787878787878788E-3</v>
      </c>
      <c r="BP265" s="64">
        <f t="shared" si="56"/>
        <v>7.575757575757576E-3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3">
        <v>4680115885288</v>
      </c>
      <c r="E266" s="724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26"/>
      <c r="R266" s="726"/>
      <c r="S266" s="726"/>
      <c r="T266" s="727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3">
        <v>4680115884182</v>
      </c>
      <c r="E267" s="724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26"/>
      <c r="R267" s="726"/>
      <c r="S267" s="726"/>
      <c r="T267" s="727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3">
        <v>4680115884205</v>
      </c>
      <c r="E268" s="724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26"/>
      <c r="R268" s="726"/>
      <c r="S268" s="726"/>
      <c r="T268" s="727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0"/>
      <c r="B269" s="731"/>
      <c r="C269" s="731"/>
      <c r="D269" s="731"/>
      <c r="E269" s="731"/>
      <c r="F269" s="731"/>
      <c r="G269" s="731"/>
      <c r="H269" s="731"/>
      <c r="I269" s="731"/>
      <c r="J269" s="731"/>
      <c r="K269" s="731"/>
      <c r="L269" s="731"/>
      <c r="M269" s="731"/>
      <c r="N269" s="731"/>
      <c r="O269" s="732"/>
      <c r="P269" s="733" t="s">
        <v>70</v>
      </c>
      <c r="Q269" s="734"/>
      <c r="R269" s="734"/>
      <c r="S269" s="734"/>
      <c r="T269" s="734"/>
      <c r="U269" s="734"/>
      <c r="V269" s="735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1.5344827586206897</v>
      </c>
      <c r="Y269" s="721">
        <f>IFERROR(Y261/H261,"0")+IFERROR(Y262/H262,"0")+IFERROR(Y263/H263,"0")+IFERROR(Y264/H264,"0")+IFERROR(Y265/H265,"0")+IFERROR(Y266/H266,"0")+IFERROR(Y267/H267,"0")+IFERROR(Y268/H268,"0")</f>
        <v>3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5.2519999999999997E-2</v>
      </c>
      <c r="AA269" s="722"/>
      <c r="AB269" s="722"/>
      <c r="AC269" s="722"/>
    </row>
    <row r="270" spans="1:68" x14ac:dyDescent="0.2">
      <c r="A270" s="731"/>
      <c r="B270" s="731"/>
      <c r="C270" s="731"/>
      <c r="D270" s="731"/>
      <c r="E270" s="731"/>
      <c r="F270" s="731"/>
      <c r="G270" s="731"/>
      <c r="H270" s="731"/>
      <c r="I270" s="731"/>
      <c r="J270" s="731"/>
      <c r="K270" s="731"/>
      <c r="L270" s="731"/>
      <c r="M270" s="731"/>
      <c r="N270" s="731"/>
      <c r="O270" s="732"/>
      <c r="P270" s="733" t="s">
        <v>70</v>
      </c>
      <c r="Q270" s="734"/>
      <c r="R270" s="734"/>
      <c r="S270" s="734"/>
      <c r="T270" s="734"/>
      <c r="U270" s="734"/>
      <c r="V270" s="735"/>
      <c r="W270" s="37" t="s">
        <v>68</v>
      </c>
      <c r="X270" s="721">
        <f>IFERROR(SUM(X261:X268),"0")</f>
        <v>14</v>
      </c>
      <c r="Y270" s="721">
        <f>IFERROR(SUM(Y261:Y268),"0")</f>
        <v>27.2</v>
      </c>
      <c r="Z270" s="37"/>
      <c r="AA270" s="722"/>
      <c r="AB270" s="722"/>
      <c r="AC270" s="722"/>
    </row>
    <row r="271" spans="1:68" ht="14.25" customHeight="1" x14ac:dyDescent="0.25">
      <c r="A271" s="736" t="s">
        <v>166</v>
      </c>
      <c r="B271" s="731"/>
      <c r="C271" s="731"/>
      <c r="D271" s="731"/>
      <c r="E271" s="731"/>
      <c r="F271" s="731"/>
      <c r="G271" s="731"/>
      <c r="H271" s="731"/>
      <c r="I271" s="731"/>
      <c r="J271" s="731"/>
      <c r="K271" s="731"/>
      <c r="L271" s="731"/>
      <c r="M271" s="731"/>
      <c r="N271" s="731"/>
      <c r="O271" s="731"/>
      <c r="P271" s="731"/>
      <c r="Q271" s="731"/>
      <c r="R271" s="731"/>
      <c r="S271" s="731"/>
      <c r="T271" s="731"/>
      <c r="U271" s="731"/>
      <c r="V271" s="731"/>
      <c r="W271" s="731"/>
      <c r="X271" s="731"/>
      <c r="Y271" s="731"/>
      <c r="Z271" s="731"/>
      <c r="AA271" s="715"/>
      <c r="AB271" s="715"/>
      <c r="AC271" s="715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3">
        <v>4680115885721</v>
      </c>
      <c r="E272" s="724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898" t="s">
        <v>470</v>
      </c>
      <c r="Q272" s="726"/>
      <c r="R272" s="726"/>
      <c r="S272" s="726"/>
      <c r="T272" s="727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0"/>
      <c r="B273" s="731"/>
      <c r="C273" s="731"/>
      <c r="D273" s="731"/>
      <c r="E273" s="731"/>
      <c r="F273" s="731"/>
      <c r="G273" s="731"/>
      <c r="H273" s="731"/>
      <c r="I273" s="731"/>
      <c r="J273" s="731"/>
      <c r="K273" s="731"/>
      <c r="L273" s="731"/>
      <c r="M273" s="731"/>
      <c r="N273" s="731"/>
      <c r="O273" s="732"/>
      <c r="P273" s="733" t="s">
        <v>70</v>
      </c>
      <c r="Q273" s="734"/>
      <c r="R273" s="734"/>
      <c r="S273" s="734"/>
      <c r="T273" s="734"/>
      <c r="U273" s="734"/>
      <c r="V273" s="735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x14ac:dyDescent="0.2">
      <c r="A274" s="731"/>
      <c r="B274" s="731"/>
      <c r="C274" s="731"/>
      <c r="D274" s="731"/>
      <c r="E274" s="731"/>
      <c r="F274" s="731"/>
      <c r="G274" s="731"/>
      <c r="H274" s="731"/>
      <c r="I274" s="731"/>
      <c r="J274" s="731"/>
      <c r="K274" s="731"/>
      <c r="L274" s="731"/>
      <c r="M274" s="731"/>
      <c r="N274" s="731"/>
      <c r="O274" s="732"/>
      <c r="P274" s="733" t="s">
        <v>70</v>
      </c>
      <c r="Q274" s="734"/>
      <c r="R274" s="734"/>
      <c r="S274" s="734"/>
      <c r="T274" s="734"/>
      <c r="U274" s="734"/>
      <c r="V274" s="735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customHeight="1" x14ac:dyDescent="0.25">
      <c r="A275" s="737" t="s">
        <v>472</v>
      </c>
      <c r="B275" s="731"/>
      <c r="C275" s="731"/>
      <c r="D275" s="731"/>
      <c r="E275" s="731"/>
      <c r="F275" s="731"/>
      <c r="G275" s="731"/>
      <c r="H275" s="731"/>
      <c r="I275" s="731"/>
      <c r="J275" s="731"/>
      <c r="K275" s="731"/>
      <c r="L275" s="731"/>
      <c r="M275" s="731"/>
      <c r="N275" s="731"/>
      <c r="O275" s="731"/>
      <c r="P275" s="731"/>
      <c r="Q275" s="731"/>
      <c r="R275" s="731"/>
      <c r="S275" s="731"/>
      <c r="T275" s="731"/>
      <c r="U275" s="731"/>
      <c r="V275" s="731"/>
      <c r="W275" s="731"/>
      <c r="X275" s="731"/>
      <c r="Y275" s="731"/>
      <c r="Z275" s="731"/>
      <c r="AA275" s="714"/>
      <c r="AB275" s="714"/>
      <c r="AC275" s="714"/>
    </row>
    <row r="276" spans="1:68" ht="14.25" customHeight="1" x14ac:dyDescent="0.25">
      <c r="A276" s="736" t="s">
        <v>113</v>
      </c>
      <c r="B276" s="731"/>
      <c r="C276" s="731"/>
      <c r="D276" s="731"/>
      <c r="E276" s="731"/>
      <c r="F276" s="731"/>
      <c r="G276" s="731"/>
      <c r="H276" s="731"/>
      <c r="I276" s="731"/>
      <c r="J276" s="731"/>
      <c r="K276" s="731"/>
      <c r="L276" s="731"/>
      <c r="M276" s="731"/>
      <c r="N276" s="731"/>
      <c r="O276" s="731"/>
      <c r="P276" s="731"/>
      <c r="Q276" s="731"/>
      <c r="R276" s="731"/>
      <c r="S276" s="731"/>
      <c r="T276" s="731"/>
      <c r="U276" s="731"/>
      <c r="V276" s="731"/>
      <c r="W276" s="731"/>
      <c r="X276" s="731"/>
      <c r="Y276" s="731"/>
      <c r="Z276" s="731"/>
      <c r="AA276" s="715"/>
      <c r="AB276" s="715"/>
      <c r="AC276" s="715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3">
        <v>4680115885837</v>
      </c>
      <c r="E277" s="724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26"/>
      <c r="R277" s="726"/>
      <c r="S277" s="726"/>
      <c r="T277" s="727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4301011850</v>
      </c>
      <c r="D278" s="723">
        <v>4680115885806</v>
      </c>
      <c r="E278" s="724"/>
      <c r="F278" s="718">
        <v>1.35</v>
      </c>
      <c r="G278" s="32">
        <v>8</v>
      </c>
      <c r="H278" s="718">
        <v>10.8</v>
      </c>
      <c r="I278" s="718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26"/>
      <c r="R278" s="726"/>
      <c r="S278" s="726"/>
      <c r="T278" s="727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479</v>
      </c>
      <c r="C279" s="31">
        <v>4301011910</v>
      </c>
      <c r="D279" s="723">
        <v>4680115885806</v>
      </c>
      <c r="E279" s="724"/>
      <c r="F279" s="718">
        <v>1.35</v>
      </c>
      <c r="G279" s="32">
        <v>8</v>
      </c>
      <c r="H279" s="718">
        <v>10.8</v>
      </c>
      <c r="I279" s="718">
        <v>11.28</v>
      </c>
      <c r="J279" s="32">
        <v>48</v>
      </c>
      <c r="K279" s="32" t="s">
        <v>116</v>
      </c>
      <c r="L279" s="32"/>
      <c r="M279" s="33" t="s">
        <v>148</v>
      </c>
      <c r="N279" s="33"/>
      <c r="O279" s="32">
        <v>55</v>
      </c>
      <c r="P279" s="983" t="s">
        <v>480</v>
      </c>
      <c r="Q279" s="726"/>
      <c r="R279" s="726"/>
      <c r="S279" s="726"/>
      <c r="T279" s="727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3">
        <v>4680115885851</v>
      </c>
      <c r="E280" s="724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26"/>
      <c r="R280" s="726"/>
      <c r="S280" s="726"/>
      <c r="T280" s="727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3">
        <v>4680115885844</v>
      </c>
      <c r="E281" s="724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26"/>
      <c r="R281" s="726"/>
      <c r="S281" s="726"/>
      <c r="T281" s="727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3">
        <v>4680115885820</v>
      </c>
      <c r="E282" s="724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26"/>
      <c r="R282" s="726"/>
      <c r="S282" s="726"/>
      <c r="T282" s="727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0"/>
      <c r="B283" s="731"/>
      <c r="C283" s="731"/>
      <c r="D283" s="731"/>
      <c r="E283" s="731"/>
      <c r="F283" s="731"/>
      <c r="G283" s="731"/>
      <c r="H283" s="731"/>
      <c r="I283" s="731"/>
      <c r="J283" s="731"/>
      <c r="K283" s="731"/>
      <c r="L283" s="731"/>
      <c r="M283" s="731"/>
      <c r="N283" s="731"/>
      <c r="O283" s="732"/>
      <c r="P283" s="733" t="s">
        <v>70</v>
      </c>
      <c r="Q283" s="734"/>
      <c r="R283" s="734"/>
      <c r="S283" s="734"/>
      <c r="T283" s="734"/>
      <c r="U283" s="734"/>
      <c r="V283" s="735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x14ac:dyDescent="0.2">
      <c r="A284" s="731"/>
      <c r="B284" s="731"/>
      <c r="C284" s="731"/>
      <c r="D284" s="731"/>
      <c r="E284" s="731"/>
      <c r="F284" s="731"/>
      <c r="G284" s="731"/>
      <c r="H284" s="731"/>
      <c r="I284" s="731"/>
      <c r="J284" s="731"/>
      <c r="K284" s="731"/>
      <c r="L284" s="731"/>
      <c r="M284" s="731"/>
      <c r="N284" s="731"/>
      <c r="O284" s="732"/>
      <c r="P284" s="733" t="s">
        <v>70</v>
      </c>
      <c r="Q284" s="734"/>
      <c r="R284" s="734"/>
      <c r="S284" s="734"/>
      <c r="T284" s="734"/>
      <c r="U284" s="734"/>
      <c r="V284" s="735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customHeight="1" x14ac:dyDescent="0.25">
      <c r="A285" s="737" t="s">
        <v>489</v>
      </c>
      <c r="B285" s="731"/>
      <c r="C285" s="731"/>
      <c r="D285" s="731"/>
      <c r="E285" s="731"/>
      <c r="F285" s="731"/>
      <c r="G285" s="731"/>
      <c r="H285" s="731"/>
      <c r="I285" s="731"/>
      <c r="J285" s="731"/>
      <c r="K285" s="731"/>
      <c r="L285" s="731"/>
      <c r="M285" s="731"/>
      <c r="N285" s="731"/>
      <c r="O285" s="731"/>
      <c r="P285" s="731"/>
      <c r="Q285" s="731"/>
      <c r="R285" s="731"/>
      <c r="S285" s="731"/>
      <c r="T285" s="731"/>
      <c r="U285" s="731"/>
      <c r="V285" s="731"/>
      <c r="W285" s="731"/>
      <c r="X285" s="731"/>
      <c r="Y285" s="731"/>
      <c r="Z285" s="731"/>
      <c r="AA285" s="714"/>
      <c r="AB285" s="714"/>
      <c r="AC285" s="714"/>
    </row>
    <row r="286" spans="1:68" ht="14.25" customHeight="1" x14ac:dyDescent="0.25">
      <c r="A286" s="736" t="s">
        <v>113</v>
      </c>
      <c r="B286" s="731"/>
      <c r="C286" s="731"/>
      <c r="D286" s="731"/>
      <c r="E286" s="731"/>
      <c r="F286" s="731"/>
      <c r="G286" s="731"/>
      <c r="H286" s="731"/>
      <c r="I286" s="731"/>
      <c r="J286" s="731"/>
      <c r="K286" s="731"/>
      <c r="L286" s="731"/>
      <c r="M286" s="731"/>
      <c r="N286" s="731"/>
      <c r="O286" s="731"/>
      <c r="P286" s="731"/>
      <c r="Q286" s="731"/>
      <c r="R286" s="731"/>
      <c r="S286" s="731"/>
      <c r="T286" s="731"/>
      <c r="U286" s="731"/>
      <c r="V286" s="731"/>
      <c r="W286" s="731"/>
      <c r="X286" s="731"/>
      <c r="Y286" s="731"/>
      <c r="Z286" s="731"/>
      <c r="AA286" s="715"/>
      <c r="AB286" s="715"/>
      <c r="AC286" s="715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3">
        <v>4680115885707</v>
      </c>
      <c r="E287" s="724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26"/>
      <c r="R287" s="726"/>
      <c r="S287" s="726"/>
      <c r="T287" s="727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438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0"/>
      <c r="B288" s="731"/>
      <c r="C288" s="731"/>
      <c r="D288" s="731"/>
      <c r="E288" s="731"/>
      <c r="F288" s="731"/>
      <c r="G288" s="731"/>
      <c r="H288" s="731"/>
      <c r="I288" s="731"/>
      <c r="J288" s="731"/>
      <c r="K288" s="731"/>
      <c r="L288" s="731"/>
      <c r="M288" s="731"/>
      <c r="N288" s="731"/>
      <c r="O288" s="732"/>
      <c r="P288" s="733" t="s">
        <v>70</v>
      </c>
      <c r="Q288" s="734"/>
      <c r="R288" s="734"/>
      <c r="S288" s="734"/>
      <c r="T288" s="734"/>
      <c r="U288" s="734"/>
      <c r="V288" s="735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x14ac:dyDescent="0.2">
      <c r="A289" s="731"/>
      <c r="B289" s="731"/>
      <c r="C289" s="731"/>
      <c r="D289" s="731"/>
      <c r="E289" s="731"/>
      <c r="F289" s="731"/>
      <c r="G289" s="731"/>
      <c r="H289" s="731"/>
      <c r="I289" s="731"/>
      <c r="J289" s="731"/>
      <c r="K289" s="731"/>
      <c r="L289" s="731"/>
      <c r="M289" s="731"/>
      <c r="N289" s="731"/>
      <c r="O289" s="732"/>
      <c r="P289" s="733" t="s">
        <v>70</v>
      </c>
      <c r="Q289" s="734"/>
      <c r="R289" s="734"/>
      <c r="S289" s="734"/>
      <c r="T289" s="734"/>
      <c r="U289" s="734"/>
      <c r="V289" s="735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customHeight="1" x14ac:dyDescent="0.25">
      <c r="A290" s="737" t="s">
        <v>492</v>
      </c>
      <c r="B290" s="731"/>
      <c r="C290" s="731"/>
      <c r="D290" s="731"/>
      <c r="E290" s="731"/>
      <c r="F290" s="731"/>
      <c r="G290" s="731"/>
      <c r="H290" s="731"/>
      <c r="I290" s="731"/>
      <c r="J290" s="731"/>
      <c r="K290" s="731"/>
      <c r="L290" s="731"/>
      <c r="M290" s="731"/>
      <c r="N290" s="731"/>
      <c r="O290" s="731"/>
      <c r="P290" s="731"/>
      <c r="Q290" s="731"/>
      <c r="R290" s="731"/>
      <c r="S290" s="731"/>
      <c r="T290" s="731"/>
      <c r="U290" s="731"/>
      <c r="V290" s="731"/>
      <c r="W290" s="731"/>
      <c r="X290" s="731"/>
      <c r="Y290" s="731"/>
      <c r="Z290" s="731"/>
      <c r="AA290" s="714"/>
      <c r="AB290" s="714"/>
      <c r="AC290" s="714"/>
    </row>
    <row r="291" spans="1:68" ht="14.25" customHeight="1" x14ac:dyDescent="0.25">
      <c r="A291" s="736" t="s">
        <v>113</v>
      </c>
      <c r="B291" s="731"/>
      <c r="C291" s="731"/>
      <c r="D291" s="731"/>
      <c r="E291" s="731"/>
      <c r="F291" s="731"/>
      <c r="G291" s="731"/>
      <c r="H291" s="731"/>
      <c r="I291" s="731"/>
      <c r="J291" s="731"/>
      <c r="K291" s="731"/>
      <c r="L291" s="731"/>
      <c r="M291" s="731"/>
      <c r="N291" s="731"/>
      <c r="O291" s="731"/>
      <c r="P291" s="731"/>
      <c r="Q291" s="731"/>
      <c r="R291" s="731"/>
      <c r="S291" s="731"/>
      <c r="T291" s="731"/>
      <c r="U291" s="731"/>
      <c r="V291" s="731"/>
      <c r="W291" s="731"/>
      <c r="X291" s="731"/>
      <c r="Y291" s="731"/>
      <c r="Z291" s="731"/>
      <c r="AA291" s="715"/>
      <c r="AB291" s="715"/>
      <c r="AC291" s="715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3">
        <v>4607091383423</v>
      </c>
      <c r="E292" s="724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26"/>
      <c r="R292" s="726"/>
      <c r="S292" s="726"/>
      <c r="T292" s="727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3">
        <v>4680115885691</v>
      </c>
      <c r="E293" s="724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26"/>
      <c r="R293" s="726"/>
      <c r="S293" s="726"/>
      <c r="T293" s="727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3">
        <v>4680115885660</v>
      </c>
      <c r="E294" s="724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26"/>
      <c r="R294" s="726"/>
      <c r="S294" s="726"/>
      <c r="T294" s="727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0"/>
      <c r="B295" s="731"/>
      <c r="C295" s="731"/>
      <c r="D295" s="731"/>
      <c r="E295" s="731"/>
      <c r="F295" s="731"/>
      <c r="G295" s="731"/>
      <c r="H295" s="731"/>
      <c r="I295" s="731"/>
      <c r="J295" s="731"/>
      <c r="K295" s="731"/>
      <c r="L295" s="731"/>
      <c r="M295" s="731"/>
      <c r="N295" s="731"/>
      <c r="O295" s="732"/>
      <c r="P295" s="733" t="s">
        <v>70</v>
      </c>
      <c r="Q295" s="734"/>
      <c r="R295" s="734"/>
      <c r="S295" s="734"/>
      <c r="T295" s="734"/>
      <c r="U295" s="734"/>
      <c r="V295" s="735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x14ac:dyDescent="0.2">
      <c r="A296" s="731"/>
      <c r="B296" s="731"/>
      <c r="C296" s="731"/>
      <c r="D296" s="731"/>
      <c r="E296" s="731"/>
      <c r="F296" s="731"/>
      <c r="G296" s="731"/>
      <c r="H296" s="731"/>
      <c r="I296" s="731"/>
      <c r="J296" s="731"/>
      <c r="K296" s="731"/>
      <c r="L296" s="731"/>
      <c r="M296" s="731"/>
      <c r="N296" s="731"/>
      <c r="O296" s="732"/>
      <c r="P296" s="733" t="s">
        <v>70</v>
      </c>
      <c r="Q296" s="734"/>
      <c r="R296" s="734"/>
      <c r="S296" s="734"/>
      <c r="T296" s="734"/>
      <c r="U296" s="734"/>
      <c r="V296" s="735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customHeight="1" x14ac:dyDescent="0.25">
      <c r="A297" s="737" t="s">
        <v>501</v>
      </c>
      <c r="B297" s="731"/>
      <c r="C297" s="731"/>
      <c r="D297" s="731"/>
      <c r="E297" s="731"/>
      <c r="F297" s="731"/>
      <c r="G297" s="731"/>
      <c r="H297" s="731"/>
      <c r="I297" s="731"/>
      <c r="J297" s="731"/>
      <c r="K297" s="731"/>
      <c r="L297" s="731"/>
      <c r="M297" s="731"/>
      <c r="N297" s="731"/>
      <c r="O297" s="731"/>
      <c r="P297" s="731"/>
      <c r="Q297" s="731"/>
      <c r="R297" s="731"/>
      <c r="S297" s="731"/>
      <c r="T297" s="731"/>
      <c r="U297" s="731"/>
      <c r="V297" s="731"/>
      <c r="W297" s="731"/>
      <c r="X297" s="731"/>
      <c r="Y297" s="731"/>
      <c r="Z297" s="731"/>
      <c r="AA297" s="714"/>
      <c r="AB297" s="714"/>
      <c r="AC297" s="714"/>
    </row>
    <row r="298" spans="1:68" ht="14.25" customHeight="1" x14ac:dyDescent="0.25">
      <c r="A298" s="736" t="s">
        <v>72</v>
      </c>
      <c r="B298" s="731"/>
      <c r="C298" s="731"/>
      <c r="D298" s="731"/>
      <c r="E298" s="731"/>
      <c r="F298" s="731"/>
      <c r="G298" s="731"/>
      <c r="H298" s="731"/>
      <c r="I298" s="731"/>
      <c r="J298" s="731"/>
      <c r="K298" s="731"/>
      <c r="L298" s="731"/>
      <c r="M298" s="731"/>
      <c r="N298" s="731"/>
      <c r="O298" s="731"/>
      <c r="P298" s="731"/>
      <c r="Q298" s="731"/>
      <c r="R298" s="731"/>
      <c r="S298" s="731"/>
      <c r="T298" s="731"/>
      <c r="U298" s="731"/>
      <c r="V298" s="731"/>
      <c r="W298" s="731"/>
      <c r="X298" s="731"/>
      <c r="Y298" s="731"/>
      <c r="Z298" s="731"/>
      <c r="AA298" s="715"/>
      <c r="AB298" s="715"/>
      <c r="AC298" s="715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3">
        <v>4680115881556</v>
      </c>
      <c r="E299" s="724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26"/>
      <c r="R299" s="726"/>
      <c r="S299" s="726"/>
      <c r="T299" s="727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3">
        <v>4680115881037</v>
      </c>
      <c r="E300" s="724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26"/>
      <c r="R300" s="726"/>
      <c r="S300" s="726"/>
      <c r="T300" s="727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3">
        <v>4680115881228</v>
      </c>
      <c r="E301" s="724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26"/>
      <c r="R301" s="726"/>
      <c r="S301" s="726"/>
      <c r="T301" s="727"/>
      <c r="U301" s="34"/>
      <c r="V301" s="34"/>
      <c r="W301" s="35" t="s">
        <v>68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3">
        <v>4680115881211</v>
      </c>
      <c r="E302" s="724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26"/>
      <c r="R302" s="726"/>
      <c r="S302" s="726"/>
      <c r="T302" s="727"/>
      <c r="U302" s="34"/>
      <c r="V302" s="34"/>
      <c r="W302" s="35" t="s">
        <v>68</v>
      </c>
      <c r="X302" s="719">
        <v>29</v>
      </c>
      <c r="Y302" s="720">
        <f>IFERROR(IF(X302="",0,CEILING((X302/$H302),1)*$H302),"")</f>
        <v>31.2</v>
      </c>
      <c r="Z302" s="36">
        <f>IFERROR(IF(Y302=0,"",ROUNDUP(Y302/H302,0)*0.00753),"")</f>
        <v>9.7890000000000005E-2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31.416666666666671</v>
      </c>
      <c r="BN302" s="64">
        <f>IFERROR(Y302*I302/H302,"0")</f>
        <v>33.800000000000004</v>
      </c>
      <c r="BO302" s="64">
        <f>IFERROR(1/J302*(X302/H302),"0")</f>
        <v>7.745726495726496E-2</v>
      </c>
      <c r="BP302" s="64">
        <f>IFERROR(1/J302*(Y302/H302),"0")</f>
        <v>8.3333333333333329E-2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3">
        <v>4680115881020</v>
      </c>
      <c r="E303" s="724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26"/>
      <c r="R303" s="726"/>
      <c r="S303" s="726"/>
      <c r="T303" s="727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0"/>
      <c r="B304" s="731"/>
      <c r="C304" s="731"/>
      <c r="D304" s="731"/>
      <c r="E304" s="731"/>
      <c r="F304" s="731"/>
      <c r="G304" s="731"/>
      <c r="H304" s="731"/>
      <c r="I304" s="731"/>
      <c r="J304" s="731"/>
      <c r="K304" s="731"/>
      <c r="L304" s="731"/>
      <c r="M304" s="731"/>
      <c r="N304" s="731"/>
      <c r="O304" s="732"/>
      <c r="P304" s="733" t="s">
        <v>70</v>
      </c>
      <c r="Q304" s="734"/>
      <c r="R304" s="734"/>
      <c r="S304" s="734"/>
      <c r="T304" s="734"/>
      <c r="U304" s="734"/>
      <c r="V304" s="735"/>
      <c r="W304" s="37" t="s">
        <v>71</v>
      </c>
      <c r="X304" s="721">
        <f>IFERROR(X299/H299,"0")+IFERROR(X300/H300,"0")+IFERROR(X301/H301,"0")+IFERROR(X302/H302,"0")+IFERROR(X303/H303,"0")</f>
        <v>12.083333333333334</v>
      </c>
      <c r="Y304" s="721">
        <f>IFERROR(Y299/H299,"0")+IFERROR(Y300/H300,"0")+IFERROR(Y301/H301,"0")+IFERROR(Y302/H302,"0")+IFERROR(Y303/H303,"0")</f>
        <v>13</v>
      </c>
      <c r="Z304" s="721">
        <f>IFERROR(IF(Z299="",0,Z299),"0")+IFERROR(IF(Z300="",0,Z300),"0")+IFERROR(IF(Z301="",0,Z301),"0")+IFERROR(IF(Z302="",0,Z302),"0")+IFERROR(IF(Z303="",0,Z303),"0")</f>
        <v>9.7890000000000005E-2</v>
      </c>
      <c r="AA304" s="722"/>
      <c r="AB304" s="722"/>
      <c r="AC304" s="722"/>
    </row>
    <row r="305" spans="1:68" x14ac:dyDescent="0.2">
      <c r="A305" s="731"/>
      <c r="B305" s="731"/>
      <c r="C305" s="731"/>
      <c r="D305" s="731"/>
      <c r="E305" s="731"/>
      <c r="F305" s="731"/>
      <c r="G305" s="731"/>
      <c r="H305" s="731"/>
      <c r="I305" s="731"/>
      <c r="J305" s="731"/>
      <c r="K305" s="731"/>
      <c r="L305" s="731"/>
      <c r="M305" s="731"/>
      <c r="N305" s="731"/>
      <c r="O305" s="732"/>
      <c r="P305" s="733" t="s">
        <v>70</v>
      </c>
      <c r="Q305" s="734"/>
      <c r="R305" s="734"/>
      <c r="S305" s="734"/>
      <c r="T305" s="734"/>
      <c r="U305" s="734"/>
      <c r="V305" s="735"/>
      <c r="W305" s="37" t="s">
        <v>68</v>
      </c>
      <c r="X305" s="721">
        <f>IFERROR(SUM(X299:X303),"0")</f>
        <v>29</v>
      </c>
      <c r="Y305" s="721">
        <f>IFERROR(SUM(Y299:Y303),"0")</f>
        <v>31.2</v>
      </c>
      <c r="Z305" s="37"/>
      <c r="AA305" s="722"/>
      <c r="AB305" s="722"/>
      <c r="AC305" s="722"/>
    </row>
    <row r="306" spans="1:68" ht="16.5" customHeight="1" x14ac:dyDescent="0.25">
      <c r="A306" s="737" t="s">
        <v>515</v>
      </c>
      <c r="B306" s="731"/>
      <c r="C306" s="731"/>
      <c r="D306" s="731"/>
      <c r="E306" s="731"/>
      <c r="F306" s="731"/>
      <c r="G306" s="731"/>
      <c r="H306" s="731"/>
      <c r="I306" s="731"/>
      <c r="J306" s="731"/>
      <c r="K306" s="731"/>
      <c r="L306" s="731"/>
      <c r="M306" s="731"/>
      <c r="N306" s="731"/>
      <c r="O306" s="731"/>
      <c r="P306" s="731"/>
      <c r="Q306" s="731"/>
      <c r="R306" s="731"/>
      <c r="S306" s="731"/>
      <c r="T306" s="731"/>
      <c r="U306" s="731"/>
      <c r="V306" s="731"/>
      <c r="W306" s="731"/>
      <c r="X306" s="731"/>
      <c r="Y306" s="731"/>
      <c r="Z306" s="731"/>
      <c r="AA306" s="714"/>
      <c r="AB306" s="714"/>
      <c r="AC306" s="714"/>
    </row>
    <row r="307" spans="1:68" ht="14.25" customHeight="1" x14ac:dyDescent="0.25">
      <c r="A307" s="736" t="s">
        <v>72</v>
      </c>
      <c r="B307" s="731"/>
      <c r="C307" s="731"/>
      <c r="D307" s="731"/>
      <c r="E307" s="731"/>
      <c r="F307" s="731"/>
      <c r="G307" s="731"/>
      <c r="H307" s="731"/>
      <c r="I307" s="731"/>
      <c r="J307" s="731"/>
      <c r="K307" s="731"/>
      <c r="L307" s="731"/>
      <c r="M307" s="731"/>
      <c r="N307" s="731"/>
      <c r="O307" s="731"/>
      <c r="P307" s="731"/>
      <c r="Q307" s="731"/>
      <c r="R307" s="731"/>
      <c r="S307" s="731"/>
      <c r="T307" s="731"/>
      <c r="U307" s="731"/>
      <c r="V307" s="731"/>
      <c r="W307" s="731"/>
      <c r="X307" s="731"/>
      <c r="Y307" s="731"/>
      <c r="Z307" s="731"/>
      <c r="AA307" s="715"/>
      <c r="AB307" s="715"/>
      <c r="AC307" s="715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3">
        <v>4680115884618</v>
      </c>
      <c r="E308" s="724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26"/>
      <c r="R308" s="726"/>
      <c r="S308" s="726"/>
      <c r="T308" s="727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0"/>
      <c r="B309" s="731"/>
      <c r="C309" s="731"/>
      <c r="D309" s="731"/>
      <c r="E309" s="731"/>
      <c r="F309" s="731"/>
      <c r="G309" s="731"/>
      <c r="H309" s="731"/>
      <c r="I309" s="731"/>
      <c r="J309" s="731"/>
      <c r="K309" s="731"/>
      <c r="L309" s="731"/>
      <c r="M309" s="731"/>
      <c r="N309" s="731"/>
      <c r="O309" s="732"/>
      <c r="P309" s="733" t="s">
        <v>70</v>
      </c>
      <c r="Q309" s="734"/>
      <c r="R309" s="734"/>
      <c r="S309" s="734"/>
      <c r="T309" s="734"/>
      <c r="U309" s="734"/>
      <c r="V309" s="735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x14ac:dyDescent="0.2">
      <c r="A310" s="731"/>
      <c r="B310" s="731"/>
      <c r="C310" s="731"/>
      <c r="D310" s="731"/>
      <c r="E310" s="731"/>
      <c r="F310" s="731"/>
      <c r="G310" s="731"/>
      <c r="H310" s="731"/>
      <c r="I310" s="731"/>
      <c r="J310" s="731"/>
      <c r="K310" s="731"/>
      <c r="L310" s="731"/>
      <c r="M310" s="731"/>
      <c r="N310" s="731"/>
      <c r="O310" s="732"/>
      <c r="P310" s="733" t="s">
        <v>70</v>
      </c>
      <c r="Q310" s="734"/>
      <c r="R310" s="734"/>
      <c r="S310" s="734"/>
      <c r="T310" s="734"/>
      <c r="U310" s="734"/>
      <c r="V310" s="735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customHeight="1" x14ac:dyDescent="0.25">
      <c r="A311" s="737" t="s">
        <v>519</v>
      </c>
      <c r="B311" s="731"/>
      <c r="C311" s="731"/>
      <c r="D311" s="731"/>
      <c r="E311" s="731"/>
      <c r="F311" s="731"/>
      <c r="G311" s="731"/>
      <c r="H311" s="731"/>
      <c r="I311" s="731"/>
      <c r="J311" s="731"/>
      <c r="K311" s="731"/>
      <c r="L311" s="731"/>
      <c r="M311" s="731"/>
      <c r="N311" s="731"/>
      <c r="O311" s="731"/>
      <c r="P311" s="731"/>
      <c r="Q311" s="731"/>
      <c r="R311" s="731"/>
      <c r="S311" s="731"/>
      <c r="T311" s="731"/>
      <c r="U311" s="731"/>
      <c r="V311" s="731"/>
      <c r="W311" s="731"/>
      <c r="X311" s="731"/>
      <c r="Y311" s="731"/>
      <c r="Z311" s="731"/>
      <c r="AA311" s="714"/>
      <c r="AB311" s="714"/>
      <c r="AC311" s="714"/>
    </row>
    <row r="312" spans="1:68" ht="14.25" customHeight="1" x14ac:dyDescent="0.25">
      <c r="A312" s="736" t="s">
        <v>113</v>
      </c>
      <c r="B312" s="731"/>
      <c r="C312" s="731"/>
      <c r="D312" s="731"/>
      <c r="E312" s="731"/>
      <c r="F312" s="731"/>
      <c r="G312" s="731"/>
      <c r="H312" s="731"/>
      <c r="I312" s="731"/>
      <c r="J312" s="731"/>
      <c r="K312" s="731"/>
      <c r="L312" s="731"/>
      <c r="M312" s="731"/>
      <c r="N312" s="731"/>
      <c r="O312" s="731"/>
      <c r="P312" s="731"/>
      <c r="Q312" s="731"/>
      <c r="R312" s="731"/>
      <c r="S312" s="731"/>
      <c r="T312" s="731"/>
      <c r="U312" s="731"/>
      <c r="V312" s="731"/>
      <c r="W312" s="731"/>
      <c r="X312" s="731"/>
      <c r="Y312" s="731"/>
      <c r="Z312" s="731"/>
      <c r="AA312" s="715"/>
      <c r="AB312" s="715"/>
      <c r="AC312" s="715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3">
        <v>4680115882973</v>
      </c>
      <c r="E313" s="724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26"/>
      <c r="R313" s="726"/>
      <c r="S313" s="726"/>
      <c r="T313" s="727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0"/>
      <c r="B314" s="731"/>
      <c r="C314" s="731"/>
      <c r="D314" s="731"/>
      <c r="E314" s="731"/>
      <c r="F314" s="731"/>
      <c r="G314" s="731"/>
      <c r="H314" s="731"/>
      <c r="I314" s="731"/>
      <c r="J314" s="731"/>
      <c r="K314" s="731"/>
      <c r="L314" s="731"/>
      <c r="M314" s="731"/>
      <c r="N314" s="731"/>
      <c r="O314" s="732"/>
      <c r="P314" s="733" t="s">
        <v>70</v>
      </c>
      <c r="Q314" s="734"/>
      <c r="R314" s="734"/>
      <c r="S314" s="734"/>
      <c r="T314" s="734"/>
      <c r="U314" s="734"/>
      <c r="V314" s="735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x14ac:dyDescent="0.2">
      <c r="A315" s="731"/>
      <c r="B315" s="731"/>
      <c r="C315" s="731"/>
      <c r="D315" s="731"/>
      <c r="E315" s="731"/>
      <c r="F315" s="731"/>
      <c r="G315" s="731"/>
      <c r="H315" s="731"/>
      <c r="I315" s="731"/>
      <c r="J315" s="731"/>
      <c r="K315" s="731"/>
      <c r="L315" s="731"/>
      <c r="M315" s="731"/>
      <c r="N315" s="731"/>
      <c r="O315" s="732"/>
      <c r="P315" s="733" t="s">
        <v>70</v>
      </c>
      <c r="Q315" s="734"/>
      <c r="R315" s="734"/>
      <c r="S315" s="734"/>
      <c r="T315" s="734"/>
      <c r="U315" s="734"/>
      <c r="V315" s="735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customHeight="1" x14ac:dyDescent="0.25">
      <c r="A316" s="736" t="s">
        <v>63</v>
      </c>
      <c r="B316" s="731"/>
      <c r="C316" s="731"/>
      <c r="D316" s="731"/>
      <c r="E316" s="731"/>
      <c r="F316" s="731"/>
      <c r="G316" s="731"/>
      <c r="H316" s="731"/>
      <c r="I316" s="731"/>
      <c r="J316" s="731"/>
      <c r="K316" s="731"/>
      <c r="L316" s="731"/>
      <c r="M316" s="731"/>
      <c r="N316" s="731"/>
      <c r="O316" s="731"/>
      <c r="P316" s="731"/>
      <c r="Q316" s="731"/>
      <c r="R316" s="731"/>
      <c r="S316" s="731"/>
      <c r="T316" s="731"/>
      <c r="U316" s="731"/>
      <c r="V316" s="731"/>
      <c r="W316" s="731"/>
      <c r="X316" s="731"/>
      <c r="Y316" s="731"/>
      <c r="Z316" s="731"/>
      <c r="AA316" s="715"/>
      <c r="AB316" s="715"/>
      <c r="AC316" s="715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3">
        <v>4607091389845</v>
      </c>
      <c r="E317" s="724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26"/>
      <c r="R317" s="726"/>
      <c r="S317" s="726"/>
      <c r="T317" s="727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3">
        <v>4680115882881</v>
      </c>
      <c r="E318" s="724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26"/>
      <c r="R318" s="726"/>
      <c r="S318" s="726"/>
      <c r="T318" s="727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0"/>
      <c r="B319" s="731"/>
      <c r="C319" s="731"/>
      <c r="D319" s="731"/>
      <c r="E319" s="731"/>
      <c r="F319" s="731"/>
      <c r="G319" s="731"/>
      <c r="H319" s="731"/>
      <c r="I319" s="731"/>
      <c r="J319" s="731"/>
      <c r="K319" s="731"/>
      <c r="L319" s="731"/>
      <c r="M319" s="731"/>
      <c r="N319" s="731"/>
      <c r="O319" s="732"/>
      <c r="P319" s="733" t="s">
        <v>70</v>
      </c>
      <c r="Q319" s="734"/>
      <c r="R319" s="734"/>
      <c r="S319" s="734"/>
      <c r="T319" s="734"/>
      <c r="U319" s="734"/>
      <c r="V319" s="735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x14ac:dyDescent="0.2">
      <c r="A320" s="731"/>
      <c r="B320" s="731"/>
      <c r="C320" s="731"/>
      <c r="D320" s="731"/>
      <c r="E320" s="731"/>
      <c r="F320" s="731"/>
      <c r="G320" s="731"/>
      <c r="H320" s="731"/>
      <c r="I320" s="731"/>
      <c r="J320" s="731"/>
      <c r="K320" s="731"/>
      <c r="L320" s="731"/>
      <c r="M320" s="731"/>
      <c r="N320" s="731"/>
      <c r="O320" s="732"/>
      <c r="P320" s="733" t="s">
        <v>70</v>
      </c>
      <c r="Q320" s="734"/>
      <c r="R320" s="734"/>
      <c r="S320" s="734"/>
      <c r="T320" s="734"/>
      <c r="U320" s="734"/>
      <c r="V320" s="735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customHeight="1" x14ac:dyDescent="0.25">
      <c r="A321" s="737" t="s">
        <v>527</v>
      </c>
      <c r="B321" s="731"/>
      <c r="C321" s="731"/>
      <c r="D321" s="731"/>
      <c r="E321" s="731"/>
      <c r="F321" s="731"/>
      <c r="G321" s="731"/>
      <c r="H321" s="731"/>
      <c r="I321" s="731"/>
      <c r="J321" s="731"/>
      <c r="K321" s="731"/>
      <c r="L321" s="731"/>
      <c r="M321" s="731"/>
      <c r="N321" s="731"/>
      <c r="O321" s="731"/>
      <c r="P321" s="731"/>
      <c r="Q321" s="731"/>
      <c r="R321" s="731"/>
      <c r="S321" s="731"/>
      <c r="T321" s="731"/>
      <c r="U321" s="731"/>
      <c r="V321" s="731"/>
      <c r="W321" s="731"/>
      <c r="X321" s="731"/>
      <c r="Y321" s="731"/>
      <c r="Z321" s="731"/>
      <c r="AA321" s="714"/>
      <c r="AB321" s="714"/>
      <c r="AC321" s="714"/>
    </row>
    <row r="322" spans="1:68" ht="14.25" customHeight="1" x14ac:dyDescent="0.25">
      <c r="A322" s="736" t="s">
        <v>113</v>
      </c>
      <c r="B322" s="731"/>
      <c r="C322" s="731"/>
      <c r="D322" s="731"/>
      <c r="E322" s="731"/>
      <c r="F322" s="731"/>
      <c r="G322" s="731"/>
      <c r="H322" s="731"/>
      <c r="I322" s="731"/>
      <c r="J322" s="731"/>
      <c r="K322" s="731"/>
      <c r="L322" s="731"/>
      <c r="M322" s="731"/>
      <c r="N322" s="731"/>
      <c r="O322" s="731"/>
      <c r="P322" s="731"/>
      <c r="Q322" s="731"/>
      <c r="R322" s="731"/>
      <c r="S322" s="731"/>
      <c r="T322" s="731"/>
      <c r="U322" s="731"/>
      <c r="V322" s="731"/>
      <c r="W322" s="731"/>
      <c r="X322" s="731"/>
      <c r="Y322" s="731"/>
      <c r="Z322" s="731"/>
      <c r="AA322" s="715"/>
      <c r="AB322" s="715"/>
      <c r="AC322" s="715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3">
        <v>4680115885615</v>
      </c>
      <c r="E323" s="724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26"/>
      <c r="R323" s="726"/>
      <c r="S323" s="726"/>
      <c r="T323" s="727"/>
      <c r="U323" s="34"/>
      <c r="V323" s="34"/>
      <c r="W323" s="35" t="s">
        <v>68</v>
      </c>
      <c r="X323" s="719">
        <v>42</v>
      </c>
      <c r="Y323" s="720">
        <f t="shared" ref="Y323:Y330" si="62">IFERROR(IF(X323="",0,CEILING((X323/$H323),1)*$H323),"")</f>
        <v>43.2</v>
      </c>
      <c r="Z323" s="36">
        <f>IFERROR(IF(Y323=0,"",ROUNDUP(Y323/H323,0)*0.02175),"")</f>
        <v>8.6999999999999994E-2</v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43.86666666666666</v>
      </c>
      <c r="BN323" s="64">
        <f t="shared" ref="BN323:BN330" si="64">IFERROR(Y323*I323/H323,"0")</f>
        <v>45.12</v>
      </c>
      <c r="BO323" s="64">
        <f t="shared" ref="BO323:BO330" si="65">IFERROR(1/J323*(X323/H323),"0")</f>
        <v>6.9444444444444434E-2</v>
      </c>
      <c r="BP323" s="64">
        <f t="shared" ref="BP323:BP330" si="66">IFERROR(1/J323*(Y323/H323),"0")</f>
        <v>7.1428571428571425E-2</v>
      </c>
    </row>
    <row r="324" spans="1:68" ht="27" customHeight="1" x14ac:dyDescent="0.25">
      <c r="A324" s="54" t="s">
        <v>531</v>
      </c>
      <c r="B324" s="54" t="s">
        <v>532</v>
      </c>
      <c r="C324" s="31">
        <v>4301012016</v>
      </c>
      <c r="D324" s="723">
        <v>4680115885554</v>
      </c>
      <c r="E324" s="724"/>
      <c r="F324" s="718">
        <v>1.35</v>
      </c>
      <c r="G324" s="32">
        <v>8</v>
      </c>
      <c r="H324" s="718">
        <v>10.8</v>
      </c>
      <c r="I324" s="718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26"/>
      <c r="R324" s="726"/>
      <c r="S324" s="726"/>
      <c r="T324" s="727"/>
      <c r="U324" s="34"/>
      <c r="V324" s="34"/>
      <c r="W324" s="35" t="s">
        <v>68</v>
      </c>
      <c r="X324" s="719">
        <v>22</v>
      </c>
      <c r="Y324" s="720">
        <f t="shared" si="62"/>
        <v>32.400000000000006</v>
      </c>
      <c r="Z324" s="36">
        <f>IFERROR(IF(Y324=0,"",ROUNDUP(Y324/H324,0)*0.02175),"")</f>
        <v>6.5250000000000002E-2</v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22.977777777777774</v>
      </c>
      <c r="BN324" s="64">
        <f t="shared" si="64"/>
        <v>33.840000000000003</v>
      </c>
      <c r="BO324" s="64">
        <f t="shared" si="65"/>
        <v>3.6375661375661367E-2</v>
      </c>
      <c r="BP324" s="64">
        <f t="shared" si="66"/>
        <v>5.3571428571428575E-2</v>
      </c>
    </row>
    <row r="325" spans="1:68" ht="27" customHeight="1" x14ac:dyDescent="0.25">
      <c r="A325" s="54" t="s">
        <v>531</v>
      </c>
      <c r="B325" s="54" t="s">
        <v>534</v>
      </c>
      <c r="C325" s="31">
        <v>4301011911</v>
      </c>
      <c r="D325" s="723">
        <v>4680115885554</v>
      </c>
      <c r="E325" s="724"/>
      <c r="F325" s="718">
        <v>1.35</v>
      </c>
      <c r="G325" s="32">
        <v>8</v>
      </c>
      <c r="H325" s="718">
        <v>10.8</v>
      </c>
      <c r="I325" s="718">
        <v>11.28</v>
      </c>
      <c r="J325" s="32">
        <v>48</v>
      </c>
      <c r="K325" s="32" t="s">
        <v>116</v>
      </c>
      <c r="L325" s="32"/>
      <c r="M325" s="33" t="s">
        <v>148</v>
      </c>
      <c r="N325" s="33"/>
      <c r="O325" s="32">
        <v>55</v>
      </c>
      <c r="P325" s="972" t="s">
        <v>535</v>
      </c>
      <c r="Q325" s="726"/>
      <c r="R325" s="726"/>
      <c r="S325" s="726"/>
      <c r="T325" s="727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3">
        <v>4680115885646</v>
      </c>
      <c r="E326" s="724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26"/>
      <c r="R326" s="726"/>
      <c r="S326" s="726"/>
      <c r="T326" s="727"/>
      <c r="U326" s="34"/>
      <c r="V326" s="34"/>
      <c r="W326" s="35" t="s">
        <v>68</v>
      </c>
      <c r="X326" s="719">
        <v>6</v>
      </c>
      <c r="Y326" s="720">
        <f t="shared" si="62"/>
        <v>10.8</v>
      </c>
      <c r="Z326" s="36">
        <f>IFERROR(IF(Y326=0,"",ROUNDUP(Y326/H326,0)*0.02175),"")</f>
        <v>2.1749999999999999E-2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6.2666666666666657</v>
      </c>
      <c r="BN326" s="64">
        <f t="shared" si="64"/>
        <v>11.28</v>
      </c>
      <c r="BO326" s="64">
        <f t="shared" si="65"/>
        <v>9.9206349206349183E-3</v>
      </c>
      <c r="BP326" s="64">
        <f t="shared" si="66"/>
        <v>1.7857142857142856E-2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3">
        <v>4680115885622</v>
      </c>
      <c r="E327" s="724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26"/>
      <c r="R327" s="726"/>
      <c r="S327" s="726"/>
      <c r="T327" s="727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3">
        <v>4680115881938</v>
      </c>
      <c r="E328" s="724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26"/>
      <c r="R328" s="726"/>
      <c r="S328" s="726"/>
      <c r="T328" s="727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3">
        <v>4607091387346</v>
      </c>
      <c r="E329" s="724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26"/>
      <c r="R329" s="726"/>
      <c r="S329" s="726"/>
      <c r="T329" s="727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3">
        <v>4680115885608</v>
      </c>
      <c r="E330" s="724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26"/>
      <c r="R330" s="726"/>
      <c r="S330" s="726"/>
      <c r="T330" s="727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0"/>
      <c r="B331" s="731"/>
      <c r="C331" s="731"/>
      <c r="D331" s="731"/>
      <c r="E331" s="731"/>
      <c r="F331" s="731"/>
      <c r="G331" s="731"/>
      <c r="H331" s="731"/>
      <c r="I331" s="731"/>
      <c r="J331" s="731"/>
      <c r="K331" s="731"/>
      <c r="L331" s="731"/>
      <c r="M331" s="731"/>
      <c r="N331" s="731"/>
      <c r="O331" s="732"/>
      <c r="P331" s="733" t="s">
        <v>70</v>
      </c>
      <c r="Q331" s="734"/>
      <c r="R331" s="734"/>
      <c r="S331" s="734"/>
      <c r="T331" s="734"/>
      <c r="U331" s="734"/>
      <c r="V331" s="735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6.481481481481481</v>
      </c>
      <c r="Y331" s="721">
        <f>IFERROR(Y323/H323,"0")+IFERROR(Y324/H324,"0")+IFERROR(Y325/H325,"0")+IFERROR(Y326/H326,"0")+IFERROR(Y327/H327,"0")+IFERROR(Y328/H328,"0")+IFERROR(Y329/H329,"0")+IFERROR(Y330/H330,"0")</f>
        <v>8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0.17399999999999999</v>
      </c>
      <c r="AA331" s="722"/>
      <c r="AB331" s="722"/>
      <c r="AC331" s="722"/>
    </row>
    <row r="332" spans="1:68" x14ac:dyDescent="0.2">
      <c r="A332" s="731"/>
      <c r="B332" s="731"/>
      <c r="C332" s="731"/>
      <c r="D332" s="731"/>
      <c r="E332" s="731"/>
      <c r="F332" s="731"/>
      <c r="G332" s="731"/>
      <c r="H332" s="731"/>
      <c r="I332" s="731"/>
      <c r="J332" s="731"/>
      <c r="K332" s="731"/>
      <c r="L332" s="731"/>
      <c r="M332" s="731"/>
      <c r="N332" s="731"/>
      <c r="O332" s="732"/>
      <c r="P332" s="733" t="s">
        <v>70</v>
      </c>
      <c r="Q332" s="734"/>
      <c r="R332" s="734"/>
      <c r="S332" s="734"/>
      <c r="T332" s="734"/>
      <c r="U332" s="734"/>
      <c r="V332" s="735"/>
      <c r="W332" s="37" t="s">
        <v>68</v>
      </c>
      <c r="X332" s="721">
        <f>IFERROR(SUM(X323:X330),"0")</f>
        <v>70</v>
      </c>
      <c r="Y332" s="721">
        <f>IFERROR(SUM(Y323:Y330),"0")</f>
        <v>86.4</v>
      </c>
      <c r="Z332" s="37"/>
      <c r="AA332" s="722"/>
      <c r="AB332" s="722"/>
      <c r="AC332" s="722"/>
    </row>
    <row r="333" spans="1:68" ht="14.25" customHeight="1" x14ac:dyDescent="0.25">
      <c r="A333" s="736" t="s">
        <v>63</v>
      </c>
      <c r="B333" s="731"/>
      <c r="C333" s="731"/>
      <c r="D333" s="731"/>
      <c r="E333" s="731"/>
      <c r="F333" s="731"/>
      <c r="G333" s="731"/>
      <c r="H333" s="731"/>
      <c r="I333" s="731"/>
      <c r="J333" s="731"/>
      <c r="K333" s="731"/>
      <c r="L333" s="731"/>
      <c r="M333" s="731"/>
      <c r="N333" s="731"/>
      <c r="O333" s="731"/>
      <c r="P333" s="731"/>
      <c r="Q333" s="731"/>
      <c r="R333" s="731"/>
      <c r="S333" s="731"/>
      <c r="T333" s="731"/>
      <c r="U333" s="731"/>
      <c r="V333" s="731"/>
      <c r="W333" s="731"/>
      <c r="X333" s="731"/>
      <c r="Y333" s="731"/>
      <c r="Z333" s="731"/>
      <c r="AA333" s="715"/>
      <c r="AB333" s="715"/>
      <c r="AC333" s="715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3">
        <v>4607091387193</v>
      </c>
      <c r="E334" s="724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26"/>
      <c r="R334" s="726"/>
      <c r="S334" s="726"/>
      <c r="T334" s="727"/>
      <c r="U334" s="34"/>
      <c r="V334" s="34"/>
      <c r="W334" s="35" t="s">
        <v>68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3">
        <v>4607091387230</v>
      </c>
      <c r="E335" s="724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26"/>
      <c r="R335" s="726"/>
      <c r="S335" s="726"/>
      <c r="T335" s="727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3">
        <v>4607091387292</v>
      </c>
      <c r="E336" s="724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26"/>
      <c r="R336" s="726"/>
      <c r="S336" s="726"/>
      <c r="T336" s="727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3">
        <v>4607091387285</v>
      </c>
      <c r="E337" s="724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26"/>
      <c r="R337" s="726"/>
      <c r="S337" s="726"/>
      <c r="T337" s="727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0"/>
      <c r="B338" s="731"/>
      <c r="C338" s="731"/>
      <c r="D338" s="731"/>
      <c r="E338" s="731"/>
      <c r="F338" s="731"/>
      <c r="G338" s="731"/>
      <c r="H338" s="731"/>
      <c r="I338" s="731"/>
      <c r="J338" s="731"/>
      <c r="K338" s="731"/>
      <c r="L338" s="731"/>
      <c r="M338" s="731"/>
      <c r="N338" s="731"/>
      <c r="O338" s="732"/>
      <c r="P338" s="733" t="s">
        <v>70</v>
      </c>
      <c r="Q338" s="734"/>
      <c r="R338" s="734"/>
      <c r="S338" s="734"/>
      <c r="T338" s="734"/>
      <c r="U338" s="734"/>
      <c r="V338" s="735"/>
      <c r="W338" s="37" t="s">
        <v>71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x14ac:dyDescent="0.2">
      <c r="A339" s="731"/>
      <c r="B339" s="731"/>
      <c r="C339" s="731"/>
      <c r="D339" s="731"/>
      <c r="E339" s="731"/>
      <c r="F339" s="731"/>
      <c r="G339" s="731"/>
      <c r="H339" s="731"/>
      <c r="I339" s="731"/>
      <c r="J339" s="731"/>
      <c r="K339" s="731"/>
      <c r="L339" s="731"/>
      <c r="M339" s="731"/>
      <c r="N339" s="731"/>
      <c r="O339" s="732"/>
      <c r="P339" s="733" t="s">
        <v>70</v>
      </c>
      <c r="Q339" s="734"/>
      <c r="R339" s="734"/>
      <c r="S339" s="734"/>
      <c r="T339" s="734"/>
      <c r="U339" s="734"/>
      <c r="V339" s="735"/>
      <c r="W339" s="37" t="s">
        <v>68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customHeight="1" x14ac:dyDescent="0.25">
      <c r="A340" s="736" t="s">
        <v>72</v>
      </c>
      <c r="B340" s="731"/>
      <c r="C340" s="731"/>
      <c r="D340" s="731"/>
      <c r="E340" s="731"/>
      <c r="F340" s="731"/>
      <c r="G340" s="731"/>
      <c r="H340" s="731"/>
      <c r="I340" s="731"/>
      <c r="J340" s="731"/>
      <c r="K340" s="731"/>
      <c r="L340" s="731"/>
      <c r="M340" s="731"/>
      <c r="N340" s="731"/>
      <c r="O340" s="731"/>
      <c r="P340" s="731"/>
      <c r="Q340" s="731"/>
      <c r="R340" s="731"/>
      <c r="S340" s="731"/>
      <c r="T340" s="731"/>
      <c r="U340" s="731"/>
      <c r="V340" s="731"/>
      <c r="W340" s="731"/>
      <c r="X340" s="731"/>
      <c r="Y340" s="731"/>
      <c r="Z340" s="731"/>
      <c r="AA340" s="715"/>
      <c r="AB340" s="715"/>
      <c r="AC340" s="715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3">
        <v>4607091387766</v>
      </c>
      <c r="E341" s="724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26"/>
      <c r="R341" s="726"/>
      <c r="S341" s="726"/>
      <c r="T341" s="727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3">
        <v>4607091387957</v>
      </c>
      <c r="E342" s="724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26"/>
      <c r="R342" s="726"/>
      <c r="S342" s="726"/>
      <c r="T342" s="727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3">
        <v>4607091387964</v>
      </c>
      <c r="E343" s="724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26"/>
      <c r="R343" s="726"/>
      <c r="S343" s="726"/>
      <c r="T343" s="727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3">
        <v>4680115884588</v>
      </c>
      <c r="E344" s="724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26"/>
      <c r="R344" s="726"/>
      <c r="S344" s="726"/>
      <c r="T344" s="727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3">
        <v>4607091387537</v>
      </c>
      <c r="E345" s="724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26"/>
      <c r="R345" s="726"/>
      <c r="S345" s="726"/>
      <c r="T345" s="727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3">
        <v>4607091387513</v>
      </c>
      <c r="E346" s="724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26"/>
      <c r="R346" s="726"/>
      <c r="S346" s="726"/>
      <c r="T346" s="727"/>
      <c r="U346" s="34"/>
      <c r="V346" s="34"/>
      <c r="W346" s="35" t="s">
        <v>68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0"/>
      <c r="B347" s="731"/>
      <c r="C347" s="731"/>
      <c r="D347" s="731"/>
      <c r="E347" s="731"/>
      <c r="F347" s="731"/>
      <c r="G347" s="731"/>
      <c r="H347" s="731"/>
      <c r="I347" s="731"/>
      <c r="J347" s="731"/>
      <c r="K347" s="731"/>
      <c r="L347" s="731"/>
      <c r="M347" s="731"/>
      <c r="N347" s="731"/>
      <c r="O347" s="732"/>
      <c r="P347" s="733" t="s">
        <v>70</v>
      </c>
      <c r="Q347" s="734"/>
      <c r="R347" s="734"/>
      <c r="S347" s="734"/>
      <c r="T347" s="734"/>
      <c r="U347" s="734"/>
      <c r="V347" s="735"/>
      <c r="W347" s="37" t="s">
        <v>71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x14ac:dyDescent="0.2">
      <c r="A348" s="731"/>
      <c r="B348" s="731"/>
      <c r="C348" s="731"/>
      <c r="D348" s="731"/>
      <c r="E348" s="731"/>
      <c r="F348" s="731"/>
      <c r="G348" s="731"/>
      <c r="H348" s="731"/>
      <c r="I348" s="731"/>
      <c r="J348" s="731"/>
      <c r="K348" s="731"/>
      <c r="L348" s="731"/>
      <c r="M348" s="731"/>
      <c r="N348" s="731"/>
      <c r="O348" s="732"/>
      <c r="P348" s="733" t="s">
        <v>70</v>
      </c>
      <c r="Q348" s="734"/>
      <c r="R348" s="734"/>
      <c r="S348" s="734"/>
      <c r="T348" s="734"/>
      <c r="U348" s="734"/>
      <c r="V348" s="735"/>
      <c r="W348" s="37" t="s">
        <v>68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customHeight="1" x14ac:dyDescent="0.25">
      <c r="A349" s="736" t="s">
        <v>213</v>
      </c>
      <c r="B349" s="731"/>
      <c r="C349" s="731"/>
      <c r="D349" s="731"/>
      <c r="E349" s="731"/>
      <c r="F349" s="731"/>
      <c r="G349" s="731"/>
      <c r="H349" s="731"/>
      <c r="I349" s="731"/>
      <c r="J349" s="731"/>
      <c r="K349" s="731"/>
      <c r="L349" s="731"/>
      <c r="M349" s="731"/>
      <c r="N349" s="731"/>
      <c r="O349" s="731"/>
      <c r="P349" s="731"/>
      <c r="Q349" s="731"/>
      <c r="R349" s="731"/>
      <c r="S349" s="731"/>
      <c r="T349" s="731"/>
      <c r="U349" s="731"/>
      <c r="V349" s="731"/>
      <c r="W349" s="731"/>
      <c r="X349" s="731"/>
      <c r="Y349" s="731"/>
      <c r="Z349" s="731"/>
      <c r="AA349" s="715"/>
      <c r="AB349" s="715"/>
      <c r="AC349" s="715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3">
        <v>4607091380880</v>
      </c>
      <c r="E350" s="724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4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26"/>
      <c r="R350" s="726"/>
      <c r="S350" s="726"/>
      <c r="T350" s="727"/>
      <c r="U350" s="34"/>
      <c r="V350" s="34"/>
      <c r="W350" s="35" t="s">
        <v>68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3">
        <v>4607091384482</v>
      </c>
      <c r="E351" s="724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26"/>
      <c r="R351" s="726"/>
      <c r="S351" s="726"/>
      <c r="T351" s="727"/>
      <c r="U351" s="34"/>
      <c r="V351" s="34"/>
      <c r="W351" s="35" t="s">
        <v>68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3">
        <v>4607091380897</v>
      </c>
      <c r="E352" s="724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26"/>
      <c r="R352" s="726"/>
      <c r="S352" s="726"/>
      <c r="T352" s="727"/>
      <c r="U352" s="34"/>
      <c r="V352" s="34"/>
      <c r="W352" s="35" t="s">
        <v>68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0"/>
      <c r="B353" s="731"/>
      <c r="C353" s="731"/>
      <c r="D353" s="731"/>
      <c r="E353" s="731"/>
      <c r="F353" s="731"/>
      <c r="G353" s="731"/>
      <c r="H353" s="731"/>
      <c r="I353" s="731"/>
      <c r="J353" s="731"/>
      <c r="K353" s="731"/>
      <c r="L353" s="731"/>
      <c r="M353" s="731"/>
      <c r="N353" s="731"/>
      <c r="O353" s="732"/>
      <c r="P353" s="733" t="s">
        <v>70</v>
      </c>
      <c r="Q353" s="734"/>
      <c r="R353" s="734"/>
      <c r="S353" s="734"/>
      <c r="T353" s="734"/>
      <c r="U353" s="734"/>
      <c r="V353" s="735"/>
      <c r="W353" s="37" t="s">
        <v>71</v>
      </c>
      <c r="X353" s="721">
        <f>IFERROR(X350/H350,"0")+IFERROR(X351/H351,"0")+IFERROR(X352/H352,"0")</f>
        <v>0</v>
      </c>
      <c r="Y353" s="721">
        <f>IFERROR(Y350/H350,"0")+IFERROR(Y351/H351,"0")+IFERROR(Y352/H352,"0")</f>
        <v>0</v>
      </c>
      <c r="Z353" s="721">
        <f>IFERROR(IF(Z350="",0,Z350),"0")+IFERROR(IF(Z351="",0,Z351),"0")+IFERROR(IF(Z352="",0,Z352),"0")</f>
        <v>0</v>
      </c>
      <c r="AA353" s="722"/>
      <c r="AB353" s="722"/>
      <c r="AC353" s="722"/>
    </row>
    <row r="354" spans="1:68" x14ac:dyDescent="0.2">
      <c r="A354" s="731"/>
      <c r="B354" s="731"/>
      <c r="C354" s="731"/>
      <c r="D354" s="731"/>
      <c r="E354" s="731"/>
      <c r="F354" s="731"/>
      <c r="G354" s="731"/>
      <c r="H354" s="731"/>
      <c r="I354" s="731"/>
      <c r="J354" s="731"/>
      <c r="K354" s="731"/>
      <c r="L354" s="731"/>
      <c r="M354" s="731"/>
      <c r="N354" s="731"/>
      <c r="O354" s="732"/>
      <c r="P354" s="733" t="s">
        <v>70</v>
      </c>
      <c r="Q354" s="734"/>
      <c r="R354" s="734"/>
      <c r="S354" s="734"/>
      <c r="T354" s="734"/>
      <c r="U354" s="734"/>
      <c r="V354" s="735"/>
      <c r="W354" s="37" t="s">
        <v>68</v>
      </c>
      <c r="X354" s="721">
        <f>IFERROR(SUM(X350:X352),"0")</f>
        <v>0</v>
      </c>
      <c r="Y354" s="721">
        <f>IFERROR(SUM(Y350:Y352),"0")</f>
        <v>0</v>
      </c>
      <c r="Z354" s="37"/>
      <c r="AA354" s="722"/>
      <c r="AB354" s="722"/>
      <c r="AC354" s="722"/>
    </row>
    <row r="355" spans="1:68" ht="14.25" customHeight="1" x14ac:dyDescent="0.25">
      <c r="A355" s="736" t="s">
        <v>102</v>
      </c>
      <c r="B355" s="731"/>
      <c r="C355" s="731"/>
      <c r="D355" s="731"/>
      <c r="E355" s="731"/>
      <c r="F355" s="731"/>
      <c r="G355" s="731"/>
      <c r="H355" s="731"/>
      <c r="I355" s="731"/>
      <c r="J355" s="731"/>
      <c r="K355" s="731"/>
      <c r="L355" s="731"/>
      <c r="M355" s="731"/>
      <c r="N355" s="731"/>
      <c r="O355" s="731"/>
      <c r="P355" s="731"/>
      <c r="Q355" s="731"/>
      <c r="R355" s="731"/>
      <c r="S355" s="731"/>
      <c r="T355" s="731"/>
      <c r="U355" s="731"/>
      <c r="V355" s="731"/>
      <c r="W355" s="731"/>
      <c r="X355" s="731"/>
      <c r="Y355" s="731"/>
      <c r="Z355" s="731"/>
      <c r="AA355" s="715"/>
      <c r="AB355" s="715"/>
      <c r="AC355" s="715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3">
        <v>4607091388374</v>
      </c>
      <c r="E356" s="724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3" t="s">
        <v>590</v>
      </c>
      <c r="Q356" s="726"/>
      <c r="R356" s="726"/>
      <c r="S356" s="726"/>
      <c r="T356" s="727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3">
        <v>4607091388381</v>
      </c>
      <c r="E357" s="724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3" t="s">
        <v>594</v>
      </c>
      <c r="Q357" s="726"/>
      <c r="R357" s="726"/>
      <c r="S357" s="726"/>
      <c r="T357" s="727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3">
        <v>4607091383102</v>
      </c>
      <c r="E358" s="724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26"/>
      <c r="R358" s="726"/>
      <c r="S358" s="726"/>
      <c r="T358" s="727"/>
      <c r="U358" s="34"/>
      <c r="V358" s="34"/>
      <c r="W358" s="35" t="s">
        <v>68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3">
        <v>4607091388404</v>
      </c>
      <c r="E359" s="724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26"/>
      <c r="R359" s="726"/>
      <c r="S359" s="726"/>
      <c r="T359" s="727"/>
      <c r="U359" s="34"/>
      <c r="V359" s="34"/>
      <c r="W359" s="35" t="s">
        <v>68</v>
      </c>
      <c r="X359" s="719">
        <v>0</v>
      </c>
      <c r="Y359" s="720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0"/>
      <c r="B360" s="731"/>
      <c r="C360" s="731"/>
      <c r="D360" s="731"/>
      <c r="E360" s="731"/>
      <c r="F360" s="731"/>
      <c r="G360" s="731"/>
      <c r="H360" s="731"/>
      <c r="I360" s="731"/>
      <c r="J360" s="731"/>
      <c r="K360" s="731"/>
      <c r="L360" s="731"/>
      <c r="M360" s="731"/>
      <c r="N360" s="731"/>
      <c r="O360" s="732"/>
      <c r="P360" s="733" t="s">
        <v>70</v>
      </c>
      <c r="Q360" s="734"/>
      <c r="R360" s="734"/>
      <c r="S360" s="734"/>
      <c r="T360" s="734"/>
      <c r="U360" s="734"/>
      <c r="V360" s="735"/>
      <c r="W360" s="37" t="s">
        <v>71</v>
      </c>
      <c r="X360" s="721">
        <f>IFERROR(X356/H356,"0")+IFERROR(X357/H357,"0")+IFERROR(X358/H358,"0")+IFERROR(X359/H359,"0")</f>
        <v>0</v>
      </c>
      <c r="Y360" s="721">
        <f>IFERROR(Y356/H356,"0")+IFERROR(Y357/H357,"0")+IFERROR(Y358/H358,"0")+IFERROR(Y359/H359,"0")</f>
        <v>0</v>
      </c>
      <c r="Z360" s="721">
        <f>IFERROR(IF(Z356="",0,Z356),"0")+IFERROR(IF(Z357="",0,Z357),"0")+IFERROR(IF(Z358="",0,Z358),"0")+IFERROR(IF(Z359="",0,Z359),"0")</f>
        <v>0</v>
      </c>
      <c r="AA360" s="722"/>
      <c r="AB360" s="722"/>
      <c r="AC360" s="722"/>
    </row>
    <row r="361" spans="1:68" x14ac:dyDescent="0.2">
      <c r="A361" s="731"/>
      <c r="B361" s="731"/>
      <c r="C361" s="731"/>
      <c r="D361" s="731"/>
      <c r="E361" s="731"/>
      <c r="F361" s="731"/>
      <c r="G361" s="731"/>
      <c r="H361" s="731"/>
      <c r="I361" s="731"/>
      <c r="J361" s="731"/>
      <c r="K361" s="731"/>
      <c r="L361" s="731"/>
      <c r="M361" s="731"/>
      <c r="N361" s="731"/>
      <c r="O361" s="732"/>
      <c r="P361" s="733" t="s">
        <v>70</v>
      </c>
      <c r="Q361" s="734"/>
      <c r="R361" s="734"/>
      <c r="S361" s="734"/>
      <c r="T361" s="734"/>
      <c r="U361" s="734"/>
      <c r="V361" s="735"/>
      <c r="W361" s="37" t="s">
        <v>68</v>
      </c>
      <c r="X361" s="721">
        <f>IFERROR(SUM(X356:X359),"0")</f>
        <v>0</v>
      </c>
      <c r="Y361" s="721">
        <f>IFERROR(SUM(Y356:Y359),"0")</f>
        <v>0</v>
      </c>
      <c r="Z361" s="37"/>
      <c r="AA361" s="722"/>
      <c r="AB361" s="722"/>
      <c r="AC361" s="722"/>
    </row>
    <row r="362" spans="1:68" ht="14.25" customHeight="1" x14ac:dyDescent="0.25">
      <c r="A362" s="736" t="s">
        <v>600</v>
      </c>
      <c r="B362" s="731"/>
      <c r="C362" s="731"/>
      <c r="D362" s="731"/>
      <c r="E362" s="731"/>
      <c r="F362" s="731"/>
      <c r="G362" s="731"/>
      <c r="H362" s="731"/>
      <c r="I362" s="731"/>
      <c r="J362" s="731"/>
      <c r="K362" s="731"/>
      <c r="L362" s="731"/>
      <c r="M362" s="731"/>
      <c r="N362" s="731"/>
      <c r="O362" s="731"/>
      <c r="P362" s="731"/>
      <c r="Q362" s="731"/>
      <c r="R362" s="731"/>
      <c r="S362" s="731"/>
      <c r="T362" s="731"/>
      <c r="U362" s="731"/>
      <c r="V362" s="731"/>
      <c r="W362" s="731"/>
      <c r="X362" s="731"/>
      <c r="Y362" s="731"/>
      <c r="Z362" s="731"/>
      <c r="AA362" s="715"/>
      <c r="AB362" s="715"/>
      <c r="AC362" s="715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3">
        <v>4680115881808</v>
      </c>
      <c r="E363" s="724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26"/>
      <c r="R363" s="726"/>
      <c r="S363" s="726"/>
      <c r="T363" s="727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3">
        <v>4680115881822</v>
      </c>
      <c r="E364" s="724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26"/>
      <c r="R364" s="726"/>
      <c r="S364" s="726"/>
      <c r="T364" s="727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3">
        <v>4680115880016</v>
      </c>
      <c r="E365" s="724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26"/>
      <c r="R365" s="726"/>
      <c r="S365" s="726"/>
      <c r="T365" s="727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0"/>
      <c r="B366" s="731"/>
      <c r="C366" s="731"/>
      <c r="D366" s="731"/>
      <c r="E366" s="731"/>
      <c r="F366" s="731"/>
      <c r="G366" s="731"/>
      <c r="H366" s="731"/>
      <c r="I366" s="731"/>
      <c r="J366" s="731"/>
      <c r="K366" s="731"/>
      <c r="L366" s="731"/>
      <c r="M366" s="731"/>
      <c r="N366" s="731"/>
      <c r="O366" s="732"/>
      <c r="P366" s="733" t="s">
        <v>70</v>
      </c>
      <c r="Q366" s="734"/>
      <c r="R366" s="734"/>
      <c r="S366" s="734"/>
      <c r="T366" s="734"/>
      <c r="U366" s="734"/>
      <c r="V366" s="735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x14ac:dyDescent="0.2">
      <c r="A367" s="731"/>
      <c r="B367" s="731"/>
      <c r="C367" s="731"/>
      <c r="D367" s="731"/>
      <c r="E367" s="731"/>
      <c r="F367" s="731"/>
      <c r="G367" s="731"/>
      <c r="H367" s="731"/>
      <c r="I367" s="731"/>
      <c r="J367" s="731"/>
      <c r="K367" s="731"/>
      <c r="L367" s="731"/>
      <c r="M367" s="731"/>
      <c r="N367" s="731"/>
      <c r="O367" s="732"/>
      <c r="P367" s="733" t="s">
        <v>70</v>
      </c>
      <c r="Q367" s="734"/>
      <c r="R367" s="734"/>
      <c r="S367" s="734"/>
      <c r="T367" s="734"/>
      <c r="U367" s="734"/>
      <c r="V367" s="735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customHeight="1" x14ac:dyDescent="0.25">
      <c r="A368" s="737" t="s">
        <v>610</v>
      </c>
      <c r="B368" s="731"/>
      <c r="C368" s="731"/>
      <c r="D368" s="731"/>
      <c r="E368" s="731"/>
      <c r="F368" s="731"/>
      <c r="G368" s="731"/>
      <c r="H368" s="731"/>
      <c r="I368" s="731"/>
      <c r="J368" s="731"/>
      <c r="K368" s="731"/>
      <c r="L368" s="731"/>
      <c r="M368" s="731"/>
      <c r="N368" s="731"/>
      <c r="O368" s="731"/>
      <c r="P368" s="731"/>
      <c r="Q368" s="731"/>
      <c r="R368" s="731"/>
      <c r="S368" s="731"/>
      <c r="T368" s="731"/>
      <c r="U368" s="731"/>
      <c r="V368" s="731"/>
      <c r="W368" s="731"/>
      <c r="X368" s="731"/>
      <c r="Y368" s="731"/>
      <c r="Z368" s="731"/>
      <c r="AA368" s="714"/>
      <c r="AB368" s="714"/>
      <c r="AC368" s="714"/>
    </row>
    <row r="369" spans="1:68" ht="14.25" customHeight="1" x14ac:dyDescent="0.25">
      <c r="A369" s="736" t="s">
        <v>63</v>
      </c>
      <c r="B369" s="731"/>
      <c r="C369" s="731"/>
      <c r="D369" s="731"/>
      <c r="E369" s="731"/>
      <c r="F369" s="731"/>
      <c r="G369" s="731"/>
      <c r="H369" s="731"/>
      <c r="I369" s="731"/>
      <c r="J369" s="731"/>
      <c r="K369" s="731"/>
      <c r="L369" s="731"/>
      <c r="M369" s="731"/>
      <c r="N369" s="731"/>
      <c r="O369" s="731"/>
      <c r="P369" s="731"/>
      <c r="Q369" s="731"/>
      <c r="R369" s="731"/>
      <c r="S369" s="731"/>
      <c r="T369" s="731"/>
      <c r="U369" s="731"/>
      <c r="V369" s="731"/>
      <c r="W369" s="731"/>
      <c r="X369" s="731"/>
      <c r="Y369" s="731"/>
      <c r="Z369" s="731"/>
      <c r="AA369" s="715"/>
      <c r="AB369" s="715"/>
      <c r="AC369" s="715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3">
        <v>4607091383836</v>
      </c>
      <c r="E370" s="724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26"/>
      <c r="R370" s="726"/>
      <c r="S370" s="726"/>
      <c r="T370" s="727"/>
      <c r="U370" s="34"/>
      <c r="V370" s="34"/>
      <c r="W370" s="35" t="s">
        <v>68</v>
      </c>
      <c r="X370" s="719">
        <v>18</v>
      </c>
      <c r="Y370" s="720">
        <f>IFERROR(IF(X370="",0,CEILING((X370/$H370),1)*$H370),"")</f>
        <v>18</v>
      </c>
      <c r="Z370" s="36">
        <f>IFERROR(IF(Y370=0,"",ROUNDUP(Y370/H370,0)*0.00753),"")</f>
        <v>7.5300000000000006E-2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20.48</v>
      </c>
      <c r="BN370" s="64">
        <f>IFERROR(Y370*I370/H370,"0")</f>
        <v>20.48</v>
      </c>
      <c r="BO370" s="64">
        <f>IFERROR(1/J370*(X370/H370),"0")</f>
        <v>6.4102564102564097E-2</v>
      </c>
      <c r="BP370" s="64">
        <f>IFERROR(1/J370*(Y370/H370),"0")</f>
        <v>6.4102564102564097E-2</v>
      </c>
    </row>
    <row r="371" spans="1:68" x14ac:dyDescent="0.2">
      <c r="A371" s="730"/>
      <c r="B371" s="731"/>
      <c r="C371" s="731"/>
      <c r="D371" s="731"/>
      <c r="E371" s="731"/>
      <c r="F371" s="731"/>
      <c r="G371" s="731"/>
      <c r="H371" s="731"/>
      <c r="I371" s="731"/>
      <c r="J371" s="731"/>
      <c r="K371" s="731"/>
      <c r="L371" s="731"/>
      <c r="M371" s="731"/>
      <c r="N371" s="731"/>
      <c r="O371" s="732"/>
      <c r="P371" s="733" t="s">
        <v>70</v>
      </c>
      <c r="Q371" s="734"/>
      <c r="R371" s="734"/>
      <c r="S371" s="734"/>
      <c r="T371" s="734"/>
      <c r="U371" s="734"/>
      <c r="V371" s="735"/>
      <c r="W371" s="37" t="s">
        <v>71</v>
      </c>
      <c r="X371" s="721">
        <f>IFERROR(X370/H370,"0")</f>
        <v>10</v>
      </c>
      <c r="Y371" s="721">
        <f>IFERROR(Y370/H370,"0")</f>
        <v>10</v>
      </c>
      <c r="Z371" s="721">
        <f>IFERROR(IF(Z370="",0,Z370),"0")</f>
        <v>7.5300000000000006E-2</v>
      </c>
      <c r="AA371" s="722"/>
      <c r="AB371" s="722"/>
      <c r="AC371" s="722"/>
    </row>
    <row r="372" spans="1:68" x14ac:dyDescent="0.2">
      <c r="A372" s="731"/>
      <c r="B372" s="731"/>
      <c r="C372" s="731"/>
      <c r="D372" s="731"/>
      <c r="E372" s="731"/>
      <c r="F372" s="731"/>
      <c r="G372" s="731"/>
      <c r="H372" s="731"/>
      <c r="I372" s="731"/>
      <c r="J372" s="731"/>
      <c r="K372" s="731"/>
      <c r="L372" s="731"/>
      <c r="M372" s="731"/>
      <c r="N372" s="731"/>
      <c r="O372" s="732"/>
      <c r="P372" s="733" t="s">
        <v>70</v>
      </c>
      <c r="Q372" s="734"/>
      <c r="R372" s="734"/>
      <c r="S372" s="734"/>
      <c r="T372" s="734"/>
      <c r="U372" s="734"/>
      <c r="V372" s="735"/>
      <c r="W372" s="37" t="s">
        <v>68</v>
      </c>
      <c r="X372" s="721">
        <f>IFERROR(SUM(X370:X370),"0")</f>
        <v>18</v>
      </c>
      <c r="Y372" s="721">
        <f>IFERROR(SUM(Y370:Y370),"0")</f>
        <v>18</v>
      </c>
      <c r="Z372" s="37"/>
      <c r="AA372" s="722"/>
      <c r="AB372" s="722"/>
      <c r="AC372" s="722"/>
    </row>
    <row r="373" spans="1:68" ht="14.25" customHeight="1" x14ac:dyDescent="0.25">
      <c r="A373" s="736" t="s">
        <v>72</v>
      </c>
      <c r="B373" s="731"/>
      <c r="C373" s="731"/>
      <c r="D373" s="731"/>
      <c r="E373" s="731"/>
      <c r="F373" s="731"/>
      <c r="G373" s="731"/>
      <c r="H373" s="731"/>
      <c r="I373" s="731"/>
      <c r="J373" s="731"/>
      <c r="K373" s="731"/>
      <c r="L373" s="731"/>
      <c r="M373" s="731"/>
      <c r="N373" s="731"/>
      <c r="O373" s="731"/>
      <c r="P373" s="731"/>
      <c r="Q373" s="731"/>
      <c r="R373" s="731"/>
      <c r="S373" s="731"/>
      <c r="T373" s="731"/>
      <c r="U373" s="731"/>
      <c r="V373" s="731"/>
      <c r="W373" s="731"/>
      <c r="X373" s="731"/>
      <c r="Y373" s="731"/>
      <c r="Z373" s="731"/>
      <c r="AA373" s="715"/>
      <c r="AB373" s="715"/>
      <c r="AC373" s="715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3">
        <v>4607091387919</v>
      </c>
      <c r="E374" s="724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26"/>
      <c r="R374" s="726"/>
      <c r="S374" s="726"/>
      <c r="T374" s="727"/>
      <c r="U374" s="34"/>
      <c r="V374" s="34"/>
      <c r="W374" s="35" t="s">
        <v>68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3">
        <v>4680115883604</v>
      </c>
      <c r="E375" s="724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26"/>
      <c r="R375" s="726"/>
      <c r="S375" s="726"/>
      <c r="T375" s="727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3">
        <v>4680115883567</v>
      </c>
      <c r="E376" s="724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26"/>
      <c r="R376" s="726"/>
      <c r="S376" s="726"/>
      <c r="T376" s="727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0"/>
      <c r="B377" s="731"/>
      <c r="C377" s="731"/>
      <c r="D377" s="731"/>
      <c r="E377" s="731"/>
      <c r="F377" s="731"/>
      <c r="G377" s="731"/>
      <c r="H377" s="731"/>
      <c r="I377" s="731"/>
      <c r="J377" s="731"/>
      <c r="K377" s="731"/>
      <c r="L377" s="731"/>
      <c r="M377" s="731"/>
      <c r="N377" s="731"/>
      <c r="O377" s="732"/>
      <c r="P377" s="733" t="s">
        <v>70</v>
      </c>
      <c r="Q377" s="734"/>
      <c r="R377" s="734"/>
      <c r="S377" s="734"/>
      <c r="T377" s="734"/>
      <c r="U377" s="734"/>
      <c r="V377" s="735"/>
      <c r="W377" s="37" t="s">
        <v>71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x14ac:dyDescent="0.2">
      <c r="A378" s="731"/>
      <c r="B378" s="731"/>
      <c r="C378" s="731"/>
      <c r="D378" s="731"/>
      <c r="E378" s="731"/>
      <c r="F378" s="731"/>
      <c r="G378" s="731"/>
      <c r="H378" s="731"/>
      <c r="I378" s="731"/>
      <c r="J378" s="731"/>
      <c r="K378" s="731"/>
      <c r="L378" s="731"/>
      <c r="M378" s="731"/>
      <c r="N378" s="731"/>
      <c r="O378" s="732"/>
      <c r="P378" s="733" t="s">
        <v>70</v>
      </c>
      <c r="Q378" s="734"/>
      <c r="R378" s="734"/>
      <c r="S378" s="734"/>
      <c r="T378" s="734"/>
      <c r="U378" s="734"/>
      <c r="V378" s="735"/>
      <c r="W378" s="37" t="s">
        <v>68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customHeight="1" x14ac:dyDescent="0.2">
      <c r="A379" s="813" t="s">
        <v>623</v>
      </c>
      <c r="B379" s="814"/>
      <c r="C379" s="814"/>
      <c r="D379" s="814"/>
      <c r="E379" s="814"/>
      <c r="F379" s="814"/>
      <c r="G379" s="814"/>
      <c r="H379" s="814"/>
      <c r="I379" s="814"/>
      <c r="J379" s="814"/>
      <c r="K379" s="814"/>
      <c r="L379" s="814"/>
      <c r="M379" s="814"/>
      <c r="N379" s="814"/>
      <c r="O379" s="814"/>
      <c r="P379" s="814"/>
      <c r="Q379" s="814"/>
      <c r="R379" s="814"/>
      <c r="S379" s="814"/>
      <c r="T379" s="814"/>
      <c r="U379" s="814"/>
      <c r="V379" s="814"/>
      <c r="W379" s="814"/>
      <c r="X379" s="814"/>
      <c r="Y379" s="814"/>
      <c r="Z379" s="814"/>
      <c r="AA379" s="48"/>
      <c r="AB379" s="48"/>
      <c r="AC379" s="48"/>
    </row>
    <row r="380" spans="1:68" ht="16.5" customHeight="1" x14ac:dyDescent="0.25">
      <c r="A380" s="737" t="s">
        <v>624</v>
      </c>
      <c r="B380" s="731"/>
      <c r="C380" s="731"/>
      <c r="D380" s="731"/>
      <c r="E380" s="731"/>
      <c r="F380" s="731"/>
      <c r="G380" s="731"/>
      <c r="H380" s="731"/>
      <c r="I380" s="731"/>
      <c r="J380" s="731"/>
      <c r="K380" s="731"/>
      <c r="L380" s="731"/>
      <c r="M380" s="731"/>
      <c r="N380" s="731"/>
      <c r="O380" s="731"/>
      <c r="P380" s="731"/>
      <c r="Q380" s="731"/>
      <c r="R380" s="731"/>
      <c r="S380" s="731"/>
      <c r="T380" s="731"/>
      <c r="U380" s="731"/>
      <c r="V380" s="731"/>
      <c r="W380" s="731"/>
      <c r="X380" s="731"/>
      <c r="Y380" s="731"/>
      <c r="Z380" s="731"/>
      <c r="AA380" s="714"/>
      <c r="AB380" s="714"/>
      <c r="AC380" s="714"/>
    </row>
    <row r="381" spans="1:68" ht="14.25" customHeight="1" x14ac:dyDescent="0.25">
      <c r="A381" s="736" t="s">
        <v>113</v>
      </c>
      <c r="B381" s="731"/>
      <c r="C381" s="731"/>
      <c r="D381" s="731"/>
      <c r="E381" s="731"/>
      <c r="F381" s="731"/>
      <c r="G381" s="731"/>
      <c r="H381" s="731"/>
      <c r="I381" s="731"/>
      <c r="J381" s="731"/>
      <c r="K381" s="731"/>
      <c r="L381" s="731"/>
      <c r="M381" s="731"/>
      <c r="N381" s="731"/>
      <c r="O381" s="731"/>
      <c r="P381" s="731"/>
      <c r="Q381" s="731"/>
      <c r="R381" s="731"/>
      <c r="S381" s="731"/>
      <c r="T381" s="731"/>
      <c r="U381" s="731"/>
      <c r="V381" s="731"/>
      <c r="W381" s="731"/>
      <c r="X381" s="731"/>
      <c r="Y381" s="731"/>
      <c r="Z381" s="731"/>
      <c r="AA381" s="715"/>
      <c r="AB381" s="715"/>
      <c r="AC381" s="715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3">
        <v>4680115884847</v>
      </c>
      <c r="E382" s="724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26"/>
      <c r="R382" s="726"/>
      <c r="S382" s="726"/>
      <c r="T382" s="727"/>
      <c r="U382" s="34"/>
      <c r="V382" s="34"/>
      <c r="W382" s="35" t="s">
        <v>68</v>
      </c>
      <c r="X382" s="719">
        <v>197</v>
      </c>
      <c r="Y382" s="720">
        <f t="shared" ref="Y382:Y392" si="72">IFERROR(IF(X382="",0,CEILING((X382/$H382),1)*$H382),"")</f>
        <v>210</v>
      </c>
      <c r="Z382" s="36">
        <f>IFERROR(IF(Y382=0,"",ROUNDUP(Y382/H382,0)*0.02175),"")</f>
        <v>0.30449999999999999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203.304</v>
      </c>
      <c r="BN382" s="64">
        <f t="shared" ref="BN382:BN392" si="74">IFERROR(Y382*I382/H382,"0")</f>
        <v>216.72</v>
      </c>
      <c r="BO382" s="64">
        <f t="shared" ref="BO382:BO392" si="75">IFERROR(1/J382*(X382/H382),"0")</f>
        <v>0.27361111111111108</v>
      </c>
      <c r="BP382" s="64">
        <f t="shared" ref="BP382:BP392" si="76">IFERROR(1/J382*(Y382/H382),"0")</f>
        <v>0.29166666666666663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3">
        <v>4680115884847</v>
      </c>
      <c r="E383" s="724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148</v>
      </c>
      <c r="N383" s="33"/>
      <c r="O383" s="32">
        <v>60</v>
      </c>
      <c r="P383" s="11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26"/>
      <c r="R383" s="726"/>
      <c r="S383" s="726"/>
      <c r="T383" s="727"/>
      <c r="U383" s="34"/>
      <c r="V383" s="34"/>
      <c r="W383" s="35" t="s">
        <v>68</v>
      </c>
      <c r="X383" s="719">
        <v>0</v>
      </c>
      <c r="Y383" s="720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3">
        <v>4680115884854</v>
      </c>
      <c r="E384" s="724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26"/>
      <c r="R384" s="726"/>
      <c r="S384" s="726"/>
      <c r="T384" s="727"/>
      <c r="U384" s="34"/>
      <c r="V384" s="34"/>
      <c r="W384" s="35" t="s">
        <v>68</v>
      </c>
      <c r="X384" s="719">
        <v>700</v>
      </c>
      <c r="Y384" s="720">
        <f t="shared" si="72"/>
        <v>705</v>
      </c>
      <c r="Z384" s="36">
        <f>IFERROR(IF(Y384=0,"",ROUNDUP(Y384/H384,0)*0.02175),"")</f>
        <v>1.0222499999999999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722.4</v>
      </c>
      <c r="BN384" s="64">
        <f t="shared" si="74"/>
        <v>727.56</v>
      </c>
      <c r="BO384" s="64">
        <f t="shared" si="75"/>
        <v>0.9722222222222221</v>
      </c>
      <c r="BP384" s="64">
        <f t="shared" si="76"/>
        <v>0.97916666666666663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3">
        <v>4680115884854</v>
      </c>
      <c r="E385" s="724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148</v>
      </c>
      <c r="N385" s="33"/>
      <c r="O385" s="32">
        <v>60</v>
      </c>
      <c r="P385" s="1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26"/>
      <c r="R385" s="726"/>
      <c r="S385" s="726"/>
      <c r="T385" s="727"/>
      <c r="U385" s="34"/>
      <c r="V385" s="34"/>
      <c r="W385" s="35" t="s">
        <v>68</v>
      </c>
      <c r="X385" s="719">
        <v>0</v>
      </c>
      <c r="Y385" s="720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4301011339</v>
      </c>
      <c r="D386" s="723">
        <v>4607091383997</v>
      </c>
      <c r="E386" s="724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26"/>
      <c r="R386" s="726"/>
      <c r="S386" s="726"/>
      <c r="T386" s="727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4301011943</v>
      </c>
      <c r="D387" s="723">
        <v>4680115884830</v>
      </c>
      <c r="E387" s="724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148</v>
      </c>
      <c r="N387" s="33"/>
      <c r="O387" s="32">
        <v>60</v>
      </c>
      <c r="P387" s="9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26"/>
      <c r="R387" s="726"/>
      <c r="S387" s="726"/>
      <c r="T387" s="727"/>
      <c r="U387" s="34"/>
      <c r="V387" s="34"/>
      <c r="W387" s="35" t="s">
        <v>68</v>
      </c>
      <c r="X387" s="719">
        <v>0</v>
      </c>
      <c r="Y387" s="720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629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3">
        <v>4680115884830</v>
      </c>
      <c r="E388" s="724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26"/>
      <c r="R388" s="726"/>
      <c r="S388" s="726"/>
      <c r="T388" s="727"/>
      <c r="U388" s="34"/>
      <c r="V388" s="34"/>
      <c r="W388" s="35" t="s">
        <v>68</v>
      </c>
      <c r="X388" s="719">
        <v>223</v>
      </c>
      <c r="Y388" s="720">
        <f t="shared" si="72"/>
        <v>225</v>
      </c>
      <c r="Z388" s="36">
        <f>IFERROR(IF(Y388=0,"",ROUNDUP(Y388/H388,0)*0.02175),"")</f>
        <v>0.32624999999999998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230.136</v>
      </c>
      <c r="BN388" s="64">
        <f t="shared" si="74"/>
        <v>232.2</v>
      </c>
      <c r="BO388" s="64">
        <f t="shared" si="75"/>
        <v>0.30972222222222223</v>
      </c>
      <c r="BP388" s="64">
        <f t="shared" si="76"/>
        <v>0.3125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3">
        <v>4680115882638</v>
      </c>
      <c r="E389" s="724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26"/>
      <c r="R389" s="726"/>
      <c r="S389" s="726"/>
      <c r="T389" s="727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3">
        <v>4680115884922</v>
      </c>
      <c r="E390" s="724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26"/>
      <c r="R390" s="726"/>
      <c r="S390" s="726"/>
      <c r="T390" s="727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3">
        <v>4680115884878</v>
      </c>
      <c r="E391" s="724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4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26"/>
      <c r="R391" s="726"/>
      <c r="S391" s="726"/>
      <c r="T391" s="727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3">
        <v>4680115884861</v>
      </c>
      <c r="E392" s="724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26"/>
      <c r="R392" s="726"/>
      <c r="S392" s="726"/>
      <c r="T392" s="727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0"/>
      <c r="B393" s="731"/>
      <c r="C393" s="731"/>
      <c r="D393" s="731"/>
      <c r="E393" s="731"/>
      <c r="F393" s="731"/>
      <c r="G393" s="731"/>
      <c r="H393" s="731"/>
      <c r="I393" s="731"/>
      <c r="J393" s="731"/>
      <c r="K393" s="731"/>
      <c r="L393" s="731"/>
      <c r="M393" s="731"/>
      <c r="N393" s="731"/>
      <c r="O393" s="732"/>
      <c r="P393" s="733" t="s">
        <v>70</v>
      </c>
      <c r="Q393" s="734"/>
      <c r="R393" s="734"/>
      <c r="S393" s="734"/>
      <c r="T393" s="734"/>
      <c r="U393" s="734"/>
      <c r="V393" s="735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74.666666666666657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76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1.6529999999999998</v>
      </c>
      <c r="AA393" s="722"/>
      <c r="AB393" s="722"/>
      <c r="AC393" s="722"/>
    </row>
    <row r="394" spans="1:68" x14ac:dyDescent="0.2">
      <c r="A394" s="731"/>
      <c r="B394" s="731"/>
      <c r="C394" s="731"/>
      <c r="D394" s="731"/>
      <c r="E394" s="731"/>
      <c r="F394" s="731"/>
      <c r="G394" s="731"/>
      <c r="H394" s="731"/>
      <c r="I394" s="731"/>
      <c r="J394" s="731"/>
      <c r="K394" s="731"/>
      <c r="L394" s="731"/>
      <c r="M394" s="731"/>
      <c r="N394" s="731"/>
      <c r="O394" s="732"/>
      <c r="P394" s="733" t="s">
        <v>70</v>
      </c>
      <c r="Q394" s="734"/>
      <c r="R394" s="734"/>
      <c r="S394" s="734"/>
      <c r="T394" s="734"/>
      <c r="U394" s="734"/>
      <c r="V394" s="735"/>
      <c r="W394" s="37" t="s">
        <v>68</v>
      </c>
      <c r="X394" s="721">
        <f>IFERROR(SUM(X382:X392),"0")</f>
        <v>1120</v>
      </c>
      <c r="Y394" s="721">
        <f>IFERROR(SUM(Y382:Y392),"0")</f>
        <v>1140</v>
      </c>
      <c r="Z394" s="37"/>
      <c r="AA394" s="722"/>
      <c r="AB394" s="722"/>
      <c r="AC394" s="722"/>
    </row>
    <row r="395" spans="1:68" ht="14.25" customHeight="1" x14ac:dyDescent="0.25">
      <c r="A395" s="736" t="s">
        <v>166</v>
      </c>
      <c r="B395" s="731"/>
      <c r="C395" s="731"/>
      <c r="D395" s="731"/>
      <c r="E395" s="731"/>
      <c r="F395" s="731"/>
      <c r="G395" s="731"/>
      <c r="H395" s="731"/>
      <c r="I395" s="731"/>
      <c r="J395" s="731"/>
      <c r="K395" s="731"/>
      <c r="L395" s="731"/>
      <c r="M395" s="731"/>
      <c r="N395" s="731"/>
      <c r="O395" s="731"/>
      <c r="P395" s="731"/>
      <c r="Q395" s="731"/>
      <c r="R395" s="731"/>
      <c r="S395" s="731"/>
      <c r="T395" s="731"/>
      <c r="U395" s="731"/>
      <c r="V395" s="731"/>
      <c r="W395" s="731"/>
      <c r="X395" s="731"/>
      <c r="Y395" s="731"/>
      <c r="Z395" s="731"/>
      <c r="AA395" s="715"/>
      <c r="AB395" s="715"/>
      <c r="AC395" s="715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3">
        <v>4607091383980</v>
      </c>
      <c r="E396" s="724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26"/>
      <c r="R396" s="726"/>
      <c r="S396" s="726"/>
      <c r="T396" s="727"/>
      <c r="U396" s="34"/>
      <c r="V396" s="34"/>
      <c r="W396" s="35" t="s">
        <v>68</v>
      </c>
      <c r="X396" s="719">
        <v>47</v>
      </c>
      <c r="Y396" s="720">
        <f>IFERROR(IF(X396="",0,CEILING((X396/$H396),1)*$H396),"")</f>
        <v>60</v>
      </c>
      <c r="Z396" s="36">
        <f>IFERROR(IF(Y396=0,"",ROUNDUP(Y396/H396,0)*0.02175),"")</f>
        <v>8.6999999999999994E-2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48.504000000000005</v>
      </c>
      <c r="BN396" s="64">
        <f>IFERROR(Y396*I396/H396,"0")</f>
        <v>61.92</v>
      </c>
      <c r="BO396" s="64">
        <f>IFERROR(1/J396*(X396/H396),"0")</f>
        <v>6.5277777777777768E-2</v>
      </c>
      <c r="BP396" s="64">
        <f>IFERROR(1/J396*(Y396/H396),"0")</f>
        <v>8.3333333333333329E-2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3">
        <v>4607091384178</v>
      </c>
      <c r="E397" s="724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26"/>
      <c r="R397" s="726"/>
      <c r="S397" s="726"/>
      <c r="T397" s="727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0"/>
      <c r="B398" s="731"/>
      <c r="C398" s="731"/>
      <c r="D398" s="731"/>
      <c r="E398" s="731"/>
      <c r="F398" s="731"/>
      <c r="G398" s="731"/>
      <c r="H398" s="731"/>
      <c r="I398" s="731"/>
      <c r="J398" s="731"/>
      <c r="K398" s="731"/>
      <c r="L398" s="731"/>
      <c r="M398" s="731"/>
      <c r="N398" s="731"/>
      <c r="O398" s="732"/>
      <c r="P398" s="733" t="s">
        <v>70</v>
      </c>
      <c r="Q398" s="734"/>
      <c r="R398" s="734"/>
      <c r="S398" s="734"/>
      <c r="T398" s="734"/>
      <c r="U398" s="734"/>
      <c r="V398" s="735"/>
      <c r="W398" s="37" t="s">
        <v>71</v>
      </c>
      <c r="X398" s="721">
        <f>IFERROR(X396/H396,"0")+IFERROR(X397/H397,"0")</f>
        <v>3.1333333333333333</v>
      </c>
      <c r="Y398" s="721">
        <f>IFERROR(Y396/H396,"0")+IFERROR(Y397/H397,"0")</f>
        <v>4</v>
      </c>
      <c r="Z398" s="721">
        <f>IFERROR(IF(Z396="",0,Z396),"0")+IFERROR(IF(Z397="",0,Z397),"0")</f>
        <v>8.6999999999999994E-2</v>
      </c>
      <c r="AA398" s="722"/>
      <c r="AB398" s="722"/>
      <c r="AC398" s="722"/>
    </row>
    <row r="399" spans="1:68" x14ac:dyDescent="0.2">
      <c r="A399" s="731"/>
      <c r="B399" s="731"/>
      <c r="C399" s="731"/>
      <c r="D399" s="731"/>
      <c r="E399" s="731"/>
      <c r="F399" s="731"/>
      <c r="G399" s="731"/>
      <c r="H399" s="731"/>
      <c r="I399" s="731"/>
      <c r="J399" s="731"/>
      <c r="K399" s="731"/>
      <c r="L399" s="731"/>
      <c r="M399" s="731"/>
      <c r="N399" s="731"/>
      <c r="O399" s="732"/>
      <c r="P399" s="733" t="s">
        <v>70</v>
      </c>
      <c r="Q399" s="734"/>
      <c r="R399" s="734"/>
      <c r="S399" s="734"/>
      <c r="T399" s="734"/>
      <c r="U399" s="734"/>
      <c r="V399" s="735"/>
      <c r="W399" s="37" t="s">
        <v>68</v>
      </c>
      <c r="X399" s="721">
        <f>IFERROR(SUM(X396:X397),"0")</f>
        <v>47</v>
      </c>
      <c r="Y399" s="721">
        <f>IFERROR(SUM(Y396:Y397),"0")</f>
        <v>60</v>
      </c>
      <c r="Z399" s="37"/>
      <c r="AA399" s="722"/>
      <c r="AB399" s="722"/>
      <c r="AC399" s="722"/>
    </row>
    <row r="400" spans="1:68" ht="14.25" customHeight="1" x14ac:dyDescent="0.25">
      <c r="A400" s="736" t="s">
        <v>72</v>
      </c>
      <c r="B400" s="731"/>
      <c r="C400" s="731"/>
      <c r="D400" s="731"/>
      <c r="E400" s="731"/>
      <c r="F400" s="731"/>
      <c r="G400" s="731"/>
      <c r="H400" s="731"/>
      <c r="I400" s="731"/>
      <c r="J400" s="731"/>
      <c r="K400" s="731"/>
      <c r="L400" s="731"/>
      <c r="M400" s="731"/>
      <c r="N400" s="731"/>
      <c r="O400" s="731"/>
      <c r="P400" s="731"/>
      <c r="Q400" s="731"/>
      <c r="R400" s="731"/>
      <c r="S400" s="731"/>
      <c r="T400" s="731"/>
      <c r="U400" s="731"/>
      <c r="V400" s="731"/>
      <c r="W400" s="731"/>
      <c r="X400" s="731"/>
      <c r="Y400" s="731"/>
      <c r="Z400" s="731"/>
      <c r="AA400" s="715"/>
      <c r="AB400" s="715"/>
      <c r="AC400" s="715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3">
        <v>4607091383928</v>
      </c>
      <c r="E401" s="724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26"/>
      <c r="R401" s="726"/>
      <c r="S401" s="726"/>
      <c r="T401" s="727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3">
        <v>4607091383928</v>
      </c>
      <c r="E402" s="724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26"/>
      <c r="R402" s="726"/>
      <c r="S402" s="726"/>
      <c r="T402" s="727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3">
        <v>4607091384260</v>
      </c>
      <c r="E403" s="724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6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26"/>
      <c r="R403" s="726"/>
      <c r="S403" s="726"/>
      <c r="T403" s="727"/>
      <c r="U403" s="34"/>
      <c r="V403" s="34"/>
      <c r="W403" s="35" t="s">
        <v>68</v>
      </c>
      <c r="X403" s="719">
        <v>84</v>
      </c>
      <c r="Y403" s="720">
        <f>IFERROR(IF(X403="",0,CEILING((X403/$H403),1)*$H403),"")</f>
        <v>85.8</v>
      </c>
      <c r="Z403" s="36">
        <f>IFERROR(IF(Y403=0,"",ROUNDUP(Y403/H403,0)*0.02175),"")</f>
        <v>0.23924999999999999</v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90.073846153846162</v>
      </c>
      <c r="BN403" s="64">
        <f>IFERROR(Y403*I403/H403,"0")</f>
        <v>92.004000000000005</v>
      </c>
      <c r="BO403" s="64">
        <f>IFERROR(1/J403*(X403/H403),"0")</f>
        <v>0.19230769230769232</v>
      </c>
      <c r="BP403" s="64">
        <f>IFERROR(1/J403*(Y403/H403),"0")</f>
        <v>0.19642857142857142</v>
      </c>
    </row>
    <row r="404" spans="1:68" x14ac:dyDescent="0.2">
      <c r="A404" s="730"/>
      <c r="B404" s="731"/>
      <c r="C404" s="731"/>
      <c r="D404" s="731"/>
      <c r="E404" s="731"/>
      <c r="F404" s="731"/>
      <c r="G404" s="731"/>
      <c r="H404" s="731"/>
      <c r="I404" s="731"/>
      <c r="J404" s="731"/>
      <c r="K404" s="731"/>
      <c r="L404" s="731"/>
      <c r="M404" s="731"/>
      <c r="N404" s="731"/>
      <c r="O404" s="732"/>
      <c r="P404" s="733" t="s">
        <v>70</v>
      </c>
      <c r="Q404" s="734"/>
      <c r="R404" s="734"/>
      <c r="S404" s="734"/>
      <c r="T404" s="734"/>
      <c r="U404" s="734"/>
      <c r="V404" s="735"/>
      <c r="W404" s="37" t="s">
        <v>71</v>
      </c>
      <c r="X404" s="721">
        <f>IFERROR(X401/H401,"0")+IFERROR(X402/H402,"0")+IFERROR(X403/H403,"0")</f>
        <v>10.76923076923077</v>
      </c>
      <c r="Y404" s="721">
        <f>IFERROR(Y401/H401,"0")+IFERROR(Y402/H402,"0")+IFERROR(Y403/H403,"0")</f>
        <v>11</v>
      </c>
      <c r="Z404" s="721">
        <f>IFERROR(IF(Z401="",0,Z401),"0")+IFERROR(IF(Z402="",0,Z402),"0")+IFERROR(IF(Z403="",0,Z403),"0")</f>
        <v>0.23924999999999999</v>
      </c>
      <c r="AA404" s="722"/>
      <c r="AB404" s="722"/>
      <c r="AC404" s="722"/>
    </row>
    <row r="405" spans="1:68" x14ac:dyDescent="0.2">
      <c r="A405" s="731"/>
      <c r="B405" s="731"/>
      <c r="C405" s="731"/>
      <c r="D405" s="731"/>
      <c r="E405" s="731"/>
      <c r="F405" s="731"/>
      <c r="G405" s="731"/>
      <c r="H405" s="731"/>
      <c r="I405" s="731"/>
      <c r="J405" s="731"/>
      <c r="K405" s="731"/>
      <c r="L405" s="731"/>
      <c r="M405" s="731"/>
      <c r="N405" s="731"/>
      <c r="O405" s="732"/>
      <c r="P405" s="733" t="s">
        <v>70</v>
      </c>
      <c r="Q405" s="734"/>
      <c r="R405" s="734"/>
      <c r="S405" s="734"/>
      <c r="T405" s="734"/>
      <c r="U405" s="734"/>
      <c r="V405" s="735"/>
      <c r="W405" s="37" t="s">
        <v>68</v>
      </c>
      <c r="X405" s="721">
        <f>IFERROR(SUM(X401:X403),"0")</f>
        <v>84</v>
      </c>
      <c r="Y405" s="721">
        <f>IFERROR(SUM(Y401:Y403),"0")</f>
        <v>85.8</v>
      </c>
      <c r="Z405" s="37"/>
      <c r="AA405" s="722"/>
      <c r="AB405" s="722"/>
      <c r="AC405" s="722"/>
    </row>
    <row r="406" spans="1:68" ht="14.25" customHeight="1" x14ac:dyDescent="0.25">
      <c r="A406" s="736" t="s">
        <v>213</v>
      </c>
      <c r="B406" s="731"/>
      <c r="C406" s="731"/>
      <c r="D406" s="731"/>
      <c r="E406" s="731"/>
      <c r="F406" s="731"/>
      <c r="G406" s="731"/>
      <c r="H406" s="731"/>
      <c r="I406" s="731"/>
      <c r="J406" s="731"/>
      <c r="K406" s="731"/>
      <c r="L406" s="731"/>
      <c r="M406" s="731"/>
      <c r="N406" s="731"/>
      <c r="O406" s="731"/>
      <c r="P406" s="731"/>
      <c r="Q406" s="731"/>
      <c r="R406" s="731"/>
      <c r="S406" s="731"/>
      <c r="T406" s="731"/>
      <c r="U406" s="731"/>
      <c r="V406" s="731"/>
      <c r="W406" s="731"/>
      <c r="X406" s="731"/>
      <c r="Y406" s="731"/>
      <c r="Z406" s="731"/>
      <c r="AA406" s="715"/>
      <c r="AB406" s="715"/>
      <c r="AC406" s="715"/>
    </row>
    <row r="407" spans="1:68" ht="37.5" customHeight="1" x14ac:dyDescent="0.25">
      <c r="A407" s="54" t="s">
        <v>664</v>
      </c>
      <c r="B407" s="54" t="s">
        <v>665</v>
      </c>
      <c r="C407" s="31">
        <v>4301060345</v>
      </c>
      <c r="D407" s="723">
        <v>4607091384673</v>
      </c>
      <c r="E407" s="724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26"/>
      <c r="R407" s="726"/>
      <c r="S407" s="726"/>
      <c r="T407" s="727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23">
        <v>4607091384673</v>
      </c>
      <c r="E408" s="724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0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26"/>
      <c r="R408" s="726"/>
      <c r="S408" s="726"/>
      <c r="T408" s="727"/>
      <c r="U408" s="34"/>
      <c r="V408" s="34"/>
      <c r="W408" s="35" t="s">
        <v>68</v>
      </c>
      <c r="X408" s="719">
        <v>27</v>
      </c>
      <c r="Y408" s="720">
        <f>IFERROR(IF(X408="",0,CEILING((X408/$H408),1)*$H408),"")</f>
        <v>31.2</v>
      </c>
      <c r="Z408" s="36">
        <f>IFERROR(IF(Y408=0,"",ROUNDUP(Y408/H408,0)*0.02175),"")</f>
        <v>8.6999999999999994E-2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28.952307692307699</v>
      </c>
      <c r="BN408" s="64">
        <f>IFERROR(Y408*I408/H408,"0")</f>
        <v>33.456000000000003</v>
      </c>
      <c r="BO408" s="64">
        <f>IFERROR(1/J408*(X408/H408),"0")</f>
        <v>6.1813186813186816E-2</v>
      </c>
      <c r="BP408" s="64">
        <f>IFERROR(1/J408*(Y408/H408),"0")</f>
        <v>7.1428571428571425E-2</v>
      </c>
    </row>
    <row r="409" spans="1:68" x14ac:dyDescent="0.2">
      <c r="A409" s="730"/>
      <c r="B409" s="731"/>
      <c r="C409" s="731"/>
      <c r="D409" s="731"/>
      <c r="E409" s="731"/>
      <c r="F409" s="731"/>
      <c r="G409" s="731"/>
      <c r="H409" s="731"/>
      <c r="I409" s="731"/>
      <c r="J409" s="731"/>
      <c r="K409" s="731"/>
      <c r="L409" s="731"/>
      <c r="M409" s="731"/>
      <c r="N409" s="731"/>
      <c r="O409" s="732"/>
      <c r="P409" s="733" t="s">
        <v>70</v>
      </c>
      <c r="Q409" s="734"/>
      <c r="R409" s="734"/>
      <c r="S409" s="734"/>
      <c r="T409" s="734"/>
      <c r="U409" s="734"/>
      <c r="V409" s="735"/>
      <c r="W409" s="37" t="s">
        <v>71</v>
      </c>
      <c r="X409" s="721">
        <f>IFERROR(X407/H407,"0")+IFERROR(X408/H408,"0")</f>
        <v>3.4615384615384617</v>
      </c>
      <c r="Y409" s="721">
        <f>IFERROR(Y407/H407,"0")+IFERROR(Y408/H408,"0")</f>
        <v>4</v>
      </c>
      <c r="Z409" s="721">
        <f>IFERROR(IF(Z407="",0,Z407),"0")+IFERROR(IF(Z408="",0,Z408),"0")</f>
        <v>8.6999999999999994E-2</v>
      </c>
      <c r="AA409" s="722"/>
      <c r="AB409" s="722"/>
      <c r="AC409" s="722"/>
    </row>
    <row r="410" spans="1:68" x14ac:dyDescent="0.2">
      <c r="A410" s="731"/>
      <c r="B410" s="731"/>
      <c r="C410" s="731"/>
      <c r="D410" s="731"/>
      <c r="E410" s="731"/>
      <c r="F410" s="731"/>
      <c r="G410" s="731"/>
      <c r="H410" s="731"/>
      <c r="I410" s="731"/>
      <c r="J410" s="731"/>
      <c r="K410" s="731"/>
      <c r="L410" s="731"/>
      <c r="M410" s="731"/>
      <c r="N410" s="731"/>
      <c r="O410" s="732"/>
      <c r="P410" s="733" t="s">
        <v>70</v>
      </c>
      <c r="Q410" s="734"/>
      <c r="R410" s="734"/>
      <c r="S410" s="734"/>
      <c r="T410" s="734"/>
      <c r="U410" s="734"/>
      <c r="V410" s="735"/>
      <c r="W410" s="37" t="s">
        <v>68</v>
      </c>
      <c r="X410" s="721">
        <f>IFERROR(SUM(X407:X408),"0")</f>
        <v>27</v>
      </c>
      <c r="Y410" s="721">
        <f>IFERROR(SUM(Y407:Y408),"0")</f>
        <v>31.2</v>
      </c>
      <c r="Z410" s="37"/>
      <c r="AA410" s="722"/>
      <c r="AB410" s="722"/>
      <c r="AC410" s="722"/>
    </row>
    <row r="411" spans="1:68" ht="16.5" customHeight="1" x14ac:dyDescent="0.25">
      <c r="A411" s="737" t="s">
        <v>669</v>
      </c>
      <c r="B411" s="731"/>
      <c r="C411" s="731"/>
      <c r="D411" s="731"/>
      <c r="E411" s="731"/>
      <c r="F411" s="731"/>
      <c r="G411" s="731"/>
      <c r="H411" s="731"/>
      <c r="I411" s="731"/>
      <c r="J411" s="731"/>
      <c r="K411" s="731"/>
      <c r="L411" s="731"/>
      <c r="M411" s="731"/>
      <c r="N411" s="731"/>
      <c r="O411" s="731"/>
      <c r="P411" s="731"/>
      <c r="Q411" s="731"/>
      <c r="R411" s="731"/>
      <c r="S411" s="731"/>
      <c r="T411" s="731"/>
      <c r="U411" s="731"/>
      <c r="V411" s="731"/>
      <c r="W411" s="731"/>
      <c r="X411" s="731"/>
      <c r="Y411" s="731"/>
      <c r="Z411" s="731"/>
      <c r="AA411" s="714"/>
      <c r="AB411" s="714"/>
      <c r="AC411" s="714"/>
    </row>
    <row r="412" spans="1:68" ht="14.25" customHeight="1" x14ac:dyDescent="0.25">
      <c r="A412" s="736" t="s">
        <v>113</v>
      </c>
      <c r="B412" s="731"/>
      <c r="C412" s="731"/>
      <c r="D412" s="731"/>
      <c r="E412" s="731"/>
      <c r="F412" s="731"/>
      <c r="G412" s="731"/>
      <c r="H412" s="731"/>
      <c r="I412" s="731"/>
      <c r="J412" s="731"/>
      <c r="K412" s="731"/>
      <c r="L412" s="731"/>
      <c r="M412" s="731"/>
      <c r="N412" s="731"/>
      <c r="O412" s="731"/>
      <c r="P412" s="731"/>
      <c r="Q412" s="731"/>
      <c r="R412" s="731"/>
      <c r="S412" s="731"/>
      <c r="T412" s="731"/>
      <c r="U412" s="731"/>
      <c r="V412" s="731"/>
      <c r="W412" s="731"/>
      <c r="X412" s="731"/>
      <c r="Y412" s="731"/>
      <c r="Z412" s="731"/>
      <c r="AA412" s="715"/>
      <c r="AB412" s="715"/>
      <c r="AC412" s="715"/>
    </row>
    <row r="413" spans="1:68" ht="27" customHeight="1" x14ac:dyDescent="0.25">
      <c r="A413" s="54" t="s">
        <v>670</v>
      </c>
      <c r="B413" s="54" t="s">
        <v>671</v>
      </c>
      <c r="C413" s="31">
        <v>4301011483</v>
      </c>
      <c r="D413" s="723">
        <v>4680115881907</v>
      </c>
      <c r="E413" s="724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26"/>
      <c r="R413" s="726"/>
      <c r="S413" s="726"/>
      <c r="T413" s="727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673</v>
      </c>
      <c r="C414" s="31">
        <v>4301011873</v>
      </c>
      <c r="D414" s="723">
        <v>4680115881907</v>
      </c>
      <c r="E414" s="724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0" t="s">
        <v>674</v>
      </c>
      <c r="Q414" s="726"/>
      <c r="R414" s="726"/>
      <c r="S414" s="726"/>
      <c r="T414" s="727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3">
        <v>4680115883925</v>
      </c>
      <c r="E415" s="724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26"/>
      <c r="R415" s="726"/>
      <c r="S415" s="726"/>
      <c r="T415" s="727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4301011312</v>
      </c>
      <c r="D416" s="723">
        <v>4607091384192</v>
      </c>
      <c r="E416" s="724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26"/>
      <c r="R416" s="726"/>
      <c r="S416" s="726"/>
      <c r="T416" s="727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4301011874</v>
      </c>
      <c r="D417" s="723">
        <v>4680115884892</v>
      </c>
      <c r="E417" s="724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26"/>
      <c r="R417" s="726"/>
      <c r="S417" s="726"/>
      <c r="T417" s="727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3">
        <v>4680115884885</v>
      </c>
      <c r="E418" s="724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26"/>
      <c r="R418" s="726"/>
      <c r="S418" s="726"/>
      <c r="T418" s="727"/>
      <c r="U418" s="34"/>
      <c r="V418" s="34"/>
      <c r="W418" s="35" t="s">
        <v>68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3">
        <v>4680115884908</v>
      </c>
      <c r="E419" s="724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26"/>
      <c r="R419" s="726"/>
      <c r="S419" s="726"/>
      <c r="T419" s="727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0"/>
      <c r="B420" s="731"/>
      <c r="C420" s="731"/>
      <c r="D420" s="731"/>
      <c r="E420" s="731"/>
      <c r="F420" s="731"/>
      <c r="G420" s="731"/>
      <c r="H420" s="731"/>
      <c r="I420" s="731"/>
      <c r="J420" s="731"/>
      <c r="K420" s="731"/>
      <c r="L420" s="731"/>
      <c r="M420" s="731"/>
      <c r="N420" s="731"/>
      <c r="O420" s="732"/>
      <c r="P420" s="733" t="s">
        <v>70</v>
      </c>
      <c r="Q420" s="734"/>
      <c r="R420" s="734"/>
      <c r="S420" s="734"/>
      <c r="T420" s="734"/>
      <c r="U420" s="734"/>
      <c r="V420" s="735"/>
      <c r="W420" s="37" t="s">
        <v>71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x14ac:dyDescent="0.2">
      <c r="A421" s="731"/>
      <c r="B421" s="731"/>
      <c r="C421" s="731"/>
      <c r="D421" s="731"/>
      <c r="E421" s="731"/>
      <c r="F421" s="731"/>
      <c r="G421" s="731"/>
      <c r="H421" s="731"/>
      <c r="I421" s="731"/>
      <c r="J421" s="731"/>
      <c r="K421" s="731"/>
      <c r="L421" s="731"/>
      <c r="M421" s="731"/>
      <c r="N421" s="731"/>
      <c r="O421" s="732"/>
      <c r="P421" s="733" t="s">
        <v>70</v>
      </c>
      <c r="Q421" s="734"/>
      <c r="R421" s="734"/>
      <c r="S421" s="734"/>
      <c r="T421" s="734"/>
      <c r="U421" s="734"/>
      <c r="V421" s="735"/>
      <c r="W421" s="37" t="s">
        <v>68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customHeight="1" x14ac:dyDescent="0.25">
      <c r="A422" s="736" t="s">
        <v>63</v>
      </c>
      <c r="B422" s="731"/>
      <c r="C422" s="731"/>
      <c r="D422" s="731"/>
      <c r="E422" s="731"/>
      <c r="F422" s="731"/>
      <c r="G422" s="731"/>
      <c r="H422" s="731"/>
      <c r="I422" s="731"/>
      <c r="J422" s="731"/>
      <c r="K422" s="731"/>
      <c r="L422" s="731"/>
      <c r="M422" s="731"/>
      <c r="N422" s="731"/>
      <c r="O422" s="731"/>
      <c r="P422" s="731"/>
      <c r="Q422" s="731"/>
      <c r="R422" s="731"/>
      <c r="S422" s="731"/>
      <c r="T422" s="731"/>
      <c r="U422" s="731"/>
      <c r="V422" s="731"/>
      <c r="W422" s="731"/>
      <c r="X422" s="731"/>
      <c r="Y422" s="731"/>
      <c r="Z422" s="731"/>
      <c r="AA422" s="715"/>
      <c r="AB422" s="715"/>
      <c r="AC422" s="715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3">
        <v>4607091384802</v>
      </c>
      <c r="E423" s="724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26"/>
      <c r="R423" s="726"/>
      <c r="S423" s="726"/>
      <c r="T423" s="727"/>
      <c r="U423" s="34"/>
      <c r="V423" s="34"/>
      <c r="W423" s="35" t="s">
        <v>68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3">
        <v>4607091384826</v>
      </c>
      <c r="E424" s="724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26"/>
      <c r="R424" s="726"/>
      <c r="S424" s="726"/>
      <c r="T424" s="727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0"/>
      <c r="B425" s="731"/>
      <c r="C425" s="731"/>
      <c r="D425" s="731"/>
      <c r="E425" s="731"/>
      <c r="F425" s="731"/>
      <c r="G425" s="731"/>
      <c r="H425" s="731"/>
      <c r="I425" s="731"/>
      <c r="J425" s="731"/>
      <c r="K425" s="731"/>
      <c r="L425" s="731"/>
      <c r="M425" s="731"/>
      <c r="N425" s="731"/>
      <c r="O425" s="732"/>
      <c r="P425" s="733" t="s">
        <v>70</v>
      </c>
      <c r="Q425" s="734"/>
      <c r="R425" s="734"/>
      <c r="S425" s="734"/>
      <c r="T425" s="734"/>
      <c r="U425" s="734"/>
      <c r="V425" s="735"/>
      <c r="W425" s="37" t="s">
        <v>71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x14ac:dyDescent="0.2">
      <c r="A426" s="731"/>
      <c r="B426" s="731"/>
      <c r="C426" s="731"/>
      <c r="D426" s="731"/>
      <c r="E426" s="731"/>
      <c r="F426" s="731"/>
      <c r="G426" s="731"/>
      <c r="H426" s="731"/>
      <c r="I426" s="731"/>
      <c r="J426" s="731"/>
      <c r="K426" s="731"/>
      <c r="L426" s="731"/>
      <c r="M426" s="731"/>
      <c r="N426" s="731"/>
      <c r="O426" s="732"/>
      <c r="P426" s="733" t="s">
        <v>70</v>
      </c>
      <c r="Q426" s="734"/>
      <c r="R426" s="734"/>
      <c r="S426" s="734"/>
      <c r="T426" s="734"/>
      <c r="U426" s="734"/>
      <c r="V426" s="735"/>
      <c r="W426" s="37" t="s">
        <v>68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customHeight="1" x14ac:dyDescent="0.25">
      <c r="A427" s="736" t="s">
        <v>72</v>
      </c>
      <c r="B427" s="731"/>
      <c r="C427" s="731"/>
      <c r="D427" s="731"/>
      <c r="E427" s="731"/>
      <c r="F427" s="731"/>
      <c r="G427" s="731"/>
      <c r="H427" s="731"/>
      <c r="I427" s="731"/>
      <c r="J427" s="731"/>
      <c r="K427" s="731"/>
      <c r="L427" s="731"/>
      <c r="M427" s="731"/>
      <c r="N427" s="731"/>
      <c r="O427" s="731"/>
      <c r="P427" s="731"/>
      <c r="Q427" s="731"/>
      <c r="R427" s="731"/>
      <c r="S427" s="731"/>
      <c r="T427" s="731"/>
      <c r="U427" s="731"/>
      <c r="V427" s="731"/>
      <c r="W427" s="731"/>
      <c r="X427" s="731"/>
      <c r="Y427" s="731"/>
      <c r="Z427" s="731"/>
      <c r="AA427" s="715"/>
      <c r="AB427" s="715"/>
      <c r="AC427" s="715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3">
        <v>4607091384246</v>
      </c>
      <c r="E428" s="724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2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26"/>
      <c r="R428" s="726"/>
      <c r="S428" s="726"/>
      <c r="T428" s="727"/>
      <c r="U428" s="34"/>
      <c r="V428" s="34"/>
      <c r="W428" s="35" t="s">
        <v>68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3">
        <v>4680115881976</v>
      </c>
      <c r="E429" s="724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26"/>
      <c r="R429" s="726"/>
      <c r="S429" s="726"/>
      <c r="T429" s="727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3">
        <v>4607091384253</v>
      </c>
      <c r="E430" s="724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26"/>
      <c r="R430" s="726"/>
      <c r="S430" s="726"/>
      <c r="T430" s="727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3">
        <v>4607091384253</v>
      </c>
      <c r="E431" s="724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26"/>
      <c r="R431" s="726"/>
      <c r="S431" s="726"/>
      <c r="T431" s="727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3">
        <v>4680115881969</v>
      </c>
      <c r="E432" s="724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26"/>
      <c r="R432" s="726"/>
      <c r="S432" s="726"/>
      <c r="T432" s="727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0"/>
      <c r="B433" s="731"/>
      <c r="C433" s="731"/>
      <c r="D433" s="731"/>
      <c r="E433" s="731"/>
      <c r="F433" s="731"/>
      <c r="G433" s="731"/>
      <c r="H433" s="731"/>
      <c r="I433" s="731"/>
      <c r="J433" s="731"/>
      <c r="K433" s="731"/>
      <c r="L433" s="731"/>
      <c r="M433" s="731"/>
      <c r="N433" s="731"/>
      <c r="O433" s="732"/>
      <c r="P433" s="733" t="s">
        <v>70</v>
      </c>
      <c r="Q433" s="734"/>
      <c r="R433" s="734"/>
      <c r="S433" s="734"/>
      <c r="T433" s="734"/>
      <c r="U433" s="734"/>
      <c r="V433" s="735"/>
      <c r="W433" s="37" t="s">
        <v>71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x14ac:dyDescent="0.2">
      <c r="A434" s="731"/>
      <c r="B434" s="731"/>
      <c r="C434" s="731"/>
      <c r="D434" s="731"/>
      <c r="E434" s="731"/>
      <c r="F434" s="731"/>
      <c r="G434" s="731"/>
      <c r="H434" s="731"/>
      <c r="I434" s="731"/>
      <c r="J434" s="731"/>
      <c r="K434" s="731"/>
      <c r="L434" s="731"/>
      <c r="M434" s="731"/>
      <c r="N434" s="731"/>
      <c r="O434" s="732"/>
      <c r="P434" s="733" t="s">
        <v>70</v>
      </c>
      <c r="Q434" s="734"/>
      <c r="R434" s="734"/>
      <c r="S434" s="734"/>
      <c r="T434" s="734"/>
      <c r="U434" s="734"/>
      <c r="V434" s="735"/>
      <c r="W434" s="37" t="s">
        <v>68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customHeight="1" x14ac:dyDescent="0.25">
      <c r="A435" s="736" t="s">
        <v>213</v>
      </c>
      <c r="B435" s="731"/>
      <c r="C435" s="731"/>
      <c r="D435" s="731"/>
      <c r="E435" s="731"/>
      <c r="F435" s="731"/>
      <c r="G435" s="731"/>
      <c r="H435" s="731"/>
      <c r="I435" s="731"/>
      <c r="J435" s="731"/>
      <c r="K435" s="731"/>
      <c r="L435" s="731"/>
      <c r="M435" s="731"/>
      <c r="N435" s="731"/>
      <c r="O435" s="731"/>
      <c r="P435" s="731"/>
      <c r="Q435" s="731"/>
      <c r="R435" s="731"/>
      <c r="S435" s="731"/>
      <c r="T435" s="731"/>
      <c r="U435" s="731"/>
      <c r="V435" s="731"/>
      <c r="W435" s="731"/>
      <c r="X435" s="731"/>
      <c r="Y435" s="731"/>
      <c r="Z435" s="731"/>
      <c r="AA435" s="715"/>
      <c r="AB435" s="715"/>
      <c r="AC435" s="715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3">
        <v>4607091389357</v>
      </c>
      <c r="E436" s="724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26"/>
      <c r="R436" s="726"/>
      <c r="S436" s="726"/>
      <c r="T436" s="727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0"/>
      <c r="B437" s="731"/>
      <c r="C437" s="731"/>
      <c r="D437" s="731"/>
      <c r="E437" s="731"/>
      <c r="F437" s="731"/>
      <c r="G437" s="731"/>
      <c r="H437" s="731"/>
      <c r="I437" s="731"/>
      <c r="J437" s="731"/>
      <c r="K437" s="731"/>
      <c r="L437" s="731"/>
      <c r="M437" s="731"/>
      <c r="N437" s="731"/>
      <c r="O437" s="732"/>
      <c r="P437" s="733" t="s">
        <v>70</v>
      </c>
      <c r="Q437" s="734"/>
      <c r="R437" s="734"/>
      <c r="S437" s="734"/>
      <c r="T437" s="734"/>
      <c r="U437" s="734"/>
      <c r="V437" s="735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x14ac:dyDescent="0.2">
      <c r="A438" s="731"/>
      <c r="B438" s="731"/>
      <c r="C438" s="731"/>
      <c r="D438" s="731"/>
      <c r="E438" s="731"/>
      <c r="F438" s="731"/>
      <c r="G438" s="731"/>
      <c r="H438" s="731"/>
      <c r="I438" s="731"/>
      <c r="J438" s="731"/>
      <c r="K438" s="731"/>
      <c r="L438" s="731"/>
      <c r="M438" s="731"/>
      <c r="N438" s="731"/>
      <c r="O438" s="732"/>
      <c r="P438" s="733" t="s">
        <v>70</v>
      </c>
      <c r="Q438" s="734"/>
      <c r="R438" s="734"/>
      <c r="S438" s="734"/>
      <c r="T438" s="734"/>
      <c r="U438" s="734"/>
      <c r="V438" s="735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customHeight="1" x14ac:dyDescent="0.2">
      <c r="A439" s="813" t="s">
        <v>708</v>
      </c>
      <c r="B439" s="814"/>
      <c r="C439" s="814"/>
      <c r="D439" s="814"/>
      <c r="E439" s="814"/>
      <c r="F439" s="814"/>
      <c r="G439" s="814"/>
      <c r="H439" s="814"/>
      <c r="I439" s="814"/>
      <c r="J439" s="814"/>
      <c r="K439" s="814"/>
      <c r="L439" s="814"/>
      <c r="M439" s="814"/>
      <c r="N439" s="814"/>
      <c r="O439" s="814"/>
      <c r="P439" s="814"/>
      <c r="Q439" s="814"/>
      <c r="R439" s="814"/>
      <c r="S439" s="814"/>
      <c r="T439" s="814"/>
      <c r="U439" s="814"/>
      <c r="V439" s="814"/>
      <c r="W439" s="814"/>
      <c r="X439" s="814"/>
      <c r="Y439" s="814"/>
      <c r="Z439" s="814"/>
      <c r="AA439" s="48"/>
      <c r="AB439" s="48"/>
      <c r="AC439" s="48"/>
    </row>
    <row r="440" spans="1:68" ht="16.5" customHeight="1" x14ac:dyDescent="0.25">
      <c r="A440" s="737" t="s">
        <v>709</v>
      </c>
      <c r="B440" s="731"/>
      <c r="C440" s="731"/>
      <c r="D440" s="731"/>
      <c r="E440" s="731"/>
      <c r="F440" s="731"/>
      <c r="G440" s="731"/>
      <c r="H440" s="731"/>
      <c r="I440" s="731"/>
      <c r="J440" s="731"/>
      <c r="K440" s="731"/>
      <c r="L440" s="731"/>
      <c r="M440" s="731"/>
      <c r="N440" s="731"/>
      <c r="O440" s="731"/>
      <c r="P440" s="731"/>
      <c r="Q440" s="731"/>
      <c r="R440" s="731"/>
      <c r="S440" s="731"/>
      <c r="T440" s="731"/>
      <c r="U440" s="731"/>
      <c r="V440" s="731"/>
      <c r="W440" s="731"/>
      <c r="X440" s="731"/>
      <c r="Y440" s="731"/>
      <c r="Z440" s="731"/>
      <c r="AA440" s="714"/>
      <c r="AB440" s="714"/>
      <c r="AC440" s="714"/>
    </row>
    <row r="441" spans="1:68" ht="14.25" customHeight="1" x14ac:dyDescent="0.25">
      <c r="A441" s="736" t="s">
        <v>113</v>
      </c>
      <c r="B441" s="731"/>
      <c r="C441" s="731"/>
      <c r="D441" s="731"/>
      <c r="E441" s="731"/>
      <c r="F441" s="731"/>
      <c r="G441" s="731"/>
      <c r="H441" s="731"/>
      <c r="I441" s="731"/>
      <c r="J441" s="731"/>
      <c r="K441" s="731"/>
      <c r="L441" s="731"/>
      <c r="M441" s="731"/>
      <c r="N441" s="731"/>
      <c r="O441" s="731"/>
      <c r="P441" s="731"/>
      <c r="Q441" s="731"/>
      <c r="R441" s="731"/>
      <c r="S441" s="731"/>
      <c r="T441" s="731"/>
      <c r="U441" s="731"/>
      <c r="V441" s="731"/>
      <c r="W441" s="731"/>
      <c r="X441" s="731"/>
      <c r="Y441" s="731"/>
      <c r="Z441" s="731"/>
      <c r="AA441" s="715"/>
      <c r="AB441" s="715"/>
      <c r="AC441" s="715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3">
        <v>4607091389708</v>
      </c>
      <c r="E442" s="724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26"/>
      <c r="R442" s="726"/>
      <c r="S442" s="726"/>
      <c r="T442" s="727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0"/>
      <c r="B443" s="731"/>
      <c r="C443" s="731"/>
      <c r="D443" s="731"/>
      <c r="E443" s="731"/>
      <c r="F443" s="731"/>
      <c r="G443" s="731"/>
      <c r="H443" s="731"/>
      <c r="I443" s="731"/>
      <c r="J443" s="731"/>
      <c r="K443" s="731"/>
      <c r="L443" s="731"/>
      <c r="M443" s="731"/>
      <c r="N443" s="731"/>
      <c r="O443" s="732"/>
      <c r="P443" s="733" t="s">
        <v>70</v>
      </c>
      <c r="Q443" s="734"/>
      <c r="R443" s="734"/>
      <c r="S443" s="734"/>
      <c r="T443" s="734"/>
      <c r="U443" s="734"/>
      <c r="V443" s="735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x14ac:dyDescent="0.2">
      <c r="A444" s="731"/>
      <c r="B444" s="731"/>
      <c r="C444" s="731"/>
      <c r="D444" s="731"/>
      <c r="E444" s="731"/>
      <c r="F444" s="731"/>
      <c r="G444" s="731"/>
      <c r="H444" s="731"/>
      <c r="I444" s="731"/>
      <c r="J444" s="731"/>
      <c r="K444" s="731"/>
      <c r="L444" s="731"/>
      <c r="M444" s="731"/>
      <c r="N444" s="731"/>
      <c r="O444" s="732"/>
      <c r="P444" s="733" t="s">
        <v>70</v>
      </c>
      <c r="Q444" s="734"/>
      <c r="R444" s="734"/>
      <c r="S444" s="734"/>
      <c r="T444" s="734"/>
      <c r="U444" s="734"/>
      <c r="V444" s="735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customHeight="1" x14ac:dyDescent="0.25">
      <c r="A445" s="736" t="s">
        <v>63</v>
      </c>
      <c r="B445" s="731"/>
      <c r="C445" s="731"/>
      <c r="D445" s="731"/>
      <c r="E445" s="731"/>
      <c r="F445" s="731"/>
      <c r="G445" s="731"/>
      <c r="H445" s="731"/>
      <c r="I445" s="731"/>
      <c r="J445" s="731"/>
      <c r="K445" s="731"/>
      <c r="L445" s="731"/>
      <c r="M445" s="731"/>
      <c r="N445" s="731"/>
      <c r="O445" s="731"/>
      <c r="P445" s="731"/>
      <c r="Q445" s="731"/>
      <c r="R445" s="731"/>
      <c r="S445" s="731"/>
      <c r="T445" s="731"/>
      <c r="U445" s="731"/>
      <c r="V445" s="731"/>
      <c r="W445" s="731"/>
      <c r="X445" s="731"/>
      <c r="Y445" s="731"/>
      <c r="Z445" s="731"/>
      <c r="AA445" s="715"/>
      <c r="AB445" s="715"/>
      <c r="AC445" s="715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3">
        <v>4607091389753</v>
      </c>
      <c r="E446" s="724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26"/>
      <c r="R446" s="726"/>
      <c r="S446" s="726"/>
      <c r="T446" s="727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3">
        <v>4607091389753</v>
      </c>
      <c r="E447" s="724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26"/>
      <c r="R447" s="726"/>
      <c r="S447" s="726"/>
      <c r="T447" s="727"/>
      <c r="U447" s="34"/>
      <c r="V447" s="34"/>
      <c r="W447" s="35" t="s">
        <v>68</v>
      </c>
      <c r="X447" s="719">
        <v>75</v>
      </c>
      <c r="Y447" s="720">
        <f t="shared" si="83"/>
        <v>75.600000000000009</v>
      </c>
      <c r="Z447" s="36">
        <f>IFERROR(IF(Y447=0,"",ROUNDUP(Y447/H447,0)*0.00753),"")</f>
        <v>0.13553999999999999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79.107142857142847</v>
      </c>
      <c r="BN447" s="64">
        <f t="shared" si="85"/>
        <v>79.739999999999995</v>
      </c>
      <c r="BO447" s="64">
        <f t="shared" si="86"/>
        <v>0.11446886446886446</v>
      </c>
      <c r="BP447" s="64">
        <f t="shared" si="87"/>
        <v>0.11538461538461538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3">
        <v>4607091389760</v>
      </c>
      <c r="E448" s="724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26"/>
      <c r="R448" s="726"/>
      <c r="S448" s="726"/>
      <c r="T448" s="727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3">
        <v>4607091389746</v>
      </c>
      <c r="E449" s="724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26"/>
      <c r="R449" s="726"/>
      <c r="S449" s="726"/>
      <c r="T449" s="727"/>
      <c r="U449" s="34"/>
      <c r="V449" s="34"/>
      <c r="W449" s="35" t="s">
        <v>68</v>
      </c>
      <c r="X449" s="719">
        <v>100</v>
      </c>
      <c r="Y449" s="720">
        <f t="shared" si="83"/>
        <v>100.80000000000001</v>
      </c>
      <c r="Z449" s="36">
        <f>IFERROR(IF(Y449=0,"",ROUNDUP(Y449/H449,0)*0.00753),"")</f>
        <v>0.18071999999999999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105.47619047619047</v>
      </c>
      <c r="BN449" s="64">
        <f t="shared" si="85"/>
        <v>106.32000000000001</v>
      </c>
      <c r="BO449" s="64">
        <f t="shared" si="86"/>
        <v>0.15262515262515264</v>
      </c>
      <c r="BP449" s="64">
        <f t="shared" si="87"/>
        <v>0.15384615384615385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3">
        <v>4607091389746</v>
      </c>
      <c r="E450" s="724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8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26"/>
      <c r="R450" s="726"/>
      <c r="S450" s="726"/>
      <c r="T450" s="727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4301031257</v>
      </c>
      <c r="D451" s="723">
        <v>4680115883147</v>
      </c>
      <c r="E451" s="724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26"/>
      <c r="R451" s="726"/>
      <c r="S451" s="726"/>
      <c r="T451" s="727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727</v>
      </c>
      <c r="C452" s="31">
        <v>4301031335</v>
      </c>
      <c r="D452" s="723">
        <v>4680115883147</v>
      </c>
      <c r="E452" s="724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26"/>
      <c r="R452" s="726"/>
      <c r="S452" s="726"/>
      <c r="T452" s="727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23">
        <v>4607091384338</v>
      </c>
      <c r="E453" s="724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26"/>
      <c r="R453" s="726"/>
      <c r="S453" s="726"/>
      <c r="T453" s="727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4301031330</v>
      </c>
      <c r="D454" s="723">
        <v>4607091384338</v>
      </c>
      <c r="E454" s="724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26"/>
      <c r="R454" s="726"/>
      <c r="S454" s="726"/>
      <c r="T454" s="727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4301031254</v>
      </c>
      <c r="D455" s="723">
        <v>4680115883154</v>
      </c>
      <c r="E455" s="724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26"/>
      <c r="R455" s="726"/>
      <c r="S455" s="726"/>
      <c r="T455" s="727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4301031336</v>
      </c>
      <c r="D456" s="723">
        <v>4680115883154</v>
      </c>
      <c r="E456" s="724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26"/>
      <c r="R456" s="726"/>
      <c r="S456" s="726"/>
      <c r="T456" s="727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3">
        <v>4607091389524</v>
      </c>
      <c r="E457" s="724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26"/>
      <c r="R457" s="726"/>
      <c r="S457" s="726"/>
      <c r="T457" s="727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3">
        <v>4607091389524</v>
      </c>
      <c r="E458" s="724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8" t="s">
        <v>739</v>
      </c>
      <c r="Q458" s="726"/>
      <c r="R458" s="726"/>
      <c r="S458" s="726"/>
      <c r="T458" s="727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3">
        <v>4680115883161</v>
      </c>
      <c r="E459" s="724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6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26"/>
      <c r="R459" s="726"/>
      <c r="S459" s="726"/>
      <c r="T459" s="727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3">
        <v>4607091389531</v>
      </c>
      <c r="E460" s="724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26"/>
      <c r="R460" s="726"/>
      <c r="S460" s="726"/>
      <c r="T460" s="727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3">
        <v>4607091389531</v>
      </c>
      <c r="E461" s="724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26"/>
      <c r="R461" s="726"/>
      <c r="S461" s="726"/>
      <c r="T461" s="727"/>
      <c r="U461" s="34"/>
      <c r="V461" s="34"/>
      <c r="W461" s="35" t="s">
        <v>68</v>
      </c>
      <c r="X461" s="719">
        <v>7</v>
      </c>
      <c r="Y461" s="720">
        <f t="shared" si="83"/>
        <v>8.4</v>
      </c>
      <c r="Z461" s="36">
        <f t="shared" si="88"/>
        <v>2.0080000000000001E-2</v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7.4333333333333327</v>
      </c>
      <c r="BN461" s="64">
        <f t="shared" si="85"/>
        <v>8.92</v>
      </c>
      <c r="BO461" s="64">
        <f t="shared" si="86"/>
        <v>1.4245014245014245E-2</v>
      </c>
      <c r="BP461" s="64">
        <f t="shared" si="87"/>
        <v>1.7094017094017096E-2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3">
        <v>4607091384345</v>
      </c>
      <c r="E462" s="724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26"/>
      <c r="R462" s="726"/>
      <c r="S462" s="726"/>
      <c r="T462" s="727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4301031255</v>
      </c>
      <c r="D463" s="723">
        <v>4680115883185</v>
      </c>
      <c r="E463" s="724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26"/>
      <c r="R463" s="726"/>
      <c r="S463" s="726"/>
      <c r="T463" s="727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752</v>
      </c>
      <c r="C464" s="31">
        <v>4301031338</v>
      </c>
      <c r="D464" s="723">
        <v>4680115883185</v>
      </c>
      <c r="E464" s="724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1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26"/>
      <c r="R464" s="726"/>
      <c r="S464" s="726"/>
      <c r="T464" s="727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0"/>
      <c r="B465" s="731"/>
      <c r="C465" s="731"/>
      <c r="D465" s="731"/>
      <c r="E465" s="731"/>
      <c r="F465" s="731"/>
      <c r="G465" s="731"/>
      <c r="H465" s="731"/>
      <c r="I465" s="731"/>
      <c r="J465" s="731"/>
      <c r="K465" s="731"/>
      <c r="L465" s="731"/>
      <c r="M465" s="731"/>
      <c r="N465" s="731"/>
      <c r="O465" s="732"/>
      <c r="P465" s="733" t="s">
        <v>70</v>
      </c>
      <c r="Q465" s="734"/>
      <c r="R465" s="734"/>
      <c r="S465" s="734"/>
      <c r="T465" s="734"/>
      <c r="U465" s="734"/>
      <c r="V465" s="735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45.000000000000007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46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0.33633999999999997</v>
      </c>
      <c r="AA465" s="722"/>
      <c r="AB465" s="722"/>
      <c r="AC465" s="722"/>
    </row>
    <row r="466" spans="1:68" x14ac:dyDescent="0.2">
      <c r="A466" s="731"/>
      <c r="B466" s="731"/>
      <c r="C466" s="731"/>
      <c r="D466" s="731"/>
      <c r="E466" s="731"/>
      <c r="F466" s="731"/>
      <c r="G466" s="731"/>
      <c r="H466" s="731"/>
      <c r="I466" s="731"/>
      <c r="J466" s="731"/>
      <c r="K466" s="731"/>
      <c r="L466" s="731"/>
      <c r="M466" s="731"/>
      <c r="N466" s="731"/>
      <c r="O466" s="732"/>
      <c r="P466" s="733" t="s">
        <v>70</v>
      </c>
      <c r="Q466" s="734"/>
      <c r="R466" s="734"/>
      <c r="S466" s="734"/>
      <c r="T466" s="734"/>
      <c r="U466" s="734"/>
      <c r="V466" s="735"/>
      <c r="W466" s="37" t="s">
        <v>68</v>
      </c>
      <c r="X466" s="721">
        <f>IFERROR(SUM(X446:X464),"0")</f>
        <v>182</v>
      </c>
      <c r="Y466" s="721">
        <f>IFERROR(SUM(Y446:Y464),"0")</f>
        <v>184.80000000000004</v>
      </c>
      <c r="Z466" s="37"/>
      <c r="AA466" s="722"/>
      <c r="AB466" s="722"/>
      <c r="AC466" s="722"/>
    </row>
    <row r="467" spans="1:68" ht="14.25" customHeight="1" x14ac:dyDescent="0.25">
      <c r="A467" s="736" t="s">
        <v>72</v>
      </c>
      <c r="B467" s="731"/>
      <c r="C467" s="731"/>
      <c r="D467" s="731"/>
      <c r="E467" s="731"/>
      <c r="F467" s="731"/>
      <c r="G467" s="731"/>
      <c r="H467" s="731"/>
      <c r="I467" s="731"/>
      <c r="J467" s="731"/>
      <c r="K467" s="731"/>
      <c r="L467" s="731"/>
      <c r="M467" s="731"/>
      <c r="N467" s="731"/>
      <c r="O467" s="731"/>
      <c r="P467" s="731"/>
      <c r="Q467" s="731"/>
      <c r="R467" s="731"/>
      <c r="S467" s="731"/>
      <c r="T467" s="731"/>
      <c r="U467" s="731"/>
      <c r="V467" s="731"/>
      <c r="W467" s="731"/>
      <c r="X467" s="731"/>
      <c r="Y467" s="731"/>
      <c r="Z467" s="731"/>
      <c r="AA467" s="715"/>
      <c r="AB467" s="715"/>
      <c r="AC467" s="715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3">
        <v>4607091384352</v>
      </c>
      <c r="E468" s="724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26"/>
      <c r="R468" s="726"/>
      <c r="S468" s="726"/>
      <c r="T468" s="727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3">
        <v>4607091389654</v>
      </c>
      <c r="E469" s="724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26"/>
      <c r="R469" s="726"/>
      <c r="S469" s="726"/>
      <c r="T469" s="727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0"/>
      <c r="B470" s="731"/>
      <c r="C470" s="731"/>
      <c r="D470" s="731"/>
      <c r="E470" s="731"/>
      <c r="F470" s="731"/>
      <c r="G470" s="731"/>
      <c r="H470" s="731"/>
      <c r="I470" s="731"/>
      <c r="J470" s="731"/>
      <c r="K470" s="731"/>
      <c r="L470" s="731"/>
      <c r="M470" s="731"/>
      <c r="N470" s="731"/>
      <c r="O470" s="732"/>
      <c r="P470" s="733" t="s">
        <v>70</v>
      </c>
      <c r="Q470" s="734"/>
      <c r="R470" s="734"/>
      <c r="S470" s="734"/>
      <c r="T470" s="734"/>
      <c r="U470" s="734"/>
      <c r="V470" s="735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x14ac:dyDescent="0.2">
      <c r="A471" s="731"/>
      <c r="B471" s="731"/>
      <c r="C471" s="731"/>
      <c r="D471" s="731"/>
      <c r="E471" s="731"/>
      <c r="F471" s="731"/>
      <c r="G471" s="731"/>
      <c r="H471" s="731"/>
      <c r="I471" s="731"/>
      <c r="J471" s="731"/>
      <c r="K471" s="731"/>
      <c r="L471" s="731"/>
      <c r="M471" s="731"/>
      <c r="N471" s="731"/>
      <c r="O471" s="732"/>
      <c r="P471" s="733" t="s">
        <v>70</v>
      </c>
      <c r="Q471" s="734"/>
      <c r="R471" s="734"/>
      <c r="S471" s="734"/>
      <c r="T471" s="734"/>
      <c r="U471" s="734"/>
      <c r="V471" s="735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customHeight="1" x14ac:dyDescent="0.25">
      <c r="A472" s="736" t="s">
        <v>102</v>
      </c>
      <c r="B472" s="731"/>
      <c r="C472" s="731"/>
      <c r="D472" s="731"/>
      <c r="E472" s="731"/>
      <c r="F472" s="731"/>
      <c r="G472" s="731"/>
      <c r="H472" s="731"/>
      <c r="I472" s="731"/>
      <c r="J472" s="731"/>
      <c r="K472" s="731"/>
      <c r="L472" s="731"/>
      <c r="M472" s="731"/>
      <c r="N472" s="731"/>
      <c r="O472" s="731"/>
      <c r="P472" s="731"/>
      <c r="Q472" s="731"/>
      <c r="R472" s="731"/>
      <c r="S472" s="731"/>
      <c r="T472" s="731"/>
      <c r="U472" s="731"/>
      <c r="V472" s="731"/>
      <c r="W472" s="731"/>
      <c r="X472" s="731"/>
      <c r="Y472" s="731"/>
      <c r="Z472" s="731"/>
      <c r="AA472" s="715"/>
      <c r="AB472" s="715"/>
      <c r="AC472" s="715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3">
        <v>4680115884335</v>
      </c>
      <c r="E473" s="724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7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26"/>
      <c r="R473" s="726"/>
      <c r="S473" s="726"/>
      <c r="T473" s="727"/>
      <c r="U473" s="34"/>
      <c r="V473" s="34"/>
      <c r="W473" s="35" t="s">
        <v>68</v>
      </c>
      <c r="X473" s="719">
        <v>1</v>
      </c>
      <c r="Y473" s="720">
        <f>IFERROR(IF(X473="",0,CEILING((X473/$H473),1)*$H473),"")</f>
        <v>1.2</v>
      </c>
      <c r="Z473" s="36">
        <f>IFERROR(IF(Y473=0,"",ROUNDUP(Y473/H473,0)*0.00627),"")</f>
        <v>6.2700000000000004E-3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1.5</v>
      </c>
      <c r="BN473" s="64">
        <f>IFERROR(Y473*I473/H473,"0")</f>
        <v>1.8000000000000003</v>
      </c>
      <c r="BO473" s="64">
        <f>IFERROR(1/J473*(X473/H473),"0")</f>
        <v>4.1666666666666666E-3</v>
      </c>
      <c r="BP473" s="64">
        <f>IFERROR(1/J473*(Y473/H473),"0")</f>
        <v>5.0000000000000001E-3</v>
      </c>
    </row>
    <row r="474" spans="1:68" x14ac:dyDescent="0.2">
      <c r="A474" s="730"/>
      <c r="B474" s="731"/>
      <c r="C474" s="731"/>
      <c r="D474" s="731"/>
      <c r="E474" s="731"/>
      <c r="F474" s="731"/>
      <c r="G474" s="731"/>
      <c r="H474" s="731"/>
      <c r="I474" s="731"/>
      <c r="J474" s="731"/>
      <c r="K474" s="731"/>
      <c r="L474" s="731"/>
      <c r="M474" s="731"/>
      <c r="N474" s="731"/>
      <c r="O474" s="732"/>
      <c r="P474" s="733" t="s">
        <v>70</v>
      </c>
      <c r="Q474" s="734"/>
      <c r="R474" s="734"/>
      <c r="S474" s="734"/>
      <c r="T474" s="734"/>
      <c r="U474" s="734"/>
      <c r="V474" s="735"/>
      <c r="W474" s="37" t="s">
        <v>71</v>
      </c>
      <c r="X474" s="721">
        <f>IFERROR(X473/H473,"0")</f>
        <v>0.83333333333333337</v>
      </c>
      <c r="Y474" s="721">
        <f>IFERROR(Y473/H473,"0")</f>
        <v>1</v>
      </c>
      <c r="Z474" s="721">
        <f>IFERROR(IF(Z473="",0,Z473),"0")</f>
        <v>6.2700000000000004E-3</v>
      </c>
      <c r="AA474" s="722"/>
      <c r="AB474" s="722"/>
      <c r="AC474" s="722"/>
    </row>
    <row r="475" spans="1:68" x14ac:dyDescent="0.2">
      <c r="A475" s="731"/>
      <c r="B475" s="731"/>
      <c r="C475" s="731"/>
      <c r="D475" s="731"/>
      <c r="E475" s="731"/>
      <c r="F475" s="731"/>
      <c r="G475" s="731"/>
      <c r="H475" s="731"/>
      <c r="I475" s="731"/>
      <c r="J475" s="731"/>
      <c r="K475" s="731"/>
      <c r="L475" s="731"/>
      <c r="M475" s="731"/>
      <c r="N475" s="731"/>
      <c r="O475" s="732"/>
      <c r="P475" s="733" t="s">
        <v>70</v>
      </c>
      <c r="Q475" s="734"/>
      <c r="R475" s="734"/>
      <c r="S475" s="734"/>
      <c r="T475" s="734"/>
      <c r="U475" s="734"/>
      <c r="V475" s="735"/>
      <c r="W475" s="37" t="s">
        <v>68</v>
      </c>
      <c r="X475" s="721">
        <f>IFERROR(SUM(X473:X473),"0")</f>
        <v>1</v>
      </c>
      <c r="Y475" s="721">
        <f>IFERROR(SUM(Y473:Y473),"0")</f>
        <v>1.2</v>
      </c>
      <c r="Z475" s="37"/>
      <c r="AA475" s="722"/>
      <c r="AB475" s="722"/>
      <c r="AC475" s="722"/>
    </row>
    <row r="476" spans="1:68" ht="16.5" customHeight="1" x14ac:dyDescent="0.25">
      <c r="A476" s="737" t="s">
        <v>764</v>
      </c>
      <c r="B476" s="731"/>
      <c r="C476" s="731"/>
      <c r="D476" s="731"/>
      <c r="E476" s="731"/>
      <c r="F476" s="731"/>
      <c r="G476" s="731"/>
      <c r="H476" s="731"/>
      <c r="I476" s="731"/>
      <c r="J476" s="731"/>
      <c r="K476" s="731"/>
      <c r="L476" s="731"/>
      <c r="M476" s="731"/>
      <c r="N476" s="731"/>
      <c r="O476" s="731"/>
      <c r="P476" s="731"/>
      <c r="Q476" s="731"/>
      <c r="R476" s="731"/>
      <c r="S476" s="731"/>
      <c r="T476" s="731"/>
      <c r="U476" s="731"/>
      <c r="V476" s="731"/>
      <c r="W476" s="731"/>
      <c r="X476" s="731"/>
      <c r="Y476" s="731"/>
      <c r="Z476" s="731"/>
      <c r="AA476" s="714"/>
      <c r="AB476" s="714"/>
      <c r="AC476" s="714"/>
    </row>
    <row r="477" spans="1:68" ht="14.25" customHeight="1" x14ac:dyDescent="0.25">
      <c r="A477" s="736" t="s">
        <v>166</v>
      </c>
      <c r="B477" s="731"/>
      <c r="C477" s="731"/>
      <c r="D477" s="731"/>
      <c r="E477" s="731"/>
      <c r="F477" s="731"/>
      <c r="G477" s="731"/>
      <c r="H477" s="731"/>
      <c r="I477" s="731"/>
      <c r="J477" s="731"/>
      <c r="K477" s="731"/>
      <c r="L477" s="731"/>
      <c r="M477" s="731"/>
      <c r="N477" s="731"/>
      <c r="O477" s="731"/>
      <c r="P477" s="731"/>
      <c r="Q477" s="731"/>
      <c r="R477" s="731"/>
      <c r="S477" s="731"/>
      <c r="T477" s="731"/>
      <c r="U477" s="731"/>
      <c r="V477" s="731"/>
      <c r="W477" s="731"/>
      <c r="X477" s="731"/>
      <c r="Y477" s="731"/>
      <c r="Z477" s="731"/>
      <c r="AA477" s="715"/>
      <c r="AB477" s="715"/>
      <c r="AC477" s="715"/>
    </row>
    <row r="478" spans="1:68" ht="27" customHeight="1" x14ac:dyDescent="0.25">
      <c r="A478" s="54" t="s">
        <v>765</v>
      </c>
      <c r="B478" s="54" t="s">
        <v>766</v>
      </c>
      <c r="C478" s="31">
        <v>4301020315</v>
      </c>
      <c r="D478" s="723">
        <v>4607091389364</v>
      </c>
      <c r="E478" s="724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10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26"/>
      <c r="R478" s="726"/>
      <c r="S478" s="726"/>
      <c r="T478" s="727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730"/>
      <c r="B479" s="731"/>
      <c r="C479" s="731"/>
      <c r="D479" s="731"/>
      <c r="E479" s="731"/>
      <c r="F479" s="731"/>
      <c r="G479" s="731"/>
      <c r="H479" s="731"/>
      <c r="I479" s="731"/>
      <c r="J479" s="731"/>
      <c r="K479" s="731"/>
      <c r="L479" s="731"/>
      <c r="M479" s="731"/>
      <c r="N479" s="731"/>
      <c r="O479" s="732"/>
      <c r="P479" s="733" t="s">
        <v>70</v>
      </c>
      <c r="Q479" s="734"/>
      <c r="R479" s="734"/>
      <c r="S479" s="734"/>
      <c r="T479" s="734"/>
      <c r="U479" s="734"/>
      <c r="V479" s="735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x14ac:dyDescent="0.2">
      <c r="A480" s="731"/>
      <c r="B480" s="731"/>
      <c r="C480" s="731"/>
      <c r="D480" s="731"/>
      <c r="E480" s="731"/>
      <c r="F480" s="731"/>
      <c r="G480" s="731"/>
      <c r="H480" s="731"/>
      <c r="I480" s="731"/>
      <c r="J480" s="731"/>
      <c r="K480" s="731"/>
      <c r="L480" s="731"/>
      <c r="M480" s="731"/>
      <c r="N480" s="731"/>
      <c r="O480" s="732"/>
      <c r="P480" s="733" t="s">
        <v>70</v>
      </c>
      <c r="Q480" s="734"/>
      <c r="R480" s="734"/>
      <c r="S480" s="734"/>
      <c r="T480" s="734"/>
      <c r="U480" s="734"/>
      <c r="V480" s="735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customHeight="1" x14ac:dyDescent="0.25">
      <c r="A481" s="736" t="s">
        <v>63</v>
      </c>
      <c r="B481" s="731"/>
      <c r="C481" s="731"/>
      <c r="D481" s="731"/>
      <c r="E481" s="731"/>
      <c r="F481" s="731"/>
      <c r="G481" s="731"/>
      <c r="H481" s="731"/>
      <c r="I481" s="731"/>
      <c r="J481" s="731"/>
      <c r="K481" s="731"/>
      <c r="L481" s="731"/>
      <c r="M481" s="731"/>
      <c r="N481" s="731"/>
      <c r="O481" s="731"/>
      <c r="P481" s="731"/>
      <c r="Q481" s="731"/>
      <c r="R481" s="731"/>
      <c r="S481" s="731"/>
      <c r="T481" s="731"/>
      <c r="U481" s="731"/>
      <c r="V481" s="731"/>
      <c r="W481" s="731"/>
      <c r="X481" s="731"/>
      <c r="Y481" s="731"/>
      <c r="Z481" s="731"/>
      <c r="AA481" s="715"/>
      <c r="AB481" s="715"/>
      <c r="AC481" s="715"/>
    </row>
    <row r="482" spans="1:68" ht="27" customHeight="1" x14ac:dyDescent="0.25">
      <c r="A482" s="54" t="s">
        <v>768</v>
      </c>
      <c r="B482" s="54" t="s">
        <v>769</v>
      </c>
      <c r="C482" s="31">
        <v>4301031324</v>
      </c>
      <c r="D482" s="723">
        <v>4607091389739</v>
      </c>
      <c r="E482" s="724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26"/>
      <c r="R482" s="726"/>
      <c r="S482" s="726"/>
      <c r="T482" s="727"/>
      <c r="U482" s="34"/>
      <c r="V482" s="34"/>
      <c r="W482" s="35" t="s">
        <v>68</v>
      </c>
      <c r="X482" s="719">
        <v>44</v>
      </c>
      <c r="Y482" s="720">
        <f>IFERROR(IF(X482="",0,CEILING((X482/$H482),1)*$H482),"")</f>
        <v>46.2</v>
      </c>
      <c r="Z482" s="36">
        <f>IFERROR(IF(Y482=0,"",ROUNDUP(Y482/H482,0)*0.00753),"")</f>
        <v>8.2830000000000001E-2</v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46.409523809523805</v>
      </c>
      <c r="BN482" s="64">
        <f>IFERROR(Y482*I482/H482,"0")</f>
        <v>48.73</v>
      </c>
      <c r="BO482" s="64">
        <f>IFERROR(1/J482*(X482/H482),"0")</f>
        <v>6.7155067155067152E-2</v>
      </c>
      <c r="BP482" s="64">
        <f>IFERROR(1/J482*(Y482/H482),"0")</f>
        <v>7.0512820512820512E-2</v>
      </c>
    </row>
    <row r="483" spans="1:68" ht="27" customHeight="1" x14ac:dyDescent="0.25">
      <c r="A483" s="54" t="s">
        <v>771</v>
      </c>
      <c r="B483" s="54" t="s">
        <v>772</v>
      </c>
      <c r="C483" s="31">
        <v>4301031363</v>
      </c>
      <c r="D483" s="723">
        <v>4607091389425</v>
      </c>
      <c r="E483" s="724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26"/>
      <c r="R483" s="726"/>
      <c r="S483" s="726"/>
      <c r="T483" s="727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4301031334</v>
      </c>
      <c r="D484" s="723">
        <v>4680115880771</v>
      </c>
      <c r="E484" s="724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26"/>
      <c r="R484" s="726"/>
      <c r="S484" s="726"/>
      <c r="T484" s="727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4301031359</v>
      </c>
      <c r="D485" s="723">
        <v>4607091389500</v>
      </c>
      <c r="E485" s="724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1" t="s">
        <v>779</v>
      </c>
      <c r="Q485" s="726"/>
      <c r="R485" s="726"/>
      <c r="S485" s="726"/>
      <c r="T485" s="727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777</v>
      </c>
      <c r="B486" s="54" t="s">
        <v>780</v>
      </c>
      <c r="C486" s="31">
        <v>4301031327</v>
      </c>
      <c r="D486" s="723">
        <v>4607091389500</v>
      </c>
      <c r="E486" s="724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26"/>
      <c r="R486" s="726"/>
      <c r="S486" s="726"/>
      <c r="T486" s="727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30"/>
      <c r="B487" s="731"/>
      <c r="C487" s="731"/>
      <c r="D487" s="731"/>
      <c r="E487" s="731"/>
      <c r="F487" s="731"/>
      <c r="G487" s="731"/>
      <c r="H487" s="731"/>
      <c r="I487" s="731"/>
      <c r="J487" s="731"/>
      <c r="K487" s="731"/>
      <c r="L487" s="731"/>
      <c r="M487" s="731"/>
      <c r="N487" s="731"/>
      <c r="O487" s="732"/>
      <c r="P487" s="733" t="s">
        <v>70</v>
      </c>
      <c r="Q487" s="734"/>
      <c r="R487" s="734"/>
      <c r="S487" s="734"/>
      <c r="T487" s="734"/>
      <c r="U487" s="734"/>
      <c r="V487" s="735"/>
      <c r="W487" s="37" t="s">
        <v>71</v>
      </c>
      <c r="X487" s="721">
        <f>IFERROR(X482/H482,"0")+IFERROR(X483/H483,"0")+IFERROR(X484/H484,"0")+IFERROR(X485/H485,"0")+IFERROR(X486/H486,"0")</f>
        <v>10.476190476190476</v>
      </c>
      <c r="Y487" s="721">
        <f>IFERROR(Y482/H482,"0")+IFERROR(Y483/H483,"0")+IFERROR(Y484/H484,"0")+IFERROR(Y485/H485,"0")+IFERROR(Y486/H486,"0")</f>
        <v>11</v>
      </c>
      <c r="Z487" s="721">
        <f>IFERROR(IF(Z482="",0,Z482),"0")+IFERROR(IF(Z483="",0,Z483),"0")+IFERROR(IF(Z484="",0,Z484),"0")+IFERROR(IF(Z485="",0,Z485),"0")+IFERROR(IF(Z486="",0,Z486),"0")</f>
        <v>8.2830000000000001E-2</v>
      </c>
      <c r="AA487" s="722"/>
      <c r="AB487" s="722"/>
      <c r="AC487" s="722"/>
    </row>
    <row r="488" spans="1:68" x14ac:dyDescent="0.2">
      <c r="A488" s="731"/>
      <c r="B488" s="731"/>
      <c r="C488" s="731"/>
      <c r="D488" s="731"/>
      <c r="E488" s="731"/>
      <c r="F488" s="731"/>
      <c r="G488" s="731"/>
      <c r="H488" s="731"/>
      <c r="I488" s="731"/>
      <c r="J488" s="731"/>
      <c r="K488" s="731"/>
      <c r="L488" s="731"/>
      <c r="M488" s="731"/>
      <c r="N488" s="731"/>
      <c r="O488" s="732"/>
      <c r="P488" s="733" t="s">
        <v>70</v>
      </c>
      <c r="Q488" s="734"/>
      <c r="R488" s="734"/>
      <c r="S488" s="734"/>
      <c r="T488" s="734"/>
      <c r="U488" s="734"/>
      <c r="V488" s="735"/>
      <c r="W488" s="37" t="s">
        <v>68</v>
      </c>
      <c r="X488" s="721">
        <f>IFERROR(SUM(X482:X486),"0")</f>
        <v>44</v>
      </c>
      <c r="Y488" s="721">
        <f>IFERROR(SUM(Y482:Y486),"0")</f>
        <v>46.2</v>
      </c>
      <c r="Z488" s="37"/>
      <c r="AA488" s="722"/>
      <c r="AB488" s="722"/>
      <c r="AC488" s="722"/>
    </row>
    <row r="489" spans="1:68" ht="14.25" customHeight="1" x14ac:dyDescent="0.25">
      <c r="A489" s="736" t="s">
        <v>102</v>
      </c>
      <c r="B489" s="731"/>
      <c r="C489" s="731"/>
      <c r="D489" s="731"/>
      <c r="E489" s="731"/>
      <c r="F489" s="731"/>
      <c r="G489" s="731"/>
      <c r="H489" s="731"/>
      <c r="I489" s="731"/>
      <c r="J489" s="731"/>
      <c r="K489" s="731"/>
      <c r="L489" s="731"/>
      <c r="M489" s="731"/>
      <c r="N489" s="731"/>
      <c r="O489" s="731"/>
      <c r="P489" s="731"/>
      <c r="Q489" s="731"/>
      <c r="R489" s="731"/>
      <c r="S489" s="731"/>
      <c r="T489" s="731"/>
      <c r="U489" s="731"/>
      <c r="V489" s="731"/>
      <c r="W489" s="731"/>
      <c r="X489" s="731"/>
      <c r="Y489" s="731"/>
      <c r="Z489" s="731"/>
      <c r="AA489" s="715"/>
      <c r="AB489" s="715"/>
      <c r="AC489" s="715"/>
    </row>
    <row r="490" spans="1:68" ht="27" customHeight="1" x14ac:dyDescent="0.25">
      <c r="A490" s="54" t="s">
        <v>781</v>
      </c>
      <c r="B490" s="54" t="s">
        <v>782</v>
      </c>
      <c r="C490" s="31">
        <v>4301032046</v>
      </c>
      <c r="D490" s="723">
        <v>4680115884359</v>
      </c>
      <c r="E490" s="724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103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26"/>
      <c r="R490" s="726"/>
      <c r="S490" s="726"/>
      <c r="T490" s="727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0"/>
      <c r="B491" s="731"/>
      <c r="C491" s="731"/>
      <c r="D491" s="731"/>
      <c r="E491" s="731"/>
      <c r="F491" s="731"/>
      <c r="G491" s="731"/>
      <c r="H491" s="731"/>
      <c r="I491" s="731"/>
      <c r="J491" s="731"/>
      <c r="K491" s="731"/>
      <c r="L491" s="731"/>
      <c r="M491" s="731"/>
      <c r="N491" s="731"/>
      <c r="O491" s="732"/>
      <c r="P491" s="733" t="s">
        <v>70</v>
      </c>
      <c r="Q491" s="734"/>
      <c r="R491" s="734"/>
      <c r="S491" s="734"/>
      <c r="T491" s="734"/>
      <c r="U491" s="734"/>
      <c r="V491" s="735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x14ac:dyDescent="0.2">
      <c r="A492" s="731"/>
      <c r="B492" s="731"/>
      <c r="C492" s="731"/>
      <c r="D492" s="731"/>
      <c r="E492" s="731"/>
      <c r="F492" s="731"/>
      <c r="G492" s="731"/>
      <c r="H492" s="731"/>
      <c r="I492" s="731"/>
      <c r="J492" s="731"/>
      <c r="K492" s="731"/>
      <c r="L492" s="731"/>
      <c r="M492" s="731"/>
      <c r="N492" s="731"/>
      <c r="O492" s="732"/>
      <c r="P492" s="733" t="s">
        <v>70</v>
      </c>
      <c r="Q492" s="734"/>
      <c r="R492" s="734"/>
      <c r="S492" s="734"/>
      <c r="T492" s="734"/>
      <c r="U492" s="734"/>
      <c r="V492" s="735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customHeight="1" x14ac:dyDescent="0.25">
      <c r="A493" s="737" t="s">
        <v>784</v>
      </c>
      <c r="B493" s="731"/>
      <c r="C493" s="731"/>
      <c r="D493" s="731"/>
      <c r="E493" s="731"/>
      <c r="F493" s="731"/>
      <c r="G493" s="731"/>
      <c r="H493" s="731"/>
      <c r="I493" s="731"/>
      <c r="J493" s="731"/>
      <c r="K493" s="731"/>
      <c r="L493" s="731"/>
      <c r="M493" s="731"/>
      <c r="N493" s="731"/>
      <c r="O493" s="731"/>
      <c r="P493" s="731"/>
      <c r="Q493" s="731"/>
      <c r="R493" s="731"/>
      <c r="S493" s="731"/>
      <c r="T493" s="731"/>
      <c r="U493" s="731"/>
      <c r="V493" s="731"/>
      <c r="W493" s="731"/>
      <c r="X493" s="731"/>
      <c r="Y493" s="731"/>
      <c r="Z493" s="731"/>
      <c r="AA493" s="714"/>
      <c r="AB493" s="714"/>
      <c r="AC493" s="714"/>
    </row>
    <row r="494" spans="1:68" ht="14.25" customHeight="1" x14ac:dyDescent="0.25">
      <c r="A494" s="736" t="s">
        <v>63</v>
      </c>
      <c r="B494" s="731"/>
      <c r="C494" s="731"/>
      <c r="D494" s="731"/>
      <c r="E494" s="731"/>
      <c r="F494" s="731"/>
      <c r="G494" s="731"/>
      <c r="H494" s="731"/>
      <c r="I494" s="731"/>
      <c r="J494" s="731"/>
      <c r="K494" s="731"/>
      <c r="L494" s="731"/>
      <c r="M494" s="731"/>
      <c r="N494" s="731"/>
      <c r="O494" s="731"/>
      <c r="P494" s="731"/>
      <c r="Q494" s="731"/>
      <c r="R494" s="731"/>
      <c r="S494" s="731"/>
      <c r="T494" s="731"/>
      <c r="U494" s="731"/>
      <c r="V494" s="731"/>
      <c r="W494" s="731"/>
      <c r="X494" s="731"/>
      <c r="Y494" s="731"/>
      <c r="Z494" s="731"/>
      <c r="AA494" s="715"/>
      <c r="AB494" s="715"/>
      <c r="AC494" s="715"/>
    </row>
    <row r="495" spans="1:68" ht="27" customHeight="1" x14ac:dyDescent="0.25">
      <c r="A495" s="54" t="s">
        <v>785</v>
      </c>
      <c r="B495" s="54" t="s">
        <v>786</v>
      </c>
      <c r="C495" s="31">
        <v>4301031294</v>
      </c>
      <c r="D495" s="723">
        <v>4680115885189</v>
      </c>
      <c r="E495" s="724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6"/>
      <c r="R495" s="726"/>
      <c r="S495" s="726"/>
      <c r="T495" s="727"/>
      <c r="U495" s="34"/>
      <c r="V495" s="34"/>
      <c r="W495" s="35" t="s">
        <v>68</v>
      </c>
      <c r="X495" s="719">
        <v>2</v>
      </c>
      <c r="Y495" s="720">
        <f>IFERROR(IF(X495="",0,CEILING((X495/$H495),1)*$H495),"")</f>
        <v>2.4</v>
      </c>
      <c r="Z495" s="36">
        <f>IFERROR(IF(Y495=0,"",ROUNDUP(Y495/H495,0)*0.00502),"")</f>
        <v>1.004E-2</v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2.2866666666666671</v>
      </c>
      <c r="BN495" s="64">
        <f>IFERROR(Y495*I495/H495,"0")</f>
        <v>2.7440000000000002</v>
      </c>
      <c r="BO495" s="64">
        <f>IFERROR(1/J495*(X495/H495),"0")</f>
        <v>7.1225071225071235E-3</v>
      </c>
      <c r="BP495" s="64">
        <f>IFERROR(1/J495*(Y495/H495),"0")</f>
        <v>8.5470085470085479E-3</v>
      </c>
    </row>
    <row r="496" spans="1:68" ht="27" customHeight="1" x14ac:dyDescent="0.25">
      <c r="A496" s="54" t="s">
        <v>788</v>
      </c>
      <c r="B496" s="54" t="s">
        <v>789</v>
      </c>
      <c r="C496" s="31">
        <v>4301031293</v>
      </c>
      <c r="D496" s="723">
        <v>4680115885172</v>
      </c>
      <c r="E496" s="724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9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26"/>
      <c r="R496" s="726"/>
      <c r="S496" s="726"/>
      <c r="T496" s="727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790</v>
      </c>
      <c r="B497" s="54" t="s">
        <v>791</v>
      </c>
      <c r="C497" s="31">
        <v>4301031291</v>
      </c>
      <c r="D497" s="723">
        <v>4680115885110</v>
      </c>
      <c r="E497" s="724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11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26"/>
      <c r="R497" s="726"/>
      <c r="S497" s="726"/>
      <c r="T497" s="727"/>
      <c r="U497" s="34"/>
      <c r="V497" s="34"/>
      <c r="W497" s="35" t="s">
        <v>68</v>
      </c>
      <c r="X497" s="719">
        <v>2</v>
      </c>
      <c r="Y497" s="720">
        <f>IFERROR(IF(X497="",0,CEILING((X497/$H497),1)*$H497),"")</f>
        <v>2.4</v>
      </c>
      <c r="Z497" s="36">
        <f>IFERROR(IF(Y497=0,"",ROUNDUP(Y497/H497,0)*0.00502),"")</f>
        <v>1.004E-2</v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3.3666666666666667</v>
      </c>
      <c r="BN497" s="64">
        <f>IFERROR(Y497*I497/H497,"0")</f>
        <v>4.04</v>
      </c>
      <c r="BO497" s="64">
        <f>IFERROR(1/J497*(X497/H497),"0")</f>
        <v>7.1225071225071235E-3</v>
      </c>
      <c r="BP497" s="64">
        <f>IFERROR(1/J497*(Y497/H497),"0")</f>
        <v>8.5470085470085479E-3</v>
      </c>
    </row>
    <row r="498" spans="1:68" ht="27" customHeight="1" x14ac:dyDescent="0.25">
      <c r="A498" s="54" t="s">
        <v>793</v>
      </c>
      <c r="B498" s="54" t="s">
        <v>794</v>
      </c>
      <c r="C498" s="31">
        <v>4301031329</v>
      </c>
      <c r="D498" s="723">
        <v>4680115885219</v>
      </c>
      <c r="E498" s="724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855" t="s">
        <v>795</v>
      </c>
      <c r="Q498" s="726"/>
      <c r="R498" s="726"/>
      <c r="S498" s="726"/>
      <c r="T498" s="727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30"/>
      <c r="B499" s="731"/>
      <c r="C499" s="731"/>
      <c r="D499" s="731"/>
      <c r="E499" s="731"/>
      <c r="F499" s="731"/>
      <c r="G499" s="731"/>
      <c r="H499" s="731"/>
      <c r="I499" s="731"/>
      <c r="J499" s="731"/>
      <c r="K499" s="731"/>
      <c r="L499" s="731"/>
      <c r="M499" s="731"/>
      <c r="N499" s="731"/>
      <c r="O499" s="732"/>
      <c r="P499" s="733" t="s">
        <v>70</v>
      </c>
      <c r="Q499" s="734"/>
      <c r="R499" s="734"/>
      <c r="S499" s="734"/>
      <c r="T499" s="734"/>
      <c r="U499" s="734"/>
      <c r="V499" s="735"/>
      <c r="W499" s="37" t="s">
        <v>71</v>
      </c>
      <c r="X499" s="721">
        <f>IFERROR(X495/H495,"0")+IFERROR(X496/H496,"0")+IFERROR(X497/H497,"0")+IFERROR(X498/H498,"0")</f>
        <v>3.3333333333333335</v>
      </c>
      <c r="Y499" s="721">
        <f>IFERROR(Y495/H495,"0")+IFERROR(Y496/H496,"0")+IFERROR(Y497/H497,"0")+IFERROR(Y498/H498,"0")</f>
        <v>4</v>
      </c>
      <c r="Z499" s="721">
        <f>IFERROR(IF(Z495="",0,Z495),"0")+IFERROR(IF(Z496="",0,Z496),"0")+IFERROR(IF(Z497="",0,Z497),"0")+IFERROR(IF(Z498="",0,Z498),"0")</f>
        <v>2.0080000000000001E-2</v>
      </c>
      <c r="AA499" s="722"/>
      <c r="AB499" s="722"/>
      <c r="AC499" s="722"/>
    </row>
    <row r="500" spans="1:68" x14ac:dyDescent="0.2">
      <c r="A500" s="731"/>
      <c r="B500" s="731"/>
      <c r="C500" s="731"/>
      <c r="D500" s="731"/>
      <c r="E500" s="731"/>
      <c r="F500" s="731"/>
      <c r="G500" s="731"/>
      <c r="H500" s="731"/>
      <c r="I500" s="731"/>
      <c r="J500" s="731"/>
      <c r="K500" s="731"/>
      <c r="L500" s="731"/>
      <c r="M500" s="731"/>
      <c r="N500" s="731"/>
      <c r="O500" s="732"/>
      <c r="P500" s="733" t="s">
        <v>70</v>
      </c>
      <c r="Q500" s="734"/>
      <c r="R500" s="734"/>
      <c r="S500" s="734"/>
      <c r="T500" s="734"/>
      <c r="U500" s="734"/>
      <c r="V500" s="735"/>
      <c r="W500" s="37" t="s">
        <v>68</v>
      </c>
      <c r="X500" s="721">
        <f>IFERROR(SUM(X495:X498),"0")</f>
        <v>4</v>
      </c>
      <c r="Y500" s="721">
        <f>IFERROR(SUM(Y495:Y498),"0")</f>
        <v>4.8</v>
      </c>
      <c r="Z500" s="37"/>
      <c r="AA500" s="722"/>
      <c r="AB500" s="722"/>
      <c r="AC500" s="722"/>
    </row>
    <row r="501" spans="1:68" ht="16.5" customHeight="1" x14ac:dyDescent="0.25">
      <c r="A501" s="737" t="s">
        <v>797</v>
      </c>
      <c r="B501" s="731"/>
      <c r="C501" s="731"/>
      <c r="D501" s="731"/>
      <c r="E501" s="731"/>
      <c r="F501" s="731"/>
      <c r="G501" s="731"/>
      <c r="H501" s="731"/>
      <c r="I501" s="731"/>
      <c r="J501" s="731"/>
      <c r="K501" s="731"/>
      <c r="L501" s="731"/>
      <c r="M501" s="731"/>
      <c r="N501" s="731"/>
      <c r="O501" s="731"/>
      <c r="P501" s="731"/>
      <c r="Q501" s="731"/>
      <c r="R501" s="731"/>
      <c r="S501" s="731"/>
      <c r="T501" s="731"/>
      <c r="U501" s="731"/>
      <c r="V501" s="731"/>
      <c r="W501" s="731"/>
      <c r="X501" s="731"/>
      <c r="Y501" s="731"/>
      <c r="Z501" s="731"/>
      <c r="AA501" s="714"/>
      <c r="AB501" s="714"/>
      <c r="AC501" s="714"/>
    </row>
    <row r="502" spans="1:68" ht="14.25" customHeight="1" x14ac:dyDescent="0.25">
      <c r="A502" s="736" t="s">
        <v>63</v>
      </c>
      <c r="B502" s="731"/>
      <c r="C502" s="731"/>
      <c r="D502" s="731"/>
      <c r="E502" s="731"/>
      <c r="F502" s="731"/>
      <c r="G502" s="731"/>
      <c r="H502" s="731"/>
      <c r="I502" s="731"/>
      <c r="J502" s="731"/>
      <c r="K502" s="731"/>
      <c r="L502" s="731"/>
      <c r="M502" s="731"/>
      <c r="N502" s="731"/>
      <c r="O502" s="731"/>
      <c r="P502" s="731"/>
      <c r="Q502" s="731"/>
      <c r="R502" s="731"/>
      <c r="S502" s="731"/>
      <c r="T502" s="731"/>
      <c r="U502" s="731"/>
      <c r="V502" s="731"/>
      <c r="W502" s="731"/>
      <c r="X502" s="731"/>
      <c r="Y502" s="731"/>
      <c r="Z502" s="731"/>
      <c r="AA502" s="715"/>
      <c r="AB502" s="715"/>
      <c r="AC502" s="715"/>
    </row>
    <row r="503" spans="1:68" ht="27" customHeight="1" x14ac:dyDescent="0.25">
      <c r="A503" s="54" t="s">
        <v>798</v>
      </c>
      <c r="B503" s="54" t="s">
        <v>799</v>
      </c>
      <c r="C503" s="31">
        <v>4301031261</v>
      </c>
      <c r="D503" s="723">
        <v>4680115885103</v>
      </c>
      <c r="E503" s="724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26"/>
      <c r="R503" s="726"/>
      <c r="S503" s="726"/>
      <c r="T503" s="727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0"/>
      <c r="B504" s="731"/>
      <c r="C504" s="731"/>
      <c r="D504" s="731"/>
      <c r="E504" s="731"/>
      <c r="F504" s="731"/>
      <c r="G504" s="731"/>
      <c r="H504" s="731"/>
      <c r="I504" s="731"/>
      <c r="J504" s="731"/>
      <c r="K504" s="731"/>
      <c r="L504" s="731"/>
      <c r="M504" s="731"/>
      <c r="N504" s="731"/>
      <c r="O504" s="732"/>
      <c r="P504" s="733" t="s">
        <v>70</v>
      </c>
      <c r="Q504" s="734"/>
      <c r="R504" s="734"/>
      <c r="S504" s="734"/>
      <c r="T504" s="734"/>
      <c r="U504" s="734"/>
      <c r="V504" s="735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x14ac:dyDescent="0.2">
      <c r="A505" s="731"/>
      <c r="B505" s="731"/>
      <c r="C505" s="731"/>
      <c r="D505" s="731"/>
      <c r="E505" s="731"/>
      <c r="F505" s="731"/>
      <c r="G505" s="731"/>
      <c r="H505" s="731"/>
      <c r="I505" s="731"/>
      <c r="J505" s="731"/>
      <c r="K505" s="731"/>
      <c r="L505" s="731"/>
      <c r="M505" s="731"/>
      <c r="N505" s="731"/>
      <c r="O505" s="732"/>
      <c r="P505" s="733" t="s">
        <v>70</v>
      </c>
      <c r="Q505" s="734"/>
      <c r="R505" s="734"/>
      <c r="S505" s="734"/>
      <c r="T505" s="734"/>
      <c r="U505" s="734"/>
      <c r="V505" s="735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customHeight="1" x14ac:dyDescent="0.2">
      <c r="A506" s="813" t="s">
        <v>801</v>
      </c>
      <c r="B506" s="814"/>
      <c r="C506" s="814"/>
      <c r="D506" s="814"/>
      <c r="E506" s="814"/>
      <c r="F506" s="814"/>
      <c r="G506" s="814"/>
      <c r="H506" s="814"/>
      <c r="I506" s="814"/>
      <c r="J506" s="814"/>
      <c r="K506" s="814"/>
      <c r="L506" s="814"/>
      <c r="M506" s="814"/>
      <c r="N506" s="814"/>
      <c r="O506" s="814"/>
      <c r="P506" s="814"/>
      <c r="Q506" s="814"/>
      <c r="R506" s="814"/>
      <c r="S506" s="814"/>
      <c r="T506" s="814"/>
      <c r="U506" s="814"/>
      <c r="V506" s="814"/>
      <c r="W506" s="814"/>
      <c r="X506" s="814"/>
      <c r="Y506" s="814"/>
      <c r="Z506" s="814"/>
      <c r="AA506" s="48"/>
      <c r="AB506" s="48"/>
      <c r="AC506" s="48"/>
    </row>
    <row r="507" spans="1:68" ht="16.5" customHeight="1" x14ac:dyDescent="0.25">
      <c r="A507" s="737" t="s">
        <v>801</v>
      </c>
      <c r="B507" s="731"/>
      <c r="C507" s="731"/>
      <c r="D507" s="731"/>
      <c r="E507" s="731"/>
      <c r="F507" s="731"/>
      <c r="G507" s="731"/>
      <c r="H507" s="731"/>
      <c r="I507" s="731"/>
      <c r="J507" s="731"/>
      <c r="K507" s="731"/>
      <c r="L507" s="731"/>
      <c r="M507" s="731"/>
      <c r="N507" s="731"/>
      <c r="O507" s="731"/>
      <c r="P507" s="731"/>
      <c r="Q507" s="731"/>
      <c r="R507" s="731"/>
      <c r="S507" s="731"/>
      <c r="T507" s="731"/>
      <c r="U507" s="731"/>
      <c r="V507" s="731"/>
      <c r="W507" s="731"/>
      <c r="X507" s="731"/>
      <c r="Y507" s="731"/>
      <c r="Z507" s="731"/>
      <c r="AA507" s="714"/>
      <c r="AB507" s="714"/>
      <c r="AC507" s="714"/>
    </row>
    <row r="508" spans="1:68" ht="14.25" customHeight="1" x14ac:dyDescent="0.25">
      <c r="A508" s="736" t="s">
        <v>113</v>
      </c>
      <c r="B508" s="731"/>
      <c r="C508" s="731"/>
      <c r="D508" s="731"/>
      <c r="E508" s="731"/>
      <c r="F508" s="731"/>
      <c r="G508" s="731"/>
      <c r="H508" s="731"/>
      <c r="I508" s="731"/>
      <c r="J508" s="731"/>
      <c r="K508" s="731"/>
      <c r="L508" s="731"/>
      <c r="M508" s="731"/>
      <c r="N508" s="731"/>
      <c r="O508" s="731"/>
      <c r="P508" s="731"/>
      <c r="Q508" s="731"/>
      <c r="R508" s="731"/>
      <c r="S508" s="731"/>
      <c r="T508" s="731"/>
      <c r="U508" s="731"/>
      <c r="V508" s="731"/>
      <c r="W508" s="731"/>
      <c r="X508" s="731"/>
      <c r="Y508" s="731"/>
      <c r="Z508" s="731"/>
      <c r="AA508" s="715"/>
      <c r="AB508" s="715"/>
      <c r="AC508" s="715"/>
    </row>
    <row r="509" spans="1:68" ht="27" customHeight="1" x14ac:dyDescent="0.25">
      <c r="A509" s="54" t="s">
        <v>802</v>
      </c>
      <c r="B509" s="54" t="s">
        <v>803</v>
      </c>
      <c r="C509" s="31">
        <v>4301011795</v>
      </c>
      <c r="D509" s="723">
        <v>4607091389067</v>
      </c>
      <c r="E509" s="724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26"/>
      <c r="R509" s="726"/>
      <c r="S509" s="726"/>
      <c r="T509" s="727"/>
      <c r="U509" s="34"/>
      <c r="V509" s="34"/>
      <c r="W509" s="35" t="s">
        <v>68</v>
      </c>
      <c r="X509" s="719">
        <v>158</v>
      </c>
      <c r="Y509" s="720">
        <f t="shared" ref="Y509:Y519" si="89">IFERROR(IF(X509="",0,CEILING((X509/$H509),1)*$H509),"")</f>
        <v>158.4</v>
      </c>
      <c r="Z509" s="36">
        <f t="shared" ref="Z509:Z514" si="90">IFERROR(IF(Y509=0,"",ROUNDUP(Y509/H509,0)*0.01196),"")</f>
        <v>0.35880000000000001</v>
      </c>
      <c r="AA509" s="56"/>
      <c r="AB509" s="57"/>
      <c r="AC509" s="593" t="s">
        <v>118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168.77272727272725</v>
      </c>
      <c r="BN509" s="64">
        <f t="shared" ref="BN509:BN519" si="92">IFERROR(Y509*I509/H509,"0")</f>
        <v>169.2</v>
      </c>
      <c r="BO509" s="64">
        <f t="shared" ref="BO509:BO519" si="93">IFERROR(1/J509*(X509/H509),"0")</f>
        <v>0.28773310023310023</v>
      </c>
      <c r="BP509" s="64">
        <f t="shared" ref="BP509:BP519" si="94">IFERROR(1/J509*(Y509/H509),"0")</f>
        <v>0.28846153846153849</v>
      </c>
    </row>
    <row r="510" spans="1:68" ht="27" customHeight="1" x14ac:dyDescent="0.25">
      <c r="A510" s="54" t="s">
        <v>804</v>
      </c>
      <c r="B510" s="54" t="s">
        <v>805</v>
      </c>
      <c r="C510" s="31">
        <v>4301011961</v>
      </c>
      <c r="D510" s="723">
        <v>4680115885271</v>
      </c>
      <c r="E510" s="724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120</v>
      </c>
      <c r="N510" s="33"/>
      <c r="O510" s="32">
        <v>60</v>
      </c>
      <c r="P510" s="11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26"/>
      <c r="R510" s="726"/>
      <c r="S510" s="726"/>
      <c r="T510" s="727"/>
      <c r="U510" s="34"/>
      <c r="V510" s="34"/>
      <c r="W510" s="35" t="s">
        <v>68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customHeight="1" x14ac:dyDescent="0.25">
      <c r="A511" s="54" t="s">
        <v>807</v>
      </c>
      <c r="B511" s="54" t="s">
        <v>808</v>
      </c>
      <c r="C511" s="31">
        <v>4301011774</v>
      </c>
      <c r="D511" s="723">
        <v>4680115884502</v>
      </c>
      <c r="E511" s="724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26"/>
      <c r="R511" s="726"/>
      <c r="S511" s="726"/>
      <c r="T511" s="727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4301011771</v>
      </c>
      <c r="D512" s="723">
        <v>4607091389104</v>
      </c>
      <c r="E512" s="724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26"/>
      <c r="R512" s="726"/>
      <c r="S512" s="726"/>
      <c r="T512" s="727"/>
      <c r="U512" s="34"/>
      <c r="V512" s="34"/>
      <c r="W512" s="35" t="s">
        <v>68</v>
      </c>
      <c r="X512" s="719">
        <v>243</v>
      </c>
      <c r="Y512" s="720">
        <f t="shared" si="89"/>
        <v>248.16000000000003</v>
      </c>
      <c r="Z512" s="36">
        <f t="shared" si="90"/>
        <v>0.56211999999999995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259.56818181818181</v>
      </c>
      <c r="BN512" s="64">
        <f t="shared" si="92"/>
        <v>265.08</v>
      </c>
      <c r="BO512" s="64">
        <f t="shared" si="93"/>
        <v>0.4425262237762238</v>
      </c>
      <c r="BP512" s="64">
        <f t="shared" si="94"/>
        <v>0.45192307692307693</v>
      </c>
    </row>
    <row r="513" spans="1:68" ht="16.5" customHeight="1" x14ac:dyDescent="0.25">
      <c r="A513" s="54" t="s">
        <v>813</v>
      </c>
      <c r="B513" s="54" t="s">
        <v>814</v>
      </c>
      <c r="C513" s="31">
        <v>4301011799</v>
      </c>
      <c r="D513" s="723">
        <v>4680115884519</v>
      </c>
      <c r="E513" s="724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117</v>
      </c>
      <c r="N513" s="33"/>
      <c r="O513" s="32">
        <v>60</v>
      </c>
      <c r="P513" s="8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26"/>
      <c r="R513" s="726"/>
      <c r="S513" s="726"/>
      <c r="T513" s="727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816</v>
      </c>
      <c r="B514" s="54" t="s">
        <v>817</v>
      </c>
      <c r="C514" s="31">
        <v>4301011376</v>
      </c>
      <c r="D514" s="723">
        <v>4680115885226</v>
      </c>
      <c r="E514" s="724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117</v>
      </c>
      <c r="N514" s="33"/>
      <c r="O514" s="32">
        <v>60</v>
      </c>
      <c r="P514" s="9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26"/>
      <c r="R514" s="726"/>
      <c r="S514" s="726"/>
      <c r="T514" s="727"/>
      <c r="U514" s="34"/>
      <c r="V514" s="34"/>
      <c r="W514" s="35" t="s">
        <v>68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4301012035</v>
      </c>
      <c r="D515" s="723">
        <v>4680115880603</v>
      </c>
      <c r="E515" s="724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120</v>
      </c>
      <c r="N515" s="33"/>
      <c r="O515" s="32">
        <v>60</v>
      </c>
      <c r="P515" s="1094" t="s">
        <v>821</v>
      </c>
      <c r="Q515" s="726"/>
      <c r="R515" s="726"/>
      <c r="S515" s="726"/>
      <c r="T515" s="727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118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819</v>
      </c>
      <c r="B516" s="54" t="s">
        <v>822</v>
      </c>
      <c r="C516" s="31">
        <v>4301011778</v>
      </c>
      <c r="D516" s="723">
        <v>4680115880603</v>
      </c>
      <c r="E516" s="724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120</v>
      </c>
      <c r="N516" s="33"/>
      <c r="O516" s="32">
        <v>60</v>
      </c>
      <c r="P516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26"/>
      <c r="R516" s="726"/>
      <c r="S516" s="726"/>
      <c r="T516" s="727"/>
      <c r="U516" s="34"/>
      <c r="V516" s="34"/>
      <c r="W516" s="35" t="s">
        <v>68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118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823</v>
      </c>
      <c r="B517" s="54" t="s">
        <v>824</v>
      </c>
      <c r="C517" s="31">
        <v>4301012036</v>
      </c>
      <c r="D517" s="723">
        <v>4680115882782</v>
      </c>
      <c r="E517" s="724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120</v>
      </c>
      <c r="N517" s="33"/>
      <c r="O517" s="32">
        <v>60</v>
      </c>
      <c r="P517" s="963" t="s">
        <v>825</v>
      </c>
      <c r="Q517" s="726"/>
      <c r="R517" s="726"/>
      <c r="S517" s="726"/>
      <c r="T517" s="727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customHeight="1" x14ac:dyDescent="0.25">
      <c r="A518" s="54" t="s">
        <v>826</v>
      </c>
      <c r="B518" s="54" t="s">
        <v>827</v>
      </c>
      <c r="C518" s="31">
        <v>4301012034</v>
      </c>
      <c r="D518" s="723">
        <v>4607091389982</v>
      </c>
      <c r="E518" s="724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120</v>
      </c>
      <c r="N518" s="33"/>
      <c r="O518" s="32">
        <v>60</v>
      </c>
      <c r="P518" s="749" t="s">
        <v>828</v>
      </c>
      <c r="Q518" s="726"/>
      <c r="R518" s="726"/>
      <c r="S518" s="726"/>
      <c r="T518" s="727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826</v>
      </c>
      <c r="B519" s="54" t="s">
        <v>829</v>
      </c>
      <c r="C519" s="31">
        <v>4301011784</v>
      </c>
      <c r="D519" s="723">
        <v>4607091389982</v>
      </c>
      <c r="E519" s="724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120</v>
      </c>
      <c r="N519" s="33"/>
      <c r="O519" s="32">
        <v>60</v>
      </c>
      <c r="P519" s="9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26"/>
      <c r="R519" s="726"/>
      <c r="S519" s="726"/>
      <c r="T519" s="727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30"/>
      <c r="B520" s="731"/>
      <c r="C520" s="731"/>
      <c r="D520" s="731"/>
      <c r="E520" s="731"/>
      <c r="F520" s="731"/>
      <c r="G520" s="731"/>
      <c r="H520" s="731"/>
      <c r="I520" s="731"/>
      <c r="J520" s="731"/>
      <c r="K520" s="731"/>
      <c r="L520" s="731"/>
      <c r="M520" s="731"/>
      <c r="N520" s="731"/>
      <c r="O520" s="732"/>
      <c r="P520" s="733" t="s">
        <v>70</v>
      </c>
      <c r="Q520" s="734"/>
      <c r="R520" s="734"/>
      <c r="S520" s="734"/>
      <c r="T520" s="734"/>
      <c r="U520" s="734"/>
      <c r="V520" s="735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75.946969696969688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77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0.92091999999999996</v>
      </c>
      <c r="AA520" s="722"/>
      <c r="AB520" s="722"/>
      <c r="AC520" s="722"/>
    </row>
    <row r="521" spans="1:68" x14ac:dyDescent="0.2">
      <c r="A521" s="731"/>
      <c r="B521" s="731"/>
      <c r="C521" s="731"/>
      <c r="D521" s="731"/>
      <c r="E521" s="731"/>
      <c r="F521" s="731"/>
      <c r="G521" s="731"/>
      <c r="H521" s="731"/>
      <c r="I521" s="731"/>
      <c r="J521" s="731"/>
      <c r="K521" s="731"/>
      <c r="L521" s="731"/>
      <c r="M521" s="731"/>
      <c r="N521" s="731"/>
      <c r="O521" s="732"/>
      <c r="P521" s="733" t="s">
        <v>70</v>
      </c>
      <c r="Q521" s="734"/>
      <c r="R521" s="734"/>
      <c r="S521" s="734"/>
      <c r="T521" s="734"/>
      <c r="U521" s="734"/>
      <c r="V521" s="735"/>
      <c r="W521" s="37" t="s">
        <v>68</v>
      </c>
      <c r="X521" s="721">
        <f>IFERROR(SUM(X509:X519),"0")</f>
        <v>401</v>
      </c>
      <c r="Y521" s="721">
        <f>IFERROR(SUM(Y509:Y519),"0")</f>
        <v>406.56000000000006</v>
      </c>
      <c r="Z521" s="37"/>
      <c r="AA521" s="722"/>
      <c r="AB521" s="722"/>
      <c r="AC521" s="722"/>
    </row>
    <row r="522" spans="1:68" ht="14.25" customHeight="1" x14ac:dyDescent="0.25">
      <c r="A522" s="736" t="s">
        <v>166</v>
      </c>
      <c r="B522" s="731"/>
      <c r="C522" s="731"/>
      <c r="D522" s="731"/>
      <c r="E522" s="731"/>
      <c r="F522" s="731"/>
      <c r="G522" s="731"/>
      <c r="H522" s="731"/>
      <c r="I522" s="731"/>
      <c r="J522" s="731"/>
      <c r="K522" s="731"/>
      <c r="L522" s="731"/>
      <c r="M522" s="731"/>
      <c r="N522" s="731"/>
      <c r="O522" s="731"/>
      <c r="P522" s="731"/>
      <c r="Q522" s="731"/>
      <c r="R522" s="731"/>
      <c r="S522" s="731"/>
      <c r="T522" s="731"/>
      <c r="U522" s="731"/>
      <c r="V522" s="731"/>
      <c r="W522" s="731"/>
      <c r="X522" s="731"/>
      <c r="Y522" s="731"/>
      <c r="Z522" s="731"/>
      <c r="AA522" s="715"/>
      <c r="AB522" s="715"/>
      <c r="AC522" s="715"/>
    </row>
    <row r="523" spans="1:68" ht="16.5" customHeight="1" x14ac:dyDescent="0.25">
      <c r="A523" s="54" t="s">
        <v>830</v>
      </c>
      <c r="B523" s="54" t="s">
        <v>831</v>
      </c>
      <c r="C523" s="31">
        <v>4301020222</v>
      </c>
      <c r="D523" s="723">
        <v>4607091388930</v>
      </c>
      <c r="E523" s="724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120</v>
      </c>
      <c r="N523" s="33"/>
      <c r="O523" s="32">
        <v>55</v>
      </c>
      <c r="P523" s="8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26"/>
      <c r="R523" s="726"/>
      <c r="S523" s="726"/>
      <c r="T523" s="727"/>
      <c r="U523" s="34"/>
      <c r="V523" s="34"/>
      <c r="W523" s="35" t="s">
        <v>68</v>
      </c>
      <c r="X523" s="719">
        <v>0</v>
      </c>
      <c r="Y523" s="720">
        <f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16.5" customHeight="1" x14ac:dyDescent="0.25">
      <c r="A524" s="54" t="s">
        <v>833</v>
      </c>
      <c r="B524" s="54" t="s">
        <v>834</v>
      </c>
      <c r="C524" s="31">
        <v>4301020364</v>
      </c>
      <c r="D524" s="723">
        <v>4680115880054</v>
      </c>
      <c r="E524" s="724"/>
      <c r="F524" s="718">
        <v>0.6</v>
      </c>
      <c r="G524" s="32">
        <v>8</v>
      </c>
      <c r="H524" s="718">
        <v>4.8</v>
      </c>
      <c r="I524" s="718">
        <v>6.96</v>
      </c>
      <c r="J524" s="32">
        <v>120</v>
      </c>
      <c r="K524" s="32" t="s">
        <v>75</v>
      </c>
      <c r="L524" s="32"/>
      <c r="M524" s="33" t="s">
        <v>120</v>
      </c>
      <c r="N524" s="33"/>
      <c r="O524" s="32">
        <v>55</v>
      </c>
      <c r="P524" s="888" t="s">
        <v>835</v>
      </c>
      <c r="Q524" s="726"/>
      <c r="R524" s="726"/>
      <c r="S524" s="726"/>
      <c r="T524" s="727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833</v>
      </c>
      <c r="B525" s="54" t="s">
        <v>836</v>
      </c>
      <c r="C525" s="31">
        <v>4301020206</v>
      </c>
      <c r="D525" s="723">
        <v>4680115880054</v>
      </c>
      <c r="E525" s="724"/>
      <c r="F525" s="718">
        <v>0.6</v>
      </c>
      <c r="G525" s="32">
        <v>6</v>
      </c>
      <c r="H525" s="718">
        <v>3.6</v>
      </c>
      <c r="I525" s="718">
        <v>3.81</v>
      </c>
      <c r="J525" s="32">
        <v>132</v>
      </c>
      <c r="K525" s="32" t="s">
        <v>75</v>
      </c>
      <c r="L525" s="32"/>
      <c r="M525" s="33" t="s">
        <v>120</v>
      </c>
      <c r="N525" s="33"/>
      <c r="O525" s="32">
        <v>55</v>
      </c>
      <c r="P525" s="10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726"/>
      <c r="R525" s="726"/>
      <c r="S525" s="726"/>
      <c r="T525" s="727"/>
      <c r="U525" s="34"/>
      <c r="V525" s="34"/>
      <c r="W525" s="35" t="s">
        <v>68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IFERROR(IF(Y525=0,"",ROUNDUP(Y525/H525,0)*0.00902),"")</f>
        <v/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30"/>
      <c r="B526" s="731"/>
      <c r="C526" s="731"/>
      <c r="D526" s="731"/>
      <c r="E526" s="731"/>
      <c r="F526" s="731"/>
      <c r="G526" s="731"/>
      <c r="H526" s="731"/>
      <c r="I526" s="731"/>
      <c r="J526" s="731"/>
      <c r="K526" s="731"/>
      <c r="L526" s="731"/>
      <c r="M526" s="731"/>
      <c r="N526" s="731"/>
      <c r="O526" s="732"/>
      <c r="P526" s="733" t="s">
        <v>70</v>
      </c>
      <c r="Q526" s="734"/>
      <c r="R526" s="734"/>
      <c r="S526" s="734"/>
      <c r="T526" s="734"/>
      <c r="U526" s="734"/>
      <c r="V526" s="735"/>
      <c r="W526" s="37" t="s">
        <v>71</v>
      </c>
      <c r="X526" s="721">
        <f>IFERROR(X523/H523,"0")+IFERROR(X524/H524,"0")+IFERROR(X525/H525,"0")</f>
        <v>0</v>
      </c>
      <c r="Y526" s="721">
        <f>IFERROR(Y523/H523,"0")+IFERROR(Y524/H524,"0")+IFERROR(Y525/H525,"0")</f>
        <v>0</v>
      </c>
      <c r="Z526" s="721">
        <f>IFERROR(IF(Z523="",0,Z523),"0")+IFERROR(IF(Z524="",0,Z524),"0")+IFERROR(IF(Z525="",0,Z525),"0")</f>
        <v>0</v>
      </c>
      <c r="AA526" s="722"/>
      <c r="AB526" s="722"/>
      <c r="AC526" s="722"/>
    </row>
    <row r="527" spans="1:68" x14ac:dyDescent="0.2">
      <c r="A527" s="731"/>
      <c r="B527" s="731"/>
      <c r="C527" s="731"/>
      <c r="D527" s="731"/>
      <c r="E527" s="731"/>
      <c r="F527" s="731"/>
      <c r="G527" s="731"/>
      <c r="H527" s="731"/>
      <c r="I527" s="731"/>
      <c r="J527" s="731"/>
      <c r="K527" s="731"/>
      <c r="L527" s="731"/>
      <c r="M527" s="731"/>
      <c r="N527" s="731"/>
      <c r="O527" s="732"/>
      <c r="P527" s="733" t="s">
        <v>70</v>
      </c>
      <c r="Q527" s="734"/>
      <c r="R527" s="734"/>
      <c r="S527" s="734"/>
      <c r="T527" s="734"/>
      <c r="U527" s="734"/>
      <c r="V527" s="735"/>
      <c r="W527" s="37" t="s">
        <v>68</v>
      </c>
      <c r="X527" s="721">
        <f>IFERROR(SUM(X523:X525),"0")</f>
        <v>0</v>
      </c>
      <c r="Y527" s="721">
        <f>IFERROR(SUM(Y523:Y525),"0")</f>
        <v>0</v>
      </c>
      <c r="Z527" s="37"/>
      <c r="AA527" s="722"/>
      <c r="AB527" s="722"/>
      <c r="AC527" s="722"/>
    </row>
    <row r="528" spans="1:68" ht="14.25" customHeight="1" x14ac:dyDescent="0.25">
      <c r="A528" s="736" t="s">
        <v>63</v>
      </c>
      <c r="B528" s="731"/>
      <c r="C528" s="731"/>
      <c r="D528" s="731"/>
      <c r="E528" s="731"/>
      <c r="F528" s="731"/>
      <c r="G528" s="731"/>
      <c r="H528" s="731"/>
      <c r="I528" s="731"/>
      <c r="J528" s="731"/>
      <c r="K528" s="731"/>
      <c r="L528" s="731"/>
      <c r="M528" s="731"/>
      <c r="N528" s="731"/>
      <c r="O528" s="731"/>
      <c r="P528" s="731"/>
      <c r="Q528" s="731"/>
      <c r="R528" s="731"/>
      <c r="S528" s="731"/>
      <c r="T528" s="731"/>
      <c r="U528" s="731"/>
      <c r="V528" s="731"/>
      <c r="W528" s="731"/>
      <c r="X528" s="731"/>
      <c r="Y528" s="731"/>
      <c r="Z528" s="731"/>
      <c r="AA528" s="715"/>
      <c r="AB528" s="715"/>
      <c r="AC528" s="715"/>
    </row>
    <row r="529" spans="1:68" ht="27" customHeight="1" x14ac:dyDescent="0.25">
      <c r="A529" s="54" t="s">
        <v>837</v>
      </c>
      <c r="B529" s="54" t="s">
        <v>838</v>
      </c>
      <c r="C529" s="31">
        <v>4301031252</v>
      </c>
      <c r="D529" s="723">
        <v>4680115883116</v>
      </c>
      <c r="E529" s="724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120</v>
      </c>
      <c r="N529" s="33"/>
      <c r="O529" s="32">
        <v>60</v>
      </c>
      <c r="P529" s="8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26"/>
      <c r="R529" s="726"/>
      <c r="S529" s="726"/>
      <c r="T529" s="727"/>
      <c r="U529" s="34"/>
      <c r="V529" s="34"/>
      <c r="W529" s="35" t="s">
        <v>68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customHeight="1" x14ac:dyDescent="0.25">
      <c r="A530" s="54" t="s">
        <v>840</v>
      </c>
      <c r="B530" s="54" t="s">
        <v>841</v>
      </c>
      <c r="C530" s="31">
        <v>4301031248</v>
      </c>
      <c r="D530" s="723">
        <v>4680115883093</v>
      </c>
      <c r="E530" s="724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26"/>
      <c r="R530" s="726"/>
      <c r="S530" s="726"/>
      <c r="T530" s="727"/>
      <c r="U530" s="34"/>
      <c r="V530" s="34"/>
      <c r="W530" s="35" t="s">
        <v>68</v>
      </c>
      <c r="X530" s="719">
        <v>0</v>
      </c>
      <c r="Y530" s="720">
        <f t="shared" si="95"/>
        <v>0</v>
      </c>
      <c r="Z530" s="36" t="str">
        <f>IFERROR(IF(Y530=0,"",ROUNDUP(Y530/H530,0)*0.01196),"")</f>
        <v/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0</v>
      </c>
      <c r="BN530" s="64">
        <f t="shared" si="97"/>
        <v>0</v>
      </c>
      <c r="BO530" s="64">
        <f t="shared" si="98"/>
        <v>0</v>
      </c>
      <c r="BP530" s="64">
        <f t="shared" si="99"/>
        <v>0</v>
      </c>
    </row>
    <row r="531" spans="1:68" ht="27" customHeight="1" x14ac:dyDescent="0.25">
      <c r="A531" s="54" t="s">
        <v>843</v>
      </c>
      <c r="B531" s="54" t="s">
        <v>844</v>
      </c>
      <c r="C531" s="31">
        <v>4301031250</v>
      </c>
      <c r="D531" s="723">
        <v>4680115883109</v>
      </c>
      <c r="E531" s="724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7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26"/>
      <c r="R531" s="726"/>
      <c r="S531" s="726"/>
      <c r="T531" s="727"/>
      <c r="U531" s="34"/>
      <c r="V531" s="34"/>
      <c r="W531" s="35" t="s">
        <v>68</v>
      </c>
      <c r="X531" s="719">
        <v>129</v>
      </c>
      <c r="Y531" s="720">
        <f t="shared" si="95"/>
        <v>132</v>
      </c>
      <c r="Z531" s="36">
        <f>IFERROR(IF(Y531=0,"",ROUNDUP(Y531/H531,0)*0.01196),"")</f>
        <v>0.29899999999999999</v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137.79545454545453</v>
      </c>
      <c r="BN531" s="64">
        <f t="shared" si="97"/>
        <v>140.99999999999997</v>
      </c>
      <c r="BO531" s="64">
        <f t="shared" si="98"/>
        <v>0.23492132867132867</v>
      </c>
      <c r="BP531" s="64">
        <f t="shared" si="99"/>
        <v>0.24038461538461539</v>
      </c>
    </row>
    <row r="532" spans="1:68" ht="27" customHeight="1" x14ac:dyDescent="0.25">
      <c r="A532" s="54" t="s">
        <v>846</v>
      </c>
      <c r="B532" s="54" t="s">
        <v>847</v>
      </c>
      <c r="C532" s="31">
        <v>4301031383</v>
      </c>
      <c r="D532" s="723">
        <v>4680115882072</v>
      </c>
      <c r="E532" s="724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75</v>
      </c>
      <c r="L532" s="32"/>
      <c r="M532" s="33" t="s">
        <v>120</v>
      </c>
      <c r="N532" s="33"/>
      <c r="O532" s="32">
        <v>60</v>
      </c>
      <c r="P532" s="965" t="s">
        <v>848</v>
      </c>
      <c r="Q532" s="726"/>
      <c r="R532" s="726"/>
      <c r="S532" s="726"/>
      <c r="T532" s="727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849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customHeight="1" x14ac:dyDescent="0.25">
      <c r="A533" s="54" t="s">
        <v>846</v>
      </c>
      <c r="B533" s="54" t="s">
        <v>850</v>
      </c>
      <c r="C533" s="31">
        <v>4301031249</v>
      </c>
      <c r="D533" s="723">
        <v>4680115882072</v>
      </c>
      <c r="E533" s="724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75</v>
      </c>
      <c r="L533" s="32"/>
      <c r="M533" s="33" t="s">
        <v>120</v>
      </c>
      <c r="N533" s="33"/>
      <c r="O533" s="32">
        <v>60</v>
      </c>
      <c r="P533" s="9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26"/>
      <c r="R533" s="726"/>
      <c r="S533" s="726"/>
      <c r="T533" s="727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849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customHeight="1" x14ac:dyDescent="0.25">
      <c r="A534" s="54" t="s">
        <v>851</v>
      </c>
      <c r="B534" s="54" t="s">
        <v>852</v>
      </c>
      <c r="C534" s="31">
        <v>4301031385</v>
      </c>
      <c r="D534" s="723">
        <v>4680115882102</v>
      </c>
      <c r="E534" s="724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75</v>
      </c>
      <c r="L534" s="32"/>
      <c r="M534" s="33" t="s">
        <v>67</v>
      </c>
      <c r="N534" s="33"/>
      <c r="O534" s="32">
        <v>60</v>
      </c>
      <c r="P534" s="1131" t="s">
        <v>853</v>
      </c>
      <c r="Q534" s="726"/>
      <c r="R534" s="726"/>
      <c r="S534" s="726"/>
      <c r="T534" s="727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854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customHeight="1" x14ac:dyDescent="0.25">
      <c r="A535" s="54" t="s">
        <v>851</v>
      </c>
      <c r="B535" s="54" t="s">
        <v>855</v>
      </c>
      <c r="C535" s="31">
        <v>4301031251</v>
      </c>
      <c r="D535" s="723">
        <v>4680115882102</v>
      </c>
      <c r="E535" s="724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75</v>
      </c>
      <c r="L535" s="32"/>
      <c r="M535" s="33" t="s">
        <v>67</v>
      </c>
      <c r="N535" s="33"/>
      <c r="O535" s="32">
        <v>60</v>
      </c>
      <c r="P535" s="9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26"/>
      <c r="R535" s="726"/>
      <c r="S535" s="726"/>
      <c r="T535" s="727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842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856</v>
      </c>
      <c r="B536" s="54" t="s">
        <v>857</v>
      </c>
      <c r="C536" s="31">
        <v>4301031384</v>
      </c>
      <c r="D536" s="723">
        <v>4680115882096</v>
      </c>
      <c r="E536" s="724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75</v>
      </c>
      <c r="L536" s="32"/>
      <c r="M536" s="33" t="s">
        <v>67</v>
      </c>
      <c r="N536" s="33"/>
      <c r="O536" s="32">
        <v>60</v>
      </c>
      <c r="P536" s="1134" t="s">
        <v>858</v>
      </c>
      <c r="Q536" s="726"/>
      <c r="R536" s="726"/>
      <c r="S536" s="726"/>
      <c r="T536" s="727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859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856</v>
      </c>
      <c r="B537" s="54" t="s">
        <v>860</v>
      </c>
      <c r="C537" s="31">
        <v>4301031253</v>
      </c>
      <c r="D537" s="723">
        <v>4680115882096</v>
      </c>
      <c r="E537" s="724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75</v>
      </c>
      <c r="L537" s="32"/>
      <c r="M537" s="33" t="s">
        <v>67</v>
      </c>
      <c r="N537" s="33"/>
      <c r="O537" s="32">
        <v>60</v>
      </c>
      <c r="P537" s="8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26"/>
      <c r="R537" s="726"/>
      <c r="S537" s="726"/>
      <c r="T537" s="727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845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30"/>
      <c r="B538" s="731"/>
      <c r="C538" s="731"/>
      <c r="D538" s="731"/>
      <c r="E538" s="731"/>
      <c r="F538" s="731"/>
      <c r="G538" s="731"/>
      <c r="H538" s="731"/>
      <c r="I538" s="731"/>
      <c r="J538" s="731"/>
      <c r="K538" s="731"/>
      <c r="L538" s="731"/>
      <c r="M538" s="731"/>
      <c r="N538" s="731"/>
      <c r="O538" s="732"/>
      <c r="P538" s="733" t="s">
        <v>70</v>
      </c>
      <c r="Q538" s="734"/>
      <c r="R538" s="734"/>
      <c r="S538" s="734"/>
      <c r="T538" s="734"/>
      <c r="U538" s="734"/>
      <c r="V538" s="735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24.43181818181818</v>
      </c>
      <c r="Y538" s="721">
        <f>IFERROR(Y529/H529,"0")+IFERROR(Y530/H530,"0")+IFERROR(Y531/H531,"0")+IFERROR(Y532/H532,"0")+IFERROR(Y533/H533,"0")+IFERROR(Y534/H534,"0")+IFERROR(Y535/H535,"0")+IFERROR(Y536/H536,"0")+IFERROR(Y537/H537,"0")</f>
        <v>25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0.29899999999999999</v>
      </c>
      <c r="AA538" s="722"/>
      <c r="AB538" s="722"/>
      <c r="AC538" s="722"/>
    </row>
    <row r="539" spans="1:68" x14ac:dyDescent="0.2">
      <c r="A539" s="731"/>
      <c r="B539" s="731"/>
      <c r="C539" s="731"/>
      <c r="D539" s="731"/>
      <c r="E539" s="731"/>
      <c r="F539" s="731"/>
      <c r="G539" s="731"/>
      <c r="H539" s="731"/>
      <c r="I539" s="731"/>
      <c r="J539" s="731"/>
      <c r="K539" s="731"/>
      <c r="L539" s="731"/>
      <c r="M539" s="731"/>
      <c r="N539" s="731"/>
      <c r="O539" s="732"/>
      <c r="P539" s="733" t="s">
        <v>70</v>
      </c>
      <c r="Q539" s="734"/>
      <c r="R539" s="734"/>
      <c r="S539" s="734"/>
      <c r="T539" s="734"/>
      <c r="U539" s="734"/>
      <c r="V539" s="735"/>
      <c r="W539" s="37" t="s">
        <v>68</v>
      </c>
      <c r="X539" s="721">
        <f>IFERROR(SUM(X529:X537),"0")</f>
        <v>129</v>
      </c>
      <c r="Y539" s="721">
        <f>IFERROR(SUM(Y529:Y537),"0")</f>
        <v>132</v>
      </c>
      <c r="Z539" s="37"/>
      <c r="AA539" s="722"/>
      <c r="AB539" s="722"/>
      <c r="AC539" s="722"/>
    </row>
    <row r="540" spans="1:68" ht="14.25" customHeight="1" x14ac:dyDescent="0.25">
      <c r="A540" s="736" t="s">
        <v>72</v>
      </c>
      <c r="B540" s="731"/>
      <c r="C540" s="731"/>
      <c r="D540" s="731"/>
      <c r="E540" s="731"/>
      <c r="F540" s="731"/>
      <c r="G540" s="731"/>
      <c r="H540" s="731"/>
      <c r="I540" s="731"/>
      <c r="J540" s="731"/>
      <c r="K540" s="731"/>
      <c r="L540" s="731"/>
      <c r="M540" s="731"/>
      <c r="N540" s="731"/>
      <c r="O540" s="731"/>
      <c r="P540" s="731"/>
      <c r="Q540" s="731"/>
      <c r="R540" s="731"/>
      <c r="S540" s="731"/>
      <c r="T540" s="731"/>
      <c r="U540" s="731"/>
      <c r="V540" s="731"/>
      <c r="W540" s="731"/>
      <c r="X540" s="731"/>
      <c r="Y540" s="731"/>
      <c r="Z540" s="731"/>
      <c r="AA540" s="715"/>
      <c r="AB540" s="715"/>
      <c r="AC540" s="715"/>
    </row>
    <row r="541" spans="1:68" ht="16.5" customHeight="1" x14ac:dyDescent="0.25">
      <c r="A541" s="54" t="s">
        <v>861</v>
      </c>
      <c r="B541" s="54" t="s">
        <v>862</v>
      </c>
      <c r="C541" s="31">
        <v>4301051230</v>
      </c>
      <c r="D541" s="723">
        <v>4607091383409</v>
      </c>
      <c r="E541" s="724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9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26"/>
      <c r="R541" s="726"/>
      <c r="S541" s="726"/>
      <c r="T541" s="727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864</v>
      </c>
      <c r="B542" s="54" t="s">
        <v>865</v>
      </c>
      <c r="C542" s="31">
        <v>4301051231</v>
      </c>
      <c r="D542" s="723">
        <v>4607091383416</v>
      </c>
      <c r="E542" s="724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8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26"/>
      <c r="R542" s="726"/>
      <c r="S542" s="726"/>
      <c r="T542" s="727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867</v>
      </c>
      <c r="B543" s="54" t="s">
        <v>868</v>
      </c>
      <c r="C543" s="31">
        <v>4301051058</v>
      </c>
      <c r="D543" s="723">
        <v>4680115883536</v>
      </c>
      <c r="E543" s="724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26"/>
      <c r="R543" s="726"/>
      <c r="S543" s="726"/>
      <c r="T543" s="727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30"/>
      <c r="B544" s="731"/>
      <c r="C544" s="731"/>
      <c r="D544" s="731"/>
      <c r="E544" s="731"/>
      <c r="F544" s="731"/>
      <c r="G544" s="731"/>
      <c r="H544" s="731"/>
      <c r="I544" s="731"/>
      <c r="J544" s="731"/>
      <c r="K544" s="731"/>
      <c r="L544" s="731"/>
      <c r="M544" s="731"/>
      <c r="N544" s="731"/>
      <c r="O544" s="732"/>
      <c r="P544" s="733" t="s">
        <v>70</v>
      </c>
      <c r="Q544" s="734"/>
      <c r="R544" s="734"/>
      <c r="S544" s="734"/>
      <c r="T544" s="734"/>
      <c r="U544" s="734"/>
      <c r="V544" s="735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x14ac:dyDescent="0.2">
      <c r="A545" s="731"/>
      <c r="B545" s="731"/>
      <c r="C545" s="731"/>
      <c r="D545" s="731"/>
      <c r="E545" s="731"/>
      <c r="F545" s="731"/>
      <c r="G545" s="731"/>
      <c r="H545" s="731"/>
      <c r="I545" s="731"/>
      <c r="J545" s="731"/>
      <c r="K545" s="731"/>
      <c r="L545" s="731"/>
      <c r="M545" s="731"/>
      <c r="N545" s="731"/>
      <c r="O545" s="732"/>
      <c r="P545" s="733" t="s">
        <v>70</v>
      </c>
      <c r="Q545" s="734"/>
      <c r="R545" s="734"/>
      <c r="S545" s="734"/>
      <c r="T545" s="734"/>
      <c r="U545" s="734"/>
      <c r="V545" s="735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customHeight="1" x14ac:dyDescent="0.25">
      <c r="A546" s="736" t="s">
        <v>213</v>
      </c>
      <c r="B546" s="731"/>
      <c r="C546" s="731"/>
      <c r="D546" s="731"/>
      <c r="E546" s="731"/>
      <c r="F546" s="731"/>
      <c r="G546" s="731"/>
      <c r="H546" s="731"/>
      <c r="I546" s="731"/>
      <c r="J546" s="731"/>
      <c r="K546" s="731"/>
      <c r="L546" s="731"/>
      <c r="M546" s="731"/>
      <c r="N546" s="731"/>
      <c r="O546" s="731"/>
      <c r="P546" s="731"/>
      <c r="Q546" s="731"/>
      <c r="R546" s="731"/>
      <c r="S546" s="731"/>
      <c r="T546" s="731"/>
      <c r="U546" s="731"/>
      <c r="V546" s="731"/>
      <c r="W546" s="731"/>
      <c r="X546" s="731"/>
      <c r="Y546" s="731"/>
      <c r="Z546" s="731"/>
      <c r="AA546" s="715"/>
      <c r="AB546" s="715"/>
      <c r="AC546" s="715"/>
    </row>
    <row r="547" spans="1:68" ht="16.5" customHeight="1" x14ac:dyDescent="0.25">
      <c r="A547" s="54" t="s">
        <v>870</v>
      </c>
      <c r="B547" s="54" t="s">
        <v>871</v>
      </c>
      <c r="C547" s="31">
        <v>4301060363</v>
      </c>
      <c r="D547" s="723">
        <v>4680115885035</v>
      </c>
      <c r="E547" s="724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10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26"/>
      <c r="R547" s="726"/>
      <c r="S547" s="726"/>
      <c r="T547" s="727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4301060436</v>
      </c>
      <c r="D548" s="723">
        <v>4680115885936</v>
      </c>
      <c r="E548" s="724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851" t="s">
        <v>875</v>
      </c>
      <c r="Q548" s="726"/>
      <c r="R548" s="726"/>
      <c r="S548" s="726"/>
      <c r="T548" s="727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0"/>
      <c r="B549" s="731"/>
      <c r="C549" s="731"/>
      <c r="D549" s="731"/>
      <c r="E549" s="731"/>
      <c r="F549" s="731"/>
      <c r="G549" s="731"/>
      <c r="H549" s="731"/>
      <c r="I549" s="731"/>
      <c r="J549" s="731"/>
      <c r="K549" s="731"/>
      <c r="L549" s="731"/>
      <c r="M549" s="731"/>
      <c r="N549" s="731"/>
      <c r="O549" s="732"/>
      <c r="P549" s="733" t="s">
        <v>70</v>
      </c>
      <c r="Q549" s="734"/>
      <c r="R549" s="734"/>
      <c r="S549" s="734"/>
      <c r="T549" s="734"/>
      <c r="U549" s="734"/>
      <c r="V549" s="735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x14ac:dyDescent="0.2">
      <c r="A550" s="731"/>
      <c r="B550" s="731"/>
      <c r="C550" s="731"/>
      <c r="D550" s="731"/>
      <c r="E550" s="731"/>
      <c r="F550" s="731"/>
      <c r="G550" s="731"/>
      <c r="H550" s="731"/>
      <c r="I550" s="731"/>
      <c r="J550" s="731"/>
      <c r="K550" s="731"/>
      <c r="L550" s="731"/>
      <c r="M550" s="731"/>
      <c r="N550" s="731"/>
      <c r="O550" s="732"/>
      <c r="P550" s="733" t="s">
        <v>70</v>
      </c>
      <c r="Q550" s="734"/>
      <c r="R550" s="734"/>
      <c r="S550" s="734"/>
      <c r="T550" s="734"/>
      <c r="U550" s="734"/>
      <c r="V550" s="735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customHeight="1" x14ac:dyDescent="0.2">
      <c r="A551" s="813" t="s">
        <v>876</v>
      </c>
      <c r="B551" s="814"/>
      <c r="C551" s="814"/>
      <c r="D551" s="814"/>
      <c r="E551" s="814"/>
      <c r="F551" s="814"/>
      <c r="G551" s="814"/>
      <c r="H551" s="814"/>
      <c r="I551" s="814"/>
      <c r="J551" s="814"/>
      <c r="K551" s="814"/>
      <c r="L551" s="814"/>
      <c r="M551" s="814"/>
      <c r="N551" s="814"/>
      <c r="O551" s="814"/>
      <c r="P551" s="814"/>
      <c r="Q551" s="814"/>
      <c r="R551" s="814"/>
      <c r="S551" s="814"/>
      <c r="T551" s="814"/>
      <c r="U551" s="814"/>
      <c r="V551" s="814"/>
      <c r="W551" s="814"/>
      <c r="X551" s="814"/>
      <c r="Y551" s="814"/>
      <c r="Z551" s="814"/>
      <c r="AA551" s="48"/>
      <c r="AB551" s="48"/>
      <c r="AC551" s="48"/>
    </row>
    <row r="552" spans="1:68" ht="16.5" customHeight="1" x14ac:dyDescent="0.25">
      <c r="A552" s="737" t="s">
        <v>876</v>
      </c>
      <c r="B552" s="731"/>
      <c r="C552" s="731"/>
      <c r="D552" s="731"/>
      <c r="E552" s="731"/>
      <c r="F552" s="731"/>
      <c r="G552" s="731"/>
      <c r="H552" s="731"/>
      <c r="I552" s="731"/>
      <c r="J552" s="731"/>
      <c r="K552" s="731"/>
      <c r="L552" s="731"/>
      <c r="M552" s="731"/>
      <c r="N552" s="731"/>
      <c r="O552" s="731"/>
      <c r="P552" s="731"/>
      <c r="Q552" s="731"/>
      <c r="R552" s="731"/>
      <c r="S552" s="731"/>
      <c r="T552" s="731"/>
      <c r="U552" s="731"/>
      <c r="V552" s="731"/>
      <c r="W552" s="731"/>
      <c r="X552" s="731"/>
      <c r="Y552" s="731"/>
      <c r="Z552" s="731"/>
      <c r="AA552" s="714"/>
      <c r="AB552" s="714"/>
      <c r="AC552" s="714"/>
    </row>
    <row r="553" spans="1:68" ht="14.25" customHeight="1" x14ac:dyDescent="0.25">
      <c r="A553" s="736" t="s">
        <v>113</v>
      </c>
      <c r="B553" s="731"/>
      <c r="C553" s="731"/>
      <c r="D553" s="731"/>
      <c r="E553" s="731"/>
      <c r="F553" s="731"/>
      <c r="G553" s="731"/>
      <c r="H553" s="731"/>
      <c r="I553" s="731"/>
      <c r="J553" s="731"/>
      <c r="K553" s="731"/>
      <c r="L553" s="731"/>
      <c r="M553" s="731"/>
      <c r="N553" s="731"/>
      <c r="O553" s="731"/>
      <c r="P553" s="731"/>
      <c r="Q553" s="731"/>
      <c r="R553" s="731"/>
      <c r="S553" s="731"/>
      <c r="T553" s="731"/>
      <c r="U553" s="731"/>
      <c r="V553" s="731"/>
      <c r="W553" s="731"/>
      <c r="X553" s="731"/>
      <c r="Y553" s="731"/>
      <c r="Z553" s="731"/>
      <c r="AA553" s="715"/>
      <c r="AB553" s="715"/>
      <c r="AC553" s="715"/>
    </row>
    <row r="554" spans="1:68" ht="27" customHeight="1" x14ac:dyDescent="0.25">
      <c r="A554" s="54" t="s">
        <v>877</v>
      </c>
      <c r="B554" s="54" t="s">
        <v>878</v>
      </c>
      <c r="C554" s="31">
        <v>4301011763</v>
      </c>
      <c r="D554" s="723">
        <v>4640242181011</v>
      </c>
      <c r="E554" s="724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55</v>
      </c>
      <c r="P554" s="997" t="s">
        <v>879</v>
      </c>
      <c r="Q554" s="726"/>
      <c r="R554" s="726"/>
      <c r="S554" s="726"/>
      <c r="T554" s="727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4301011585</v>
      </c>
      <c r="D555" s="723">
        <v>4640242180441</v>
      </c>
      <c r="E555" s="724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28" t="s">
        <v>883</v>
      </c>
      <c r="Q555" s="726"/>
      <c r="R555" s="726"/>
      <c r="S555" s="726"/>
      <c r="T555" s="727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885</v>
      </c>
      <c r="B556" s="54" t="s">
        <v>886</v>
      </c>
      <c r="C556" s="31">
        <v>4301011584</v>
      </c>
      <c r="D556" s="723">
        <v>4640242180564</v>
      </c>
      <c r="E556" s="724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120</v>
      </c>
      <c r="N556" s="33"/>
      <c r="O556" s="32">
        <v>50</v>
      </c>
      <c r="P556" s="843" t="s">
        <v>887</v>
      </c>
      <c r="Q556" s="726"/>
      <c r="R556" s="726"/>
      <c r="S556" s="726"/>
      <c r="T556" s="727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customHeight="1" x14ac:dyDescent="0.25">
      <c r="A557" s="54" t="s">
        <v>889</v>
      </c>
      <c r="B557" s="54" t="s">
        <v>890</v>
      </c>
      <c r="C557" s="31">
        <v>4301011762</v>
      </c>
      <c r="D557" s="723">
        <v>4640242180922</v>
      </c>
      <c r="E557" s="724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120</v>
      </c>
      <c r="N557" s="33"/>
      <c r="O557" s="32">
        <v>55</v>
      </c>
      <c r="P557" s="1035" t="s">
        <v>891</v>
      </c>
      <c r="Q557" s="726"/>
      <c r="R557" s="726"/>
      <c r="S557" s="726"/>
      <c r="T557" s="727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customHeight="1" x14ac:dyDescent="0.25">
      <c r="A558" s="54" t="s">
        <v>893</v>
      </c>
      <c r="B558" s="54" t="s">
        <v>894</v>
      </c>
      <c r="C558" s="31">
        <v>4301011764</v>
      </c>
      <c r="D558" s="723">
        <v>4640242181189</v>
      </c>
      <c r="E558" s="724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55</v>
      </c>
      <c r="P558" s="934" t="s">
        <v>895</v>
      </c>
      <c r="Q558" s="726"/>
      <c r="R558" s="726"/>
      <c r="S558" s="726"/>
      <c r="T558" s="727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customHeight="1" x14ac:dyDescent="0.25">
      <c r="A559" s="54" t="s">
        <v>896</v>
      </c>
      <c r="B559" s="54" t="s">
        <v>897</v>
      </c>
      <c r="C559" s="31">
        <v>4301011551</v>
      </c>
      <c r="D559" s="723">
        <v>4640242180038</v>
      </c>
      <c r="E559" s="724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120</v>
      </c>
      <c r="N559" s="33"/>
      <c r="O559" s="32">
        <v>50</v>
      </c>
      <c r="P559" s="967" t="s">
        <v>898</v>
      </c>
      <c r="Q559" s="726"/>
      <c r="R559" s="726"/>
      <c r="S559" s="726"/>
      <c r="T559" s="727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customHeight="1" x14ac:dyDescent="0.25">
      <c r="A560" s="54" t="s">
        <v>899</v>
      </c>
      <c r="B560" s="54" t="s">
        <v>900</v>
      </c>
      <c r="C560" s="31">
        <v>4301011765</v>
      </c>
      <c r="D560" s="723">
        <v>4640242181172</v>
      </c>
      <c r="E560" s="724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120</v>
      </c>
      <c r="N560" s="33"/>
      <c r="O560" s="32">
        <v>55</v>
      </c>
      <c r="P560" s="1041" t="s">
        <v>901</v>
      </c>
      <c r="Q560" s="726"/>
      <c r="R560" s="726"/>
      <c r="S560" s="726"/>
      <c r="T560" s="727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30"/>
      <c r="B561" s="731"/>
      <c r="C561" s="731"/>
      <c r="D561" s="731"/>
      <c r="E561" s="731"/>
      <c r="F561" s="731"/>
      <c r="G561" s="731"/>
      <c r="H561" s="731"/>
      <c r="I561" s="731"/>
      <c r="J561" s="731"/>
      <c r="K561" s="731"/>
      <c r="L561" s="731"/>
      <c r="M561" s="731"/>
      <c r="N561" s="731"/>
      <c r="O561" s="732"/>
      <c r="P561" s="733" t="s">
        <v>70</v>
      </c>
      <c r="Q561" s="734"/>
      <c r="R561" s="734"/>
      <c r="S561" s="734"/>
      <c r="T561" s="734"/>
      <c r="U561" s="734"/>
      <c r="V561" s="735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x14ac:dyDescent="0.2">
      <c r="A562" s="731"/>
      <c r="B562" s="731"/>
      <c r="C562" s="731"/>
      <c r="D562" s="731"/>
      <c r="E562" s="731"/>
      <c r="F562" s="731"/>
      <c r="G562" s="731"/>
      <c r="H562" s="731"/>
      <c r="I562" s="731"/>
      <c r="J562" s="731"/>
      <c r="K562" s="731"/>
      <c r="L562" s="731"/>
      <c r="M562" s="731"/>
      <c r="N562" s="731"/>
      <c r="O562" s="732"/>
      <c r="P562" s="733" t="s">
        <v>70</v>
      </c>
      <c r="Q562" s="734"/>
      <c r="R562" s="734"/>
      <c r="S562" s="734"/>
      <c r="T562" s="734"/>
      <c r="U562" s="734"/>
      <c r="V562" s="735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customHeight="1" x14ac:dyDescent="0.25">
      <c r="A563" s="736" t="s">
        <v>166</v>
      </c>
      <c r="B563" s="731"/>
      <c r="C563" s="731"/>
      <c r="D563" s="731"/>
      <c r="E563" s="731"/>
      <c r="F563" s="731"/>
      <c r="G563" s="731"/>
      <c r="H563" s="731"/>
      <c r="I563" s="731"/>
      <c r="J563" s="731"/>
      <c r="K563" s="731"/>
      <c r="L563" s="731"/>
      <c r="M563" s="731"/>
      <c r="N563" s="731"/>
      <c r="O563" s="731"/>
      <c r="P563" s="731"/>
      <c r="Q563" s="731"/>
      <c r="R563" s="731"/>
      <c r="S563" s="731"/>
      <c r="T563" s="731"/>
      <c r="U563" s="731"/>
      <c r="V563" s="731"/>
      <c r="W563" s="731"/>
      <c r="X563" s="731"/>
      <c r="Y563" s="731"/>
      <c r="Z563" s="731"/>
      <c r="AA563" s="715"/>
      <c r="AB563" s="715"/>
      <c r="AC563" s="715"/>
    </row>
    <row r="564" spans="1:68" ht="16.5" customHeight="1" x14ac:dyDescent="0.25">
      <c r="A564" s="54" t="s">
        <v>902</v>
      </c>
      <c r="B564" s="54" t="s">
        <v>903</v>
      </c>
      <c r="C564" s="31">
        <v>4301020269</v>
      </c>
      <c r="D564" s="723">
        <v>4640242180519</v>
      </c>
      <c r="E564" s="724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117</v>
      </c>
      <c r="N564" s="33"/>
      <c r="O564" s="32">
        <v>50</v>
      </c>
      <c r="P564" s="958" t="s">
        <v>904</v>
      </c>
      <c r="Q564" s="726"/>
      <c r="R564" s="726"/>
      <c r="S564" s="726"/>
      <c r="T564" s="727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4301020260</v>
      </c>
      <c r="D565" s="723">
        <v>4640242180526</v>
      </c>
      <c r="E565" s="724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120</v>
      </c>
      <c r="N565" s="33"/>
      <c r="O565" s="32">
        <v>50</v>
      </c>
      <c r="P565" s="797" t="s">
        <v>907</v>
      </c>
      <c r="Q565" s="726"/>
      <c r="R565" s="726"/>
      <c r="S565" s="726"/>
      <c r="T565" s="727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908</v>
      </c>
      <c r="B566" s="54" t="s">
        <v>909</v>
      </c>
      <c r="C566" s="31">
        <v>4301020309</v>
      </c>
      <c r="D566" s="723">
        <v>4640242180090</v>
      </c>
      <c r="E566" s="724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120</v>
      </c>
      <c r="N566" s="33"/>
      <c r="O566" s="32">
        <v>50</v>
      </c>
      <c r="P566" s="962" t="s">
        <v>910</v>
      </c>
      <c r="Q566" s="726"/>
      <c r="R566" s="726"/>
      <c r="S566" s="726"/>
      <c r="T566" s="727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912</v>
      </c>
      <c r="B567" s="54" t="s">
        <v>913</v>
      </c>
      <c r="C567" s="31">
        <v>4301020295</v>
      </c>
      <c r="D567" s="723">
        <v>4640242181363</v>
      </c>
      <c r="E567" s="724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120</v>
      </c>
      <c r="N567" s="33"/>
      <c r="O567" s="32">
        <v>50</v>
      </c>
      <c r="P567" s="1008" t="s">
        <v>914</v>
      </c>
      <c r="Q567" s="726"/>
      <c r="R567" s="726"/>
      <c r="S567" s="726"/>
      <c r="T567" s="727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30"/>
      <c r="B568" s="731"/>
      <c r="C568" s="731"/>
      <c r="D568" s="731"/>
      <c r="E568" s="731"/>
      <c r="F568" s="731"/>
      <c r="G568" s="731"/>
      <c r="H568" s="731"/>
      <c r="I568" s="731"/>
      <c r="J568" s="731"/>
      <c r="K568" s="731"/>
      <c r="L568" s="731"/>
      <c r="M568" s="731"/>
      <c r="N568" s="731"/>
      <c r="O568" s="732"/>
      <c r="P568" s="733" t="s">
        <v>70</v>
      </c>
      <c r="Q568" s="734"/>
      <c r="R568" s="734"/>
      <c r="S568" s="734"/>
      <c r="T568" s="734"/>
      <c r="U568" s="734"/>
      <c r="V568" s="735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x14ac:dyDescent="0.2">
      <c r="A569" s="731"/>
      <c r="B569" s="731"/>
      <c r="C569" s="731"/>
      <c r="D569" s="731"/>
      <c r="E569" s="731"/>
      <c r="F569" s="731"/>
      <c r="G569" s="731"/>
      <c r="H569" s="731"/>
      <c r="I569" s="731"/>
      <c r="J569" s="731"/>
      <c r="K569" s="731"/>
      <c r="L569" s="731"/>
      <c r="M569" s="731"/>
      <c r="N569" s="731"/>
      <c r="O569" s="732"/>
      <c r="P569" s="733" t="s">
        <v>70</v>
      </c>
      <c r="Q569" s="734"/>
      <c r="R569" s="734"/>
      <c r="S569" s="734"/>
      <c r="T569" s="734"/>
      <c r="U569" s="734"/>
      <c r="V569" s="735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customHeight="1" x14ac:dyDescent="0.25">
      <c r="A570" s="736" t="s">
        <v>63</v>
      </c>
      <c r="B570" s="731"/>
      <c r="C570" s="731"/>
      <c r="D570" s="731"/>
      <c r="E570" s="731"/>
      <c r="F570" s="731"/>
      <c r="G570" s="731"/>
      <c r="H570" s="731"/>
      <c r="I570" s="731"/>
      <c r="J570" s="731"/>
      <c r="K570" s="731"/>
      <c r="L570" s="731"/>
      <c r="M570" s="731"/>
      <c r="N570" s="731"/>
      <c r="O570" s="731"/>
      <c r="P570" s="731"/>
      <c r="Q570" s="731"/>
      <c r="R570" s="731"/>
      <c r="S570" s="731"/>
      <c r="T570" s="731"/>
      <c r="U570" s="731"/>
      <c r="V570" s="731"/>
      <c r="W570" s="731"/>
      <c r="X570" s="731"/>
      <c r="Y570" s="731"/>
      <c r="Z570" s="731"/>
      <c r="AA570" s="715"/>
      <c r="AB570" s="715"/>
      <c r="AC570" s="715"/>
    </row>
    <row r="571" spans="1:68" ht="27" customHeight="1" x14ac:dyDescent="0.25">
      <c r="A571" s="54" t="s">
        <v>915</v>
      </c>
      <c r="B571" s="54" t="s">
        <v>916</v>
      </c>
      <c r="C571" s="31">
        <v>4301031280</v>
      </c>
      <c r="D571" s="723">
        <v>4640242180816</v>
      </c>
      <c r="E571" s="724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815" t="s">
        <v>917</v>
      </c>
      <c r="Q571" s="726"/>
      <c r="R571" s="726"/>
      <c r="S571" s="726"/>
      <c r="T571" s="727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4301031244</v>
      </c>
      <c r="D572" s="723">
        <v>4640242180595</v>
      </c>
      <c r="E572" s="724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823" t="s">
        <v>921</v>
      </c>
      <c r="Q572" s="726"/>
      <c r="R572" s="726"/>
      <c r="S572" s="726"/>
      <c r="T572" s="727"/>
      <c r="U572" s="34"/>
      <c r="V572" s="34"/>
      <c r="W572" s="35" t="s">
        <v>68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customHeight="1" x14ac:dyDescent="0.25">
      <c r="A573" s="54" t="s">
        <v>923</v>
      </c>
      <c r="B573" s="54" t="s">
        <v>924</v>
      </c>
      <c r="C573" s="31">
        <v>4301031289</v>
      </c>
      <c r="D573" s="723">
        <v>4640242181615</v>
      </c>
      <c r="E573" s="724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819" t="s">
        <v>925</v>
      </c>
      <c r="Q573" s="726"/>
      <c r="R573" s="726"/>
      <c r="S573" s="726"/>
      <c r="T573" s="727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customHeight="1" x14ac:dyDescent="0.25">
      <c r="A574" s="54" t="s">
        <v>927</v>
      </c>
      <c r="B574" s="54" t="s">
        <v>928</v>
      </c>
      <c r="C574" s="31">
        <v>4301031285</v>
      </c>
      <c r="D574" s="723">
        <v>4640242181639</v>
      </c>
      <c r="E574" s="724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864" t="s">
        <v>929</v>
      </c>
      <c r="Q574" s="726"/>
      <c r="R574" s="726"/>
      <c r="S574" s="726"/>
      <c r="T574" s="727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customHeight="1" x14ac:dyDescent="0.25">
      <c r="A575" s="54" t="s">
        <v>931</v>
      </c>
      <c r="B575" s="54" t="s">
        <v>932</v>
      </c>
      <c r="C575" s="31">
        <v>4301031287</v>
      </c>
      <c r="D575" s="723">
        <v>4640242181622</v>
      </c>
      <c r="E575" s="724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46" t="s">
        <v>933</v>
      </c>
      <c r="Q575" s="726"/>
      <c r="R575" s="726"/>
      <c r="S575" s="726"/>
      <c r="T575" s="727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customHeight="1" x14ac:dyDescent="0.25">
      <c r="A576" s="54" t="s">
        <v>935</v>
      </c>
      <c r="B576" s="54" t="s">
        <v>936</v>
      </c>
      <c r="C576" s="31">
        <v>4301031203</v>
      </c>
      <c r="D576" s="723">
        <v>4640242180908</v>
      </c>
      <c r="E576" s="724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1058" t="s">
        <v>937</v>
      </c>
      <c r="Q576" s="726"/>
      <c r="R576" s="726"/>
      <c r="S576" s="726"/>
      <c r="T576" s="727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customHeight="1" x14ac:dyDescent="0.25">
      <c r="A577" s="54" t="s">
        <v>938</v>
      </c>
      <c r="B577" s="54" t="s">
        <v>939</v>
      </c>
      <c r="C577" s="31">
        <v>4301031200</v>
      </c>
      <c r="D577" s="723">
        <v>4640242180489</v>
      </c>
      <c r="E577" s="724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1053" t="s">
        <v>940</v>
      </c>
      <c r="Q577" s="726"/>
      <c r="R577" s="726"/>
      <c r="S577" s="726"/>
      <c r="T577" s="727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30"/>
      <c r="B578" s="731"/>
      <c r="C578" s="731"/>
      <c r="D578" s="731"/>
      <c r="E578" s="731"/>
      <c r="F578" s="731"/>
      <c r="G578" s="731"/>
      <c r="H578" s="731"/>
      <c r="I578" s="731"/>
      <c r="J578" s="731"/>
      <c r="K578" s="731"/>
      <c r="L578" s="731"/>
      <c r="M578" s="731"/>
      <c r="N578" s="731"/>
      <c r="O578" s="732"/>
      <c r="P578" s="733" t="s">
        <v>70</v>
      </c>
      <c r="Q578" s="734"/>
      <c r="R578" s="734"/>
      <c r="S578" s="734"/>
      <c r="T578" s="734"/>
      <c r="U578" s="734"/>
      <c r="V578" s="735"/>
      <c r="W578" s="37" t="s">
        <v>71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x14ac:dyDescent="0.2">
      <c r="A579" s="731"/>
      <c r="B579" s="731"/>
      <c r="C579" s="731"/>
      <c r="D579" s="731"/>
      <c r="E579" s="731"/>
      <c r="F579" s="731"/>
      <c r="G579" s="731"/>
      <c r="H579" s="731"/>
      <c r="I579" s="731"/>
      <c r="J579" s="731"/>
      <c r="K579" s="731"/>
      <c r="L579" s="731"/>
      <c r="M579" s="731"/>
      <c r="N579" s="731"/>
      <c r="O579" s="732"/>
      <c r="P579" s="733" t="s">
        <v>70</v>
      </c>
      <c r="Q579" s="734"/>
      <c r="R579" s="734"/>
      <c r="S579" s="734"/>
      <c r="T579" s="734"/>
      <c r="U579" s="734"/>
      <c r="V579" s="735"/>
      <c r="W579" s="37" t="s">
        <v>68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customHeight="1" x14ac:dyDescent="0.25">
      <c r="A580" s="736" t="s">
        <v>72</v>
      </c>
      <c r="B580" s="731"/>
      <c r="C580" s="731"/>
      <c r="D580" s="731"/>
      <c r="E580" s="731"/>
      <c r="F580" s="731"/>
      <c r="G580" s="731"/>
      <c r="H580" s="731"/>
      <c r="I580" s="731"/>
      <c r="J580" s="731"/>
      <c r="K580" s="731"/>
      <c r="L580" s="731"/>
      <c r="M580" s="731"/>
      <c r="N580" s="731"/>
      <c r="O580" s="731"/>
      <c r="P580" s="731"/>
      <c r="Q580" s="731"/>
      <c r="R580" s="731"/>
      <c r="S580" s="731"/>
      <c r="T580" s="731"/>
      <c r="U580" s="731"/>
      <c r="V580" s="731"/>
      <c r="W580" s="731"/>
      <c r="X580" s="731"/>
      <c r="Y580" s="731"/>
      <c r="Z580" s="731"/>
      <c r="AA580" s="715"/>
      <c r="AB580" s="715"/>
      <c r="AC580" s="715"/>
    </row>
    <row r="581" spans="1:68" ht="27" customHeight="1" x14ac:dyDescent="0.25">
      <c r="A581" s="54" t="s">
        <v>941</v>
      </c>
      <c r="B581" s="54" t="s">
        <v>942</v>
      </c>
      <c r="C581" s="31">
        <v>4301051746</v>
      </c>
      <c r="D581" s="723">
        <v>4640242180533</v>
      </c>
      <c r="E581" s="724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117</v>
      </c>
      <c r="N581" s="33"/>
      <c r="O581" s="32">
        <v>40</v>
      </c>
      <c r="P581" s="900" t="s">
        <v>943</v>
      </c>
      <c r="Q581" s="726"/>
      <c r="R581" s="726"/>
      <c r="S581" s="726"/>
      <c r="T581" s="727"/>
      <c r="U581" s="34"/>
      <c r="V581" s="34"/>
      <c r="W581" s="35" t="s">
        <v>68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4301051510</v>
      </c>
      <c r="D582" s="723">
        <v>4640242180540</v>
      </c>
      <c r="E582" s="724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1033" t="s">
        <v>947</v>
      </c>
      <c r="Q582" s="726"/>
      <c r="R582" s="726"/>
      <c r="S582" s="726"/>
      <c r="T582" s="727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949</v>
      </c>
      <c r="B583" s="54" t="s">
        <v>950</v>
      </c>
      <c r="C583" s="31">
        <v>4301051390</v>
      </c>
      <c r="D583" s="723">
        <v>4640242181233</v>
      </c>
      <c r="E583" s="724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1073" t="s">
        <v>951</v>
      </c>
      <c r="Q583" s="726"/>
      <c r="R583" s="726"/>
      <c r="S583" s="726"/>
      <c r="T583" s="727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952</v>
      </c>
      <c r="B584" s="54" t="s">
        <v>953</v>
      </c>
      <c r="C584" s="31">
        <v>4301051448</v>
      </c>
      <c r="D584" s="723">
        <v>4640242181226</v>
      </c>
      <c r="E584" s="724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840" t="s">
        <v>954</v>
      </c>
      <c r="Q584" s="726"/>
      <c r="R584" s="726"/>
      <c r="S584" s="726"/>
      <c r="T584" s="727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30"/>
      <c r="B585" s="731"/>
      <c r="C585" s="731"/>
      <c r="D585" s="731"/>
      <c r="E585" s="731"/>
      <c r="F585" s="731"/>
      <c r="G585" s="731"/>
      <c r="H585" s="731"/>
      <c r="I585" s="731"/>
      <c r="J585" s="731"/>
      <c r="K585" s="731"/>
      <c r="L585" s="731"/>
      <c r="M585" s="731"/>
      <c r="N585" s="731"/>
      <c r="O585" s="732"/>
      <c r="P585" s="733" t="s">
        <v>70</v>
      </c>
      <c r="Q585" s="734"/>
      <c r="R585" s="734"/>
      <c r="S585" s="734"/>
      <c r="T585" s="734"/>
      <c r="U585" s="734"/>
      <c r="V585" s="735"/>
      <c r="W585" s="37" t="s">
        <v>71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x14ac:dyDescent="0.2">
      <c r="A586" s="731"/>
      <c r="B586" s="731"/>
      <c r="C586" s="731"/>
      <c r="D586" s="731"/>
      <c r="E586" s="731"/>
      <c r="F586" s="731"/>
      <c r="G586" s="731"/>
      <c r="H586" s="731"/>
      <c r="I586" s="731"/>
      <c r="J586" s="731"/>
      <c r="K586" s="731"/>
      <c r="L586" s="731"/>
      <c r="M586" s="731"/>
      <c r="N586" s="731"/>
      <c r="O586" s="732"/>
      <c r="P586" s="733" t="s">
        <v>70</v>
      </c>
      <c r="Q586" s="734"/>
      <c r="R586" s="734"/>
      <c r="S586" s="734"/>
      <c r="T586" s="734"/>
      <c r="U586" s="734"/>
      <c r="V586" s="735"/>
      <c r="W586" s="37" t="s">
        <v>68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customHeight="1" x14ac:dyDescent="0.25">
      <c r="A587" s="736" t="s">
        <v>213</v>
      </c>
      <c r="B587" s="731"/>
      <c r="C587" s="731"/>
      <c r="D587" s="731"/>
      <c r="E587" s="731"/>
      <c r="F587" s="731"/>
      <c r="G587" s="731"/>
      <c r="H587" s="731"/>
      <c r="I587" s="731"/>
      <c r="J587" s="731"/>
      <c r="K587" s="731"/>
      <c r="L587" s="731"/>
      <c r="M587" s="731"/>
      <c r="N587" s="731"/>
      <c r="O587" s="731"/>
      <c r="P587" s="731"/>
      <c r="Q587" s="731"/>
      <c r="R587" s="731"/>
      <c r="S587" s="731"/>
      <c r="T587" s="731"/>
      <c r="U587" s="731"/>
      <c r="V587" s="731"/>
      <c r="W587" s="731"/>
      <c r="X587" s="731"/>
      <c r="Y587" s="731"/>
      <c r="Z587" s="731"/>
      <c r="AA587" s="715"/>
      <c r="AB587" s="715"/>
      <c r="AC587" s="715"/>
    </row>
    <row r="588" spans="1:68" ht="27" customHeight="1" x14ac:dyDescent="0.25">
      <c r="A588" s="54" t="s">
        <v>955</v>
      </c>
      <c r="B588" s="54" t="s">
        <v>956</v>
      </c>
      <c r="C588" s="31">
        <v>4301060354</v>
      </c>
      <c r="D588" s="723">
        <v>4640242180120</v>
      </c>
      <c r="E588" s="724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1063" t="s">
        <v>957</v>
      </c>
      <c r="Q588" s="726"/>
      <c r="R588" s="726"/>
      <c r="S588" s="726"/>
      <c r="T588" s="727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955</v>
      </c>
      <c r="B589" s="54" t="s">
        <v>959</v>
      </c>
      <c r="C589" s="31">
        <v>4301060408</v>
      </c>
      <c r="D589" s="723">
        <v>4640242180120</v>
      </c>
      <c r="E589" s="724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1103" t="s">
        <v>960</v>
      </c>
      <c r="Q589" s="726"/>
      <c r="R589" s="726"/>
      <c r="S589" s="726"/>
      <c r="T589" s="727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961</v>
      </c>
      <c r="B590" s="54" t="s">
        <v>962</v>
      </c>
      <c r="C590" s="31">
        <v>4301060355</v>
      </c>
      <c r="D590" s="723">
        <v>4640242180137</v>
      </c>
      <c r="E590" s="724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19" t="s">
        <v>963</v>
      </c>
      <c r="Q590" s="726"/>
      <c r="R590" s="726"/>
      <c r="S590" s="726"/>
      <c r="T590" s="727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961</v>
      </c>
      <c r="B591" s="54" t="s">
        <v>965</v>
      </c>
      <c r="C591" s="31">
        <v>4301060407</v>
      </c>
      <c r="D591" s="723">
        <v>4640242180137</v>
      </c>
      <c r="E591" s="724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38" t="s">
        <v>966</v>
      </c>
      <c r="Q591" s="726"/>
      <c r="R591" s="726"/>
      <c r="S591" s="726"/>
      <c r="T591" s="727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30"/>
      <c r="B592" s="731"/>
      <c r="C592" s="731"/>
      <c r="D592" s="731"/>
      <c r="E592" s="731"/>
      <c r="F592" s="731"/>
      <c r="G592" s="731"/>
      <c r="H592" s="731"/>
      <c r="I592" s="731"/>
      <c r="J592" s="731"/>
      <c r="K592" s="731"/>
      <c r="L592" s="731"/>
      <c r="M592" s="731"/>
      <c r="N592" s="731"/>
      <c r="O592" s="732"/>
      <c r="P592" s="733" t="s">
        <v>70</v>
      </c>
      <c r="Q592" s="734"/>
      <c r="R592" s="734"/>
      <c r="S592" s="734"/>
      <c r="T592" s="734"/>
      <c r="U592" s="734"/>
      <c r="V592" s="735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x14ac:dyDescent="0.2">
      <c r="A593" s="731"/>
      <c r="B593" s="731"/>
      <c r="C593" s="731"/>
      <c r="D593" s="731"/>
      <c r="E593" s="731"/>
      <c r="F593" s="731"/>
      <c r="G593" s="731"/>
      <c r="H593" s="731"/>
      <c r="I593" s="731"/>
      <c r="J593" s="731"/>
      <c r="K593" s="731"/>
      <c r="L593" s="731"/>
      <c r="M593" s="731"/>
      <c r="N593" s="731"/>
      <c r="O593" s="732"/>
      <c r="P593" s="733" t="s">
        <v>70</v>
      </c>
      <c r="Q593" s="734"/>
      <c r="R593" s="734"/>
      <c r="S593" s="734"/>
      <c r="T593" s="734"/>
      <c r="U593" s="734"/>
      <c r="V593" s="735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customHeight="1" x14ac:dyDescent="0.25">
      <c r="A594" s="737" t="s">
        <v>967</v>
      </c>
      <c r="B594" s="731"/>
      <c r="C594" s="731"/>
      <c r="D594" s="731"/>
      <c r="E594" s="731"/>
      <c r="F594" s="731"/>
      <c r="G594" s="731"/>
      <c r="H594" s="731"/>
      <c r="I594" s="731"/>
      <c r="J594" s="731"/>
      <c r="K594" s="731"/>
      <c r="L594" s="731"/>
      <c r="M594" s="731"/>
      <c r="N594" s="731"/>
      <c r="O594" s="731"/>
      <c r="P594" s="731"/>
      <c r="Q594" s="731"/>
      <c r="R594" s="731"/>
      <c r="S594" s="731"/>
      <c r="T594" s="731"/>
      <c r="U594" s="731"/>
      <c r="V594" s="731"/>
      <c r="W594" s="731"/>
      <c r="X594" s="731"/>
      <c r="Y594" s="731"/>
      <c r="Z594" s="731"/>
      <c r="AA594" s="714"/>
      <c r="AB594" s="714"/>
      <c r="AC594" s="714"/>
    </row>
    <row r="595" spans="1:68" ht="14.25" customHeight="1" x14ac:dyDescent="0.25">
      <c r="A595" s="736" t="s">
        <v>113</v>
      </c>
      <c r="B595" s="731"/>
      <c r="C595" s="731"/>
      <c r="D595" s="731"/>
      <c r="E595" s="731"/>
      <c r="F595" s="731"/>
      <c r="G595" s="731"/>
      <c r="H595" s="731"/>
      <c r="I595" s="731"/>
      <c r="J595" s="731"/>
      <c r="K595" s="731"/>
      <c r="L595" s="731"/>
      <c r="M595" s="731"/>
      <c r="N595" s="731"/>
      <c r="O595" s="731"/>
      <c r="P595" s="731"/>
      <c r="Q595" s="731"/>
      <c r="R595" s="731"/>
      <c r="S595" s="731"/>
      <c r="T595" s="731"/>
      <c r="U595" s="731"/>
      <c r="V595" s="731"/>
      <c r="W595" s="731"/>
      <c r="X595" s="731"/>
      <c r="Y595" s="731"/>
      <c r="Z595" s="731"/>
      <c r="AA595" s="715"/>
      <c r="AB595" s="715"/>
      <c r="AC595" s="715"/>
    </row>
    <row r="596" spans="1:68" ht="27" customHeight="1" x14ac:dyDescent="0.25">
      <c r="A596" s="54" t="s">
        <v>968</v>
      </c>
      <c r="B596" s="54" t="s">
        <v>969</v>
      </c>
      <c r="C596" s="31">
        <v>4301011951</v>
      </c>
      <c r="D596" s="723">
        <v>4640242180045</v>
      </c>
      <c r="E596" s="724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120</v>
      </c>
      <c r="N596" s="33"/>
      <c r="O596" s="32">
        <v>55</v>
      </c>
      <c r="P596" s="952" t="s">
        <v>970</v>
      </c>
      <c r="Q596" s="726"/>
      <c r="R596" s="726"/>
      <c r="S596" s="726"/>
      <c r="T596" s="727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972</v>
      </c>
      <c r="B597" s="54" t="s">
        <v>973</v>
      </c>
      <c r="C597" s="31">
        <v>4301011950</v>
      </c>
      <c r="D597" s="723">
        <v>4640242180601</v>
      </c>
      <c r="E597" s="724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55</v>
      </c>
      <c r="P597" s="1109" t="s">
        <v>974</v>
      </c>
      <c r="Q597" s="726"/>
      <c r="R597" s="726"/>
      <c r="S597" s="726"/>
      <c r="T597" s="727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30"/>
      <c r="B598" s="731"/>
      <c r="C598" s="731"/>
      <c r="D598" s="731"/>
      <c r="E598" s="731"/>
      <c r="F598" s="731"/>
      <c r="G598" s="731"/>
      <c r="H598" s="731"/>
      <c r="I598" s="731"/>
      <c r="J598" s="731"/>
      <c r="K598" s="731"/>
      <c r="L598" s="731"/>
      <c r="M598" s="731"/>
      <c r="N598" s="731"/>
      <c r="O598" s="732"/>
      <c r="P598" s="733" t="s">
        <v>70</v>
      </c>
      <c r="Q598" s="734"/>
      <c r="R598" s="734"/>
      <c r="S598" s="734"/>
      <c r="T598" s="734"/>
      <c r="U598" s="734"/>
      <c r="V598" s="735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x14ac:dyDescent="0.2">
      <c r="A599" s="731"/>
      <c r="B599" s="731"/>
      <c r="C599" s="731"/>
      <c r="D599" s="731"/>
      <c r="E599" s="731"/>
      <c r="F599" s="731"/>
      <c r="G599" s="731"/>
      <c r="H599" s="731"/>
      <c r="I599" s="731"/>
      <c r="J599" s="731"/>
      <c r="K599" s="731"/>
      <c r="L599" s="731"/>
      <c r="M599" s="731"/>
      <c r="N599" s="731"/>
      <c r="O599" s="732"/>
      <c r="P599" s="733" t="s">
        <v>70</v>
      </c>
      <c r="Q599" s="734"/>
      <c r="R599" s="734"/>
      <c r="S599" s="734"/>
      <c r="T599" s="734"/>
      <c r="U599" s="734"/>
      <c r="V599" s="735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customHeight="1" x14ac:dyDescent="0.25">
      <c r="A600" s="736" t="s">
        <v>166</v>
      </c>
      <c r="B600" s="731"/>
      <c r="C600" s="731"/>
      <c r="D600" s="731"/>
      <c r="E600" s="731"/>
      <c r="F600" s="731"/>
      <c r="G600" s="731"/>
      <c r="H600" s="731"/>
      <c r="I600" s="731"/>
      <c r="J600" s="731"/>
      <c r="K600" s="731"/>
      <c r="L600" s="731"/>
      <c r="M600" s="731"/>
      <c r="N600" s="731"/>
      <c r="O600" s="731"/>
      <c r="P600" s="731"/>
      <c r="Q600" s="731"/>
      <c r="R600" s="731"/>
      <c r="S600" s="731"/>
      <c r="T600" s="731"/>
      <c r="U600" s="731"/>
      <c r="V600" s="731"/>
      <c r="W600" s="731"/>
      <c r="X600" s="731"/>
      <c r="Y600" s="731"/>
      <c r="Z600" s="731"/>
      <c r="AA600" s="715"/>
      <c r="AB600" s="715"/>
      <c r="AC600" s="715"/>
    </row>
    <row r="601" spans="1:68" ht="27" customHeight="1" x14ac:dyDescent="0.25">
      <c r="A601" s="54" t="s">
        <v>976</v>
      </c>
      <c r="B601" s="54" t="s">
        <v>977</v>
      </c>
      <c r="C601" s="31">
        <v>4301020314</v>
      </c>
      <c r="D601" s="723">
        <v>4640242180090</v>
      </c>
      <c r="E601" s="724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50</v>
      </c>
      <c r="P601" s="1084" t="s">
        <v>978</v>
      </c>
      <c r="Q601" s="726"/>
      <c r="R601" s="726"/>
      <c r="S601" s="726"/>
      <c r="T601" s="727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30"/>
      <c r="B602" s="731"/>
      <c r="C602" s="731"/>
      <c r="D602" s="731"/>
      <c r="E602" s="731"/>
      <c r="F602" s="731"/>
      <c r="G602" s="731"/>
      <c r="H602" s="731"/>
      <c r="I602" s="731"/>
      <c r="J602" s="731"/>
      <c r="K602" s="731"/>
      <c r="L602" s="731"/>
      <c r="M602" s="731"/>
      <c r="N602" s="731"/>
      <c r="O602" s="732"/>
      <c r="P602" s="733" t="s">
        <v>70</v>
      </c>
      <c r="Q602" s="734"/>
      <c r="R602" s="734"/>
      <c r="S602" s="734"/>
      <c r="T602" s="734"/>
      <c r="U602" s="734"/>
      <c r="V602" s="735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x14ac:dyDescent="0.2">
      <c r="A603" s="731"/>
      <c r="B603" s="731"/>
      <c r="C603" s="731"/>
      <c r="D603" s="731"/>
      <c r="E603" s="731"/>
      <c r="F603" s="731"/>
      <c r="G603" s="731"/>
      <c r="H603" s="731"/>
      <c r="I603" s="731"/>
      <c r="J603" s="731"/>
      <c r="K603" s="731"/>
      <c r="L603" s="731"/>
      <c r="M603" s="731"/>
      <c r="N603" s="731"/>
      <c r="O603" s="732"/>
      <c r="P603" s="733" t="s">
        <v>70</v>
      </c>
      <c r="Q603" s="734"/>
      <c r="R603" s="734"/>
      <c r="S603" s="734"/>
      <c r="T603" s="734"/>
      <c r="U603" s="734"/>
      <c r="V603" s="735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customHeight="1" x14ac:dyDescent="0.25">
      <c r="A604" s="736" t="s">
        <v>63</v>
      </c>
      <c r="B604" s="731"/>
      <c r="C604" s="731"/>
      <c r="D604" s="731"/>
      <c r="E604" s="731"/>
      <c r="F604" s="731"/>
      <c r="G604" s="731"/>
      <c r="H604" s="731"/>
      <c r="I604" s="731"/>
      <c r="J604" s="731"/>
      <c r="K604" s="731"/>
      <c r="L604" s="731"/>
      <c r="M604" s="731"/>
      <c r="N604" s="731"/>
      <c r="O604" s="731"/>
      <c r="P604" s="731"/>
      <c r="Q604" s="731"/>
      <c r="R604" s="731"/>
      <c r="S604" s="731"/>
      <c r="T604" s="731"/>
      <c r="U604" s="731"/>
      <c r="V604" s="731"/>
      <c r="W604" s="731"/>
      <c r="X604" s="731"/>
      <c r="Y604" s="731"/>
      <c r="Z604" s="731"/>
      <c r="AA604" s="715"/>
      <c r="AB604" s="715"/>
      <c r="AC604" s="715"/>
    </row>
    <row r="605" spans="1:68" ht="27" customHeight="1" x14ac:dyDescent="0.25">
      <c r="A605" s="54" t="s">
        <v>980</v>
      </c>
      <c r="B605" s="54" t="s">
        <v>981</v>
      </c>
      <c r="C605" s="31">
        <v>4301031321</v>
      </c>
      <c r="D605" s="723">
        <v>4640242180076</v>
      </c>
      <c r="E605" s="724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1004" t="s">
        <v>982</v>
      </c>
      <c r="Q605" s="726"/>
      <c r="R605" s="726"/>
      <c r="S605" s="726"/>
      <c r="T605" s="727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730"/>
      <c r="B606" s="731"/>
      <c r="C606" s="731"/>
      <c r="D606" s="731"/>
      <c r="E606" s="731"/>
      <c r="F606" s="731"/>
      <c r="G606" s="731"/>
      <c r="H606" s="731"/>
      <c r="I606" s="731"/>
      <c r="J606" s="731"/>
      <c r="K606" s="731"/>
      <c r="L606" s="731"/>
      <c r="M606" s="731"/>
      <c r="N606" s="731"/>
      <c r="O606" s="732"/>
      <c r="P606" s="733" t="s">
        <v>70</v>
      </c>
      <c r="Q606" s="734"/>
      <c r="R606" s="734"/>
      <c r="S606" s="734"/>
      <c r="T606" s="734"/>
      <c r="U606" s="734"/>
      <c r="V606" s="735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x14ac:dyDescent="0.2">
      <c r="A607" s="731"/>
      <c r="B607" s="731"/>
      <c r="C607" s="731"/>
      <c r="D607" s="731"/>
      <c r="E607" s="731"/>
      <c r="F607" s="731"/>
      <c r="G607" s="731"/>
      <c r="H607" s="731"/>
      <c r="I607" s="731"/>
      <c r="J607" s="731"/>
      <c r="K607" s="731"/>
      <c r="L607" s="731"/>
      <c r="M607" s="731"/>
      <c r="N607" s="731"/>
      <c r="O607" s="732"/>
      <c r="P607" s="733" t="s">
        <v>70</v>
      </c>
      <c r="Q607" s="734"/>
      <c r="R607" s="734"/>
      <c r="S607" s="734"/>
      <c r="T607" s="734"/>
      <c r="U607" s="734"/>
      <c r="V607" s="735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customHeight="1" x14ac:dyDescent="0.25">
      <c r="A608" s="736" t="s">
        <v>72</v>
      </c>
      <c r="B608" s="731"/>
      <c r="C608" s="731"/>
      <c r="D608" s="731"/>
      <c r="E608" s="731"/>
      <c r="F608" s="731"/>
      <c r="G608" s="731"/>
      <c r="H608" s="731"/>
      <c r="I608" s="731"/>
      <c r="J608" s="731"/>
      <c r="K608" s="731"/>
      <c r="L608" s="731"/>
      <c r="M608" s="731"/>
      <c r="N608" s="731"/>
      <c r="O608" s="731"/>
      <c r="P608" s="731"/>
      <c r="Q608" s="731"/>
      <c r="R608" s="731"/>
      <c r="S608" s="731"/>
      <c r="T608" s="731"/>
      <c r="U608" s="731"/>
      <c r="V608" s="731"/>
      <c r="W608" s="731"/>
      <c r="X608" s="731"/>
      <c r="Y608" s="731"/>
      <c r="Z608" s="731"/>
      <c r="AA608" s="715"/>
      <c r="AB608" s="715"/>
      <c r="AC608" s="715"/>
    </row>
    <row r="609" spans="1:68" ht="27" customHeight="1" x14ac:dyDescent="0.25">
      <c r="A609" s="54" t="s">
        <v>984</v>
      </c>
      <c r="B609" s="54" t="s">
        <v>985</v>
      </c>
      <c r="C609" s="31">
        <v>4301051780</v>
      </c>
      <c r="D609" s="723">
        <v>4640242180106</v>
      </c>
      <c r="E609" s="724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41" t="s">
        <v>986</v>
      </c>
      <c r="Q609" s="726"/>
      <c r="R609" s="726"/>
      <c r="S609" s="726"/>
      <c r="T609" s="727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0"/>
      <c r="B610" s="731"/>
      <c r="C610" s="731"/>
      <c r="D610" s="731"/>
      <c r="E610" s="731"/>
      <c r="F610" s="731"/>
      <c r="G610" s="731"/>
      <c r="H610" s="731"/>
      <c r="I610" s="731"/>
      <c r="J610" s="731"/>
      <c r="K610" s="731"/>
      <c r="L610" s="731"/>
      <c r="M610" s="731"/>
      <c r="N610" s="731"/>
      <c r="O610" s="732"/>
      <c r="P610" s="733" t="s">
        <v>70</v>
      </c>
      <c r="Q610" s="734"/>
      <c r="R610" s="734"/>
      <c r="S610" s="734"/>
      <c r="T610" s="734"/>
      <c r="U610" s="734"/>
      <c r="V610" s="735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x14ac:dyDescent="0.2">
      <c r="A611" s="731"/>
      <c r="B611" s="731"/>
      <c r="C611" s="731"/>
      <c r="D611" s="731"/>
      <c r="E611" s="731"/>
      <c r="F611" s="731"/>
      <c r="G611" s="731"/>
      <c r="H611" s="731"/>
      <c r="I611" s="731"/>
      <c r="J611" s="731"/>
      <c r="K611" s="731"/>
      <c r="L611" s="731"/>
      <c r="M611" s="731"/>
      <c r="N611" s="731"/>
      <c r="O611" s="732"/>
      <c r="P611" s="733" t="s">
        <v>70</v>
      </c>
      <c r="Q611" s="734"/>
      <c r="R611" s="734"/>
      <c r="S611" s="734"/>
      <c r="T611" s="734"/>
      <c r="U611" s="734"/>
      <c r="V611" s="735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24"/>
      <c r="B612" s="731"/>
      <c r="C612" s="731"/>
      <c r="D612" s="731"/>
      <c r="E612" s="731"/>
      <c r="F612" s="731"/>
      <c r="G612" s="731"/>
      <c r="H612" s="731"/>
      <c r="I612" s="731"/>
      <c r="J612" s="731"/>
      <c r="K612" s="731"/>
      <c r="L612" s="731"/>
      <c r="M612" s="731"/>
      <c r="N612" s="731"/>
      <c r="O612" s="911"/>
      <c r="P612" s="738" t="s">
        <v>988</v>
      </c>
      <c r="Q612" s="739"/>
      <c r="R612" s="739"/>
      <c r="S612" s="739"/>
      <c r="T612" s="739"/>
      <c r="U612" s="739"/>
      <c r="V612" s="740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2871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3000.36</v>
      </c>
      <c r="Z612" s="37"/>
      <c r="AA612" s="722"/>
      <c r="AB612" s="722"/>
      <c r="AC612" s="722"/>
    </row>
    <row r="613" spans="1:68" x14ac:dyDescent="0.2">
      <c r="A613" s="731"/>
      <c r="B613" s="731"/>
      <c r="C613" s="731"/>
      <c r="D613" s="731"/>
      <c r="E613" s="731"/>
      <c r="F613" s="731"/>
      <c r="G613" s="731"/>
      <c r="H613" s="731"/>
      <c r="I613" s="731"/>
      <c r="J613" s="731"/>
      <c r="K613" s="731"/>
      <c r="L613" s="731"/>
      <c r="M613" s="731"/>
      <c r="N613" s="731"/>
      <c r="O613" s="911"/>
      <c r="P613" s="738" t="s">
        <v>989</v>
      </c>
      <c r="Q613" s="739"/>
      <c r="R613" s="739"/>
      <c r="S613" s="739"/>
      <c r="T613" s="739"/>
      <c r="U613" s="739"/>
      <c r="V613" s="740"/>
      <c r="W613" s="37" t="s">
        <v>68</v>
      </c>
      <c r="X613" s="721">
        <f>IFERROR(SUM(BM22:BM609),"0")</f>
        <v>3030.7546259832129</v>
      </c>
      <c r="Y613" s="721">
        <f>IFERROR(SUM(BN22:BN609),"0")</f>
        <v>3166.9139999999998</v>
      </c>
      <c r="Z613" s="37"/>
      <c r="AA613" s="722"/>
      <c r="AB613" s="722"/>
      <c r="AC613" s="722"/>
    </row>
    <row r="614" spans="1:68" x14ac:dyDescent="0.2">
      <c r="A614" s="731"/>
      <c r="B614" s="731"/>
      <c r="C614" s="731"/>
      <c r="D614" s="731"/>
      <c r="E614" s="731"/>
      <c r="F614" s="731"/>
      <c r="G614" s="731"/>
      <c r="H614" s="731"/>
      <c r="I614" s="731"/>
      <c r="J614" s="731"/>
      <c r="K614" s="731"/>
      <c r="L614" s="731"/>
      <c r="M614" s="731"/>
      <c r="N614" s="731"/>
      <c r="O614" s="911"/>
      <c r="P614" s="738" t="s">
        <v>990</v>
      </c>
      <c r="Q614" s="739"/>
      <c r="R614" s="739"/>
      <c r="S614" s="739"/>
      <c r="T614" s="739"/>
      <c r="U614" s="739"/>
      <c r="V614" s="740"/>
      <c r="W614" s="37" t="s">
        <v>991</v>
      </c>
      <c r="X614" s="38">
        <f>ROUNDUP(SUM(BO22:BO609),0)</f>
        <v>6</v>
      </c>
      <c r="Y614" s="38">
        <f>ROUNDUP(SUM(BP22:BP609),0)</f>
        <v>6</v>
      </c>
      <c r="Z614" s="37"/>
      <c r="AA614" s="722"/>
      <c r="AB614" s="722"/>
      <c r="AC614" s="722"/>
    </row>
    <row r="615" spans="1:68" x14ac:dyDescent="0.2">
      <c r="A615" s="731"/>
      <c r="B615" s="731"/>
      <c r="C615" s="731"/>
      <c r="D615" s="731"/>
      <c r="E615" s="731"/>
      <c r="F615" s="731"/>
      <c r="G615" s="731"/>
      <c r="H615" s="731"/>
      <c r="I615" s="731"/>
      <c r="J615" s="731"/>
      <c r="K615" s="731"/>
      <c r="L615" s="731"/>
      <c r="M615" s="731"/>
      <c r="N615" s="731"/>
      <c r="O615" s="911"/>
      <c r="P615" s="738" t="s">
        <v>992</v>
      </c>
      <c r="Q615" s="739"/>
      <c r="R615" s="739"/>
      <c r="S615" s="739"/>
      <c r="T615" s="739"/>
      <c r="U615" s="739"/>
      <c r="V615" s="740"/>
      <c r="W615" s="37" t="s">
        <v>68</v>
      </c>
      <c r="X615" s="721">
        <f>GrossWeightTotal+PalletQtyTotal*25</f>
        <v>3180.7546259832129</v>
      </c>
      <c r="Y615" s="721">
        <f>GrossWeightTotalR+PalletQtyTotalR*25</f>
        <v>3316.9139999999998</v>
      </c>
      <c r="Z615" s="37"/>
      <c r="AA615" s="722"/>
      <c r="AB615" s="722"/>
      <c r="AC615" s="722"/>
    </row>
    <row r="616" spans="1:68" x14ac:dyDescent="0.2">
      <c r="A616" s="731"/>
      <c r="B616" s="731"/>
      <c r="C616" s="731"/>
      <c r="D616" s="731"/>
      <c r="E616" s="731"/>
      <c r="F616" s="731"/>
      <c r="G616" s="731"/>
      <c r="H616" s="731"/>
      <c r="I616" s="731"/>
      <c r="J616" s="731"/>
      <c r="K616" s="731"/>
      <c r="L616" s="731"/>
      <c r="M616" s="731"/>
      <c r="N616" s="731"/>
      <c r="O616" s="911"/>
      <c r="P616" s="738" t="s">
        <v>993</v>
      </c>
      <c r="Q616" s="739"/>
      <c r="R616" s="739"/>
      <c r="S616" s="739"/>
      <c r="T616" s="739"/>
      <c r="U616" s="739"/>
      <c r="V616" s="740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469.97298777212569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488</v>
      </c>
      <c r="Z616" s="37"/>
      <c r="AA616" s="722"/>
      <c r="AB616" s="722"/>
      <c r="AC616" s="722"/>
    </row>
    <row r="617" spans="1:68" ht="14.25" customHeight="1" x14ac:dyDescent="0.2">
      <c r="A617" s="731"/>
      <c r="B617" s="731"/>
      <c r="C617" s="731"/>
      <c r="D617" s="731"/>
      <c r="E617" s="731"/>
      <c r="F617" s="731"/>
      <c r="G617" s="731"/>
      <c r="H617" s="731"/>
      <c r="I617" s="731"/>
      <c r="J617" s="731"/>
      <c r="K617" s="731"/>
      <c r="L617" s="731"/>
      <c r="M617" s="731"/>
      <c r="N617" s="731"/>
      <c r="O617" s="911"/>
      <c r="P617" s="738" t="s">
        <v>994</v>
      </c>
      <c r="Q617" s="739"/>
      <c r="R617" s="739"/>
      <c r="S617" s="739"/>
      <c r="T617" s="739"/>
      <c r="U617" s="739"/>
      <c r="V617" s="740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6.0826899999999995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6" t="s">
        <v>62</v>
      </c>
      <c r="C619" s="743" t="s">
        <v>111</v>
      </c>
      <c r="D619" s="927"/>
      <c r="E619" s="927"/>
      <c r="F619" s="927"/>
      <c r="G619" s="927"/>
      <c r="H619" s="891"/>
      <c r="I619" s="743" t="s">
        <v>330</v>
      </c>
      <c r="J619" s="927"/>
      <c r="K619" s="927"/>
      <c r="L619" s="927"/>
      <c r="M619" s="927"/>
      <c r="N619" s="927"/>
      <c r="O619" s="927"/>
      <c r="P619" s="927"/>
      <c r="Q619" s="927"/>
      <c r="R619" s="927"/>
      <c r="S619" s="927"/>
      <c r="T619" s="927"/>
      <c r="U619" s="927"/>
      <c r="V619" s="891"/>
      <c r="W619" s="743" t="s">
        <v>623</v>
      </c>
      <c r="X619" s="891"/>
      <c r="Y619" s="743" t="s">
        <v>708</v>
      </c>
      <c r="Z619" s="927"/>
      <c r="AA619" s="927"/>
      <c r="AB619" s="891"/>
      <c r="AC619" s="716" t="s">
        <v>801</v>
      </c>
      <c r="AD619" s="743" t="s">
        <v>876</v>
      </c>
      <c r="AE619" s="891"/>
      <c r="AF619" s="717"/>
    </row>
    <row r="620" spans="1:68" ht="14.25" customHeight="1" thickTop="1" x14ac:dyDescent="0.2">
      <c r="A620" s="932" t="s">
        <v>997</v>
      </c>
      <c r="B620" s="743" t="s">
        <v>62</v>
      </c>
      <c r="C620" s="743" t="s">
        <v>112</v>
      </c>
      <c r="D620" s="743" t="s">
        <v>138</v>
      </c>
      <c r="E620" s="743" t="s">
        <v>221</v>
      </c>
      <c r="F620" s="743" t="s">
        <v>242</v>
      </c>
      <c r="G620" s="743" t="s">
        <v>291</v>
      </c>
      <c r="H620" s="743" t="s">
        <v>111</v>
      </c>
      <c r="I620" s="743" t="s">
        <v>331</v>
      </c>
      <c r="J620" s="743" t="s">
        <v>356</v>
      </c>
      <c r="K620" s="743" t="s">
        <v>427</v>
      </c>
      <c r="L620" s="717"/>
      <c r="M620" s="743" t="s">
        <v>447</v>
      </c>
      <c r="N620" s="717"/>
      <c r="O620" s="743" t="s">
        <v>472</v>
      </c>
      <c r="P620" s="743" t="s">
        <v>489</v>
      </c>
      <c r="Q620" s="743" t="s">
        <v>492</v>
      </c>
      <c r="R620" s="743" t="s">
        <v>501</v>
      </c>
      <c r="S620" s="743" t="s">
        <v>515</v>
      </c>
      <c r="T620" s="743" t="s">
        <v>519</v>
      </c>
      <c r="U620" s="743" t="s">
        <v>527</v>
      </c>
      <c r="V620" s="743" t="s">
        <v>610</v>
      </c>
      <c r="W620" s="743" t="s">
        <v>624</v>
      </c>
      <c r="X620" s="743" t="s">
        <v>669</v>
      </c>
      <c r="Y620" s="743" t="s">
        <v>709</v>
      </c>
      <c r="Z620" s="743" t="s">
        <v>764</v>
      </c>
      <c r="AA620" s="743" t="s">
        <v>784</v>
      </c>
      <c r="AB620" s="743" t="s">
        <v>797</v>
      </c>
      <c r="AC620" s="743" t="s">
        <v>801</v>
      </c>
      <c r="AD620" s="743" t="s">
        <v>876</v>
      </c>
      <c r="AE620" s="743" t="s">
        <v>967</v>
      </c>
      <c r="AF620" s="717"/>
    </row>
    <row r="621" spans="1:68" ht="13.5" customHeight="1" thickBot="1" x14ac:dyDescent="0.25">
      <c r="A621" s="933"/>
      <c r="B621" s="744"/>
      <c r="C621" s="744"/>
      <c r="D621" s="744"/>
      <c r="E621" s="744"/>
      <c r="F621" s="744"/>
      <c r="G621" s="744"/>
      <c r="H621" s="744"/>
      <c r="I621" s="744"/>
      <c r="J621" s="744"/>
      <c r="K621" s="744"/>
      <c r="L621" s="717"/>
      <c r="M621" s="744"/>
      <c r="N621" s="717"/>
      <c r="O621" s="744"/>
      <c r="P621" s="744"/>
      <c r="Q621" s="744"/>
      <c r="R621" s="744"/>
      <c r="S621" s="744"/>
      <c r="T621" s="744"/>
      <c r="U621" s="744"/>
      <c r="V621" s="744"/>
      <c r="W621" s="744"/>
      <c r="X621" s="744"/>
      <c r="Y621" s="744"/>
      <c r="Z621" s="744"/>
      <c r="AA621" s="744"/>
      <c r="AB621" s="744"/>
      <c r="AC621" s="744"/>
      <c r="AD621" s="744"/>
      <c r="AE621" s="744"/>
      <c r="AF621" s="717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21.6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81.599999999999994</v>
      </c>
      <c r="E622" s="46">
        <f>IFERROR(Y106*1,"0")+IFERROR(Y107*1,"0")+IFERROR(Y108*1,"0")+IFERROR(Y112*1,"0")+IFERROR(Y113*1,"0")+IFERROR(Y114*1,"0")+IFERROR(Y115*1,"0")+IFERROR(Y116*1,"0")</f>
        <v>75.600000000000009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170.8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395.4</v>
      </c>
      <c r="K622" s="46">
        <f>IFERROR(Y249*1,"0")+IFERROR(Y250*1,"0")+IFERROR(Y251*1,"0")+IFERROR(Y252*1,"0")+IFERROR(Y253*1,"0")+IFERROR(Y254*1,"0")+IFERROR(Y255*1,"0")+IFERROR(Y256*1,"0")</f>
        <v>0</v>
      </c>
      <c r="L622" s="717"/>
      <c r="M622" s="46">
        <f>IFERROR(Y261*1,"0")+IFERROR(Y262*1,"0")+IFERROR(Y263*1,"0")+IFERROR(Y264*1,"0")+IFERROR(Y265*1,"0")+IFERROR(Y266*1,"0")+IFERROR(Y267*1,"0")+IFERROR(Y268*1,"0")+IFERROR(Y272*1,"0")</f>
        <v>27.2</v>
      </c>
      <c r="N622" s="717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31.2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86.4</v>
      </c>
      <c r="V622" s="46">
        <f>IFERROR(Y370*1,"0")+IFERROR(Y374*1,"0")+IFERROR(Y375*1,"0")+IFERROR(Y376*1,"0")</f>
        <v>18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1317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186.00000000000003</v>
      </c>
      <c r="Z622" s="46">
        <f>IFERROR(Y478*1,"0")+IFERROR(Y482*1,"0")+IFERROR(Y483*1,"0")+IFERROR(Y484*1,"0")+IFERROR(Y485*1,"0")+IFERROR(Y486*1,"0")+IFERROR(Y490*1,"0")</f>
        <v>46.2</v>
      </c>
      <c r="AA622" s="46">
        <f>IFERROR(Y495*1,"0")+IFERROR(Y496*1,"0")+IFERROR(Y497*1,"0")+IFERROR(Y498*1,"0")</f>
        <v>4.8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538.56000000000006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7"/>
    </row>
  </sheetData>
  <sheetProtection algorithmName="SHA-512" hashValue="6+22FjWZ4WEUnQBBsV+rVgbd6x25zc0JhSsoCNb+HHSLmC4rJS/8YptHUTc5NesuLK7ThsS4YEMf5LXiDtxe+A==" saltValue="gw8MBqnS75htZfFL61EY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0">
    <mergeCell ref="A8:C8"/>
    <mergeCell ref="D32:E32"/>
    <mergeCell ref="D268:E268"/>
    <mergeCell ref="D566:E566"/>
    <mergeCell ref="P449:T449"/>
    <mergeCell ref="A128:Z128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Q620:Q621"/>
    <mergeCell ref="S620:S621"/>
    <mergeCell ref="D121:E121"/>
    <mergeCell ref="A366:O367"/>
    <mergeCell ref="P296:V296"/>
    <mergeCell ref="P527:V527"/>
    <mergeCell ref="A181:Z181"/>
    <mergeCell ref="P598:V598"/>
    <mergeCell ref="P534:T534"/>
    <mergeCell ref="D515:E515"/>
    <mergeCell ref="P363:T363"/>
    <mergeCell ref="D344:E344"/>
    <mergeCell ref="A213:O214"/>
    <mergeCell ref="D42:E42"/>
    <mergeCell ref="D542:E542"/>
    <mergeCell ref="D17:E18"/>
    <mergeCell ref="P313:T313"/>
    <mergeCell ref="P536:T536"/>
    <mergeCell ref="A608:Z608"/>
    <mergeCell ref="P85:T85"/>
    <mergeCell ref="P383:T383"/>
    <mergeCell ref="D571:E571"/>
    <mergeCell ref="A202:O203"/>
    <mergeCell ref="A595:Z595"/>
    <mergeCell ref="D266:E266"/>
    <mergeCell ref="D537:E537"/>
    <mergeCell ref="P174:T174"/>
    <mergeCell ref="D95:E95"/>
    <mergeCell ref="P447:T447"/>
    <mergeCell ref="P372:V372"/>
    <mergeCell ref="P385:T385"/>
    <mergeCell ref="P310:V310"/>
    <mergeCell ref="D57:E57"/>
    <mergeCell ref="P124:T124"/>
    <mergeCell ref="Y17:Y18"/>
    <mergeCell ref="U17:V17"/>
    <mergeCell ref="D293:E293"/>
    <mergeCell ref="D123:E123"/>
    <mergeCell ref="X17:X18"/>
    <mergeCell ref="P58:T58"/>
    <mergeCell ref="D250:E250"/>
    <mergeCell ref="D50:E50"/>
    <mergeCell ref="A494:Z494"/>
    <mergeCell ref="D408:E408"/>
    <mergeCell ref="A481:Z481"/>
    <mergeCell ref="P23:V23"/>
    <mergeCell ref="P443:V443"/>
    <mergeCell ref="D133:E133"/>
    <mergeCell ref="P510:T510"/>
    <mergeCell ref="A62:Z62"/>
    <mergeCell ref="A333:Z333"/>
    <mergeCell ref="P606:V606"/>
    <mergeCell ref="P185:V185"/>
    <mergeCell ref="P544:V544"/>
    <mergeCell ref="P160:V160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D237:E237"/>
    <mergeCell ref="P43:V43"/>
    <mergeCell ref="N17:N18"/>
    <mergeCell ref="D49:E49"/>
    <mergeCell ref="Q5:R5"/>
    <mergeCell ref="P370:T370"/>
    <mergeCell ref="D242:E242"/>
    <mergeCell ref="P199:T199"/>
    <mergeCell ref="P497:T497"/>
    <mergeCell ref="F17:F18"/>
    <mergeCell ref="D478:E478"/>
    <mergeCell ref="D278:E278"/>
    <mergeCell ref="D163:E163"/>
    <mergeCell ref="D107:E107"/>
    <mergeCell ref="D576:E576"/>
    <mergeCell ref="P589:T589"/>
    <mergeCell ref="P484:T484"/>
    <mergeCell ref="D234:E234"/>
    <mergeCell ref="P65:T65"/>
    <mergeCell ref="P70:T70"/>
    <mergeCell ref="P305:V305"/>
    <mergeCell ref="P263:T263"/>
    <mergeCell ref="D244:E244"/>
    <mergeCell ref="P228:T228"/>
    <mergeCell ref="D342:E342"/>
    <mergeCell ref="D336:E336"/>
    <mergeCell ref="D407:E407"/>
    <mergeCell ref="P293:T293"/>
    <mergeCell ref="A149:O150"/>
    <mergeCell ref="Q6:R6"/>
    <mergeCell ref="P200:T200"/>
    <mergeCell ref="P243:T243"/>
    <mergeCell ref="P436:T436"/>
    <mergeCell ref="P292:T292"/>
    <mergeCell ref="D29:E29"/>
    <mergeCell ref="P592:V592"/>
    <mergeCell ref="P515:T515"/>
    <mergeCell ref="P344:T344"/>
    <mergeCell ref="D265:E265"/>
    <mergeCell ref="D216:E216"/>
    <mergeCell ref="A134:O135"/>
    <mergeCell ref="D452:E452"/>
    <mergeCell ref="C619:H619"/>
    <mergeCell ref="P371:V371"/>
    <mergeCell ref="D252:E252"/>
    <mergeCell ref="P123:T123"/>
    <mergeCell ref="A20:Z20"/>
    <mergeCell ref="P408:T408"/>
    <mergeCell ref="D218:E218"/>
    <mergeCell ref="P593:V593"/>
    <mergeCell ref="P289:V289"/>
    <mergeCell ref="A412:Z412"/>
    <mergeCell ref="P239:V239"/>
    <mergeCell ref="D249:E249"/>
    <mergeCell ref="P262:T262"/>
    <mergeCell ref="D547:E547"/>
    <mergeCell ref="P353:V353"/>
    <mergeCell ref="A349:Z349"/>
    <mergeCell ref="A476:Z476"/>
    <mergeCell ref="D341:E341"/>
    <mergeCell ref="D170:E170"/>
    <mergeCell ref="D468:E468"/>
    <mergeCell ref="D577:E577"/>
    <mergeCell ref="P597:T597"/>
    <mergeCell ref="A360:O361"/>
    <mergeCell ref="A487:O488"/>
    <mergeCell ref="AD17:AF18"/>
    <mergeCell ref="D101:E101"/>
    <mergeCell ref="P378:V378"/>
    <mergeCell ref="P117:V117"/>
    <mergeCell ref="D76:E76"/>
    <mergeCell ref="P55:V55"/>
    <mergeCell ref="F5:G5"/>
    <mergeCell ref="P144:V144"/>
    <mergeCell ref="A25:Z25"/>
    <mergeCell ref="AB620:AB621"/>
    <mergeCell ref="D455:E455"/>
    <mergeCell ref="P509:T509"/>
    <mergeCell ref="AD620:AD621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486:T486"/>
    <mergeCell ref="P75:T75"/>
    <mergeCell ref="P342:T342"/>
    <mergeCell ref="P317:T317"/>
    <mergeCell ref="D323:E323"/>
    <mergeCell ref="D223:E223"/>
    <mergeCell ref="D450:E450"/>
    <mergeCell ref="D279:E279"/>
    <mergeCell ref="P2:W3"/>
    <mergeCell ref="D241:E241"/>
    <mergeCell ref="G620:G621"/>
    <mergeCell ref="P198:T198"/>
    <mergeCell ref="P90:T90"/>
    <mergeCell ref="I620:I621"/>
    <mergeCell ref="P418:T418"/>
    <mergeCell ref="A371:O372"/>
    <mergeCell ref="K620:K621"/>
    <mergeCell ref="P583:T583"/>
    <mergeCell ref="D575:E575"/>
    <mergeCell ref="D228:E228"/>
    <mergeCell ref="P610:V610"/>
    <mergeCell ref="P64:T64"/>
    <mergeCell ref="A23:O24"/>
    <mergeCell ref="D10:E10"/>
    <mergeCell ref="F10:G10"/>
    <mergeCell ref="D34:E34"/>
    <mergeCell ref="D243:E243"/>
    <mergeCell ref="A479:O480"/>
    <mergeCell ref="D99:E99"/>
    <mergeCell ref="P78:V78"/>
    <mergeCell ref="D397:E397"/>
    <mergeCell ref="A544:O545"/>
    <mergeCell ref="P364:T364"/>
    <mergeCell ref="D503:E503"/>
    <mergeCell ref="P599:V599"/>
    <mergeCell ref="A245:O246"/>
    <mergeCell ref="A39:O40"/>
    <mergeCell ref="P121:T121"/>
    <mergeCell ref="A499:O500"/>
    <mergeCell ref="P357:T357"/>
    <mergeCell ref="P101:T101"/>
    <mergeCell ref="D557:E557"/>
    <mergeCell ref="D386:E386"/>
    <mergeCell ref="D513:E513"/>
    <mergeCell ref="P492:V492"/>
    <mergeCell ref="P415:T415"/>
    <mergeCell ref="P479:V479"/>
    <mergeCell ref="M17:M18"/>
    <mergeCell ref="O17:O18"/>
    <mergeCell ref="P336:T336"/>
    <mergeCell ref="P258:V258"/>
    <mergeCell ref="A248:Z248"/>
    <mergeCell ref="P430:T430"/>
    <mergeCell ref="A104:Z104"/>
    <mergeCell ref="A297:Z297"/>
    <mergeCell ref="P410:V410"/>
    <mergeCell ref="P588:T588"/>
    <mergeCell ref="P417:T417"/>
    <mergeCell ref="D531:E531"/>
    <mergeCell ref="A247:Z247"/>
    <mergeCell ref="P196:T196"/>
    <mergeCell ref="A508:Z508"/>
    <mergeCell ref="A312:Z312"/>
    <mergeCell ref="D177:E177"/>
    <mergeCell ref="D33:E33"/>
    <mergeCell ref="P585:V585"/>
    <mergeCell ref="P183:T183"/>
    <mergeCell ref="D164:E164"/>
    <mergeCell ref="D462:E462"/>
    <mergeCell ref="P365:T365"/>
    <mergeCell ref="D560:E560"/>
    <mergeCell ref="A269:O270"/>
    <mergeCell ref="P114:T114"/>
    <mergeCell ref="P241:T241"/>
    <mergeCell ref="D84:E84"/>
    <mergeCell ref="P483:T483"/>
    <mergeCell ref="A157:Z157"/>
    <mergeCell ref="A35:O36"/>
    <mergeCell ref="D22:E22"/>
    <mergeCell ref="P575:T575"/>
    <mergeCell ref="D447:E447"/>
    <mergeCell ref="P426:V426"/>
    <mergeCell ref="D385:E385"/>
    <mergeCell ref="P301:T301"/>
    <mergeCell ref="D605:E605"/>
    <mergeCell ref="P178:T178"/>
    <mergeCell ref="P34:T34"/>
    <mergeCell ref="A102:O103"/>
    <mergeCell ref="P547:T547"/>
    <mergeCell ref="D86:E86"/>
    <mergeCell ref="P463:T463"/>
    <mergeCell ref="D384:E384"/>
    <mergeCell ref="P341:T341"/>
    <mergeCell ref="P192:V192"/>
    <mergeCell ref="A191:O192"/>
    <mergeCell ref="P577:T577"/>
    <mergeCell ref="D449:E449"/>
    <mergeCell ref="P49:T49"/>
    <mergeCell ref="P284:V284"/>
    <mergeCell ref="A551:Z551"/>
    <mergeCell ref="P478:T478"/>
    <mergeCell ref="P278:T278"/>
    <mergeCell ref="P107:T107"/>
    <mergeCell ref="P576:T576"/>
    <mergeCell ref="P48:T48"/>
    <mergeCell ref="D227:E227"/>
    <mergeCell ref="P582:T582"/>
    <mergeCell ref="D525:E525"/>
    <mergeCell ref="A9:C9"/>
    <mergeCell ref="P125:T125"/>
    <mergeCell ref="P557:T557"/>
    <mergeCell ref="A71:O72"/>
    <mergeCell ref="P112:T112"/>
    <mergeCell ref="D58:E58"/>
    <mergeCell ref="D294:E294"/>
    <mergeCell ref="A298:Z298"/>
    <mergeCell ref="P273:V273"/>
    <mergeCell ref="AC620:AC621"/>
    <mergeCell ref="A465:O466"/>
    <mergeCell ref="AE620:AE621"/>
    <mergeCell ref="P568:V568"/>
    <mergeCell ref="P323:T323"/>
    <mergeCell ref="D231:E231"/>
    <mergeCell ref="P39:V39"/>
    <mergeCell ref="D529:E529"/>
    <mergeCell ref="D358:E358"/>
    <mergeCell ref="P474:V474"/>
    <mergeCell ref="P103:V103"/>
    <mergeCell ref="P134:V134"/>
    <mergeCell ref="P97:V97"/>
    <mergeCell ref="Q13:R13"/>
    <mergeCell ref="P339:V339"/>
    <mergeCell ref="D318:E318"/>
    <mergeCell ref="D389:E389"/>
    <mergeCell ref="P201:T201"/>
    <mergeCell ref="P139:T139"/>
    <mergeCell ref="A612:O617"/>
    <mergeCell ref="D159:E159"/>
    <mergeCell ref="H620:H621"/>
    <mergeCell ref="J620:J621"/>
    <mergeCell ref="P471:V471"/>
    <mergeCell ref="A467:Z467"/>
    <mergeCell ref="D459:E459"/>
    <mergeCell ref="P130:T130"/>
    <mergeCell ref="P421:V421"/>
    <mergeCell ref="A271:Z271"/>
    <mergeCell ref="P190:T190"/>
    <mergeCell ref="A507:Z507"/>
    <mergeCell ref="P282:T282"/>
    <mergeCell ref="D154:E154"/>
    <mergeCell ref="D461:E461"/>
    <mergeCell ref="D200:E200"/>
    <mergeCell ref="P555:T555"/>
    <mergeCell ref="P359:T359"/>
    <mergeCell ref="D436:E436"/>
    <mergeCell ref="P490:T490"/>
    <mergeCell ref="D292:E292"/>
    <mergeCell ref="P346:T346"/>
    <mergeCell ref="D534:E534"/>
    <mergeCell ref="P560:T560"/>
    <mergeCell ref="P176:T176"/>
    <mergeCell ref="A604:Z604"/>
    <mergeCell ref="D589:E589"/>
    <mergeCell ref="P133:T133"/>
    <mergeCell ref="P208:V208"/>
    <mergeCell ref="A204:Z204"/>
    <mergeCell ref="D196:E196"/>
    <mergeCell ref="P615:V615"/>
    <mergeCell ref="H5:M5"/>
    <mergeCell ref="A56:Z56"/>
    <mergeCell ref="A526:O527"/>
    <mergeCell ref="P567:T567"/>
    <mergeCell ref="P396:T396"/>
    <mergeCell ref="D510:E510"/>
    <mergeCell ref="D317:E317"/>
    <mergeCell ref="A285:Z285"/>
    <mergeCell ref="P461:T461"/>
    <mergeCell ref="A306:Z306"/>
    <mergeCell ref="D212:E212"/>
    <mergeCell ref="D6:M6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P335:T335"/>
    <mergeCell ref="D256:E256"/>
    <mergeCell ref="P462:T462"/>
    <mergeCell ref="D383:E383"/>
    <mergeCell ref="D207:E207"/>
    <mergeCell ref="P164:T164"/>
    <mergeCell ref="D299:E299"/>
    <mergeCell ref="V6:W9"/>
    <mergeCell ref="D199:E199"/>
    <mergeCell ref="P554:T554"/>
    <mergeCell ref="P38:T38"/>
    <mergeCell ref="D497:E497"/>
    <mergeCell ref="D364:E364"/>
    <mergeCell ref="A404:O405"/>
    <mergeCell ref="A155:O156"/>
    <mergeCell ref="P541:T541"/>
    <mergeCell ref="D413:E413"/>
    <mergeCell ref="D484:E484"/>
    <mergeCell ref="P345:T345"/>
    <mergeCell ref="D217:E217"/>
    <mergeCell ref="P222:T222"/>
    <mergeCell ref="P84:T84"/>
    <mergeCell ref="W620:W621"/>
    <mergeCell ref="D65:E65"/>
    <mergeCell ref="P22:T22"/>
    <mergeCell ref="A580:Z580"/>
    <mergeCell ref="A437:O438"/>
    <mergeCell ref="D428:E428"/>
    <mergeCell ref="A61:Z61"/>
    <mergeCell ref="P605:T605"/>
    <mergeCell ref="D415:E415"/>
    <mergeCell ref="P394:V394"/>
    <mergeCell ref="P521:V521"/>
    <mergeCell ref="P54:V54"/>
    <mergeCell ref="D194:E194"/>
    <mergeCell ref="Z17:Z18"/>
    <mergeCell ref="A41:Z41"/>
    <mergeCell ref="D446:E446"/>
    <mergeCell ref="P550:V550"/>
    <mergeCell ref="B620:B621"/>
    <mergeCell ref="P366:V366"/>
    <mergeCell ref="A489:Z489"/>
    <mergeCell ref="P535:T535"/>
    <mergeCell ref="A144:O145"/>
    <mergeCell ref="A439:Z439"/>
    <mergeCell ref="P212:T212"/>
    <mergeCell ref="AA17:AA18"/>
    <mergeCell ref="AC17:AC18"/>
    <mergeCell ref="P485:T485"/>
    <mergeCell ref="H10:M10"/>
    <mergeCell ref="A409:O410"/>
    <mergeCell ref="P279:T279"/>
    <mergeCell ref="A602:O603"/>
    <mergeCell ref="D418:E418"/>
    <mergeCell ref="P108:T108"/>
    <mergeCell ref="P209:V209"/>
    <mergeCell ref="P254:T254"/>
    <mergeCell ref="P616:V616"/>
    <mergeCell ref="P251:T251"/>
    <mergeCell ref="P512:T512"/>
    <mergeCell ref="A435:Z435"/>
    <mergeCell ref="P343:T343"/>
    <mergeCell ref="D153:E153"/>
    <mergeCell ref="D591:E591"/>
    <mergeCell ref="P530:T530"/>
    <mergeCell ref="P318:T318"/>
    <mergeCell ref="P256:T256"/>
    <mergeCell ref="AB17:AB18"/>
    <mergeCell ref="P44:V44"/>
    <mergeCell ref="A592:O593"/>
    <mergeCell ref="D85:E85"/>
    <mergeCell ref="D601:E601"/>
    <mergeCell ref="H17:H18"/>
    <mergeCell ref="P261:T261"/>
    <mergeCell ref="P532:T532"/>
    <mergeCell ref="P503:T503"/>
    <mergeCell ref="P559:T559"/>
    <mergeCell ref="P388:T388"/>
    <mergeCell ref="P459:T459"/>
    <mergeCell ref="AD619:AE619"/>
    <mergeCell ref="P217:T217"/>
    <mergeCell ref="D198:E198"/>
    <mergeCell ref="A146:Z146"/>
    <mergeCell ref="P27:T27"/>
    <mergeCell ref="P325:T325"/>
    <mergeCell ref="P154:T154"/>
    <mergeCell ref="D75:E75"/>
    <mergeCell ref="A78:O79"/>
    <mergeCell ref="A520:O521"/>
    <mergeCell ref="P390:T390"/>
    <mergeCell ref="D206:E206"/>
    <mergeCell ref="A578:O579"/>
    <mergeCell ref="D596:E596"/>
    <mergeCell ref="P91:T91"/>
    <mergeCell ref="P404:V404"/>
    <mergeCell ref="P327:T327"/>
    <mergeCell ref="A587:Z587"/>
    <mergeCell ref="D541:E541"/>
    <mergeCell ref="D370:E370"/>
    <mergeCell ref="P405:V405"/>
    <mergeCell ref="D222:E222"/>
    <mergeCell ref="G17:G18"/>
    <mergeCell ref="P171:V171"/>
    <mergeCell ref="J9:M9"/>
    <mergeCell ref="D112:E112"/>
    <mergeCell ref="D554:E554"/>
    <mergeCell ref="D581:E581"/>
    <mergeCell ref="D519:E519"/>
    <mergeCell ref="A283:O284"/>
    <mergeCell ref="P141:T141"/>
    <mergeCell ref="P206:T206"/>
    <mergeCell ref="P448:T448"/>
    <mergeCell ref="P233:T233"/>
    <mergeCell ref="D176:E176"/>
    <mergeCell ref="P155:V155"/>
    <mergeCell ref="D114:E114"/>
    <mergeCell ref="D583:E583"/>
    <mergeCell ref="P596:T596"/>
    <mergeCell ref="P562:V562"/>
    <mergeCell ref="A273:O274"/>
    <mergeCell ref="P143:T143"/>
    <mergeCell ref="D64:E64"/>
    <mergeCell ref="D51:E51"/>
    <mergeCell ref="P235:T235"/>
    <mergeCell ref="P533:T533"/>
    <mergeCell ref="P213:V213"/>
    <mergeCell ref="A380:Z380"/>
    <mergeCell ref="A445:Z445"/>
    <mergeCell ref="P520:V520"/>
    <mergeCell ref="P207:T207"/>
    <mergeCell ref="P299:T299"/>
    <mergeCell ref="P172:V172"/>
    <mergeCell ref="P150:V150"/>
    <mergeCell ref="D138:E138"/>
    <mergeCell ref="P564:T564"/>
    <mergeCell ref="A13:M13"/>
    <mergeCell ref="A59:O60"/>
    <mergeCell ref="A119:Z119"/>
    <mergeCell ref="P79:V79"/>
    <mergeCell ref="P437:V437"/>
    <mergeCell ref="P315:V315"/>
    <mergeCell ref="P613:V613"/>
    <mergeCell ref="A427:Z427"/>
    <mergeCell ref="D254:E254"/>
    <mergeCell ref="P115:T115"/>
    <mergeCell ref="A15:M15"/>
    <mergeCell ref="T620:T621"/>
    <mergeCell ref="D490:E490"/>
    <mergeCell ref="D48:E48"/>
    <mergeCell ref="V620:V621"/>
    <mergeCell ref="D346:E346"/>
    <mergeCell ref="P229:T229"/>
    <mergeCell ref="P77:T77"/>
    <mergeCell ref="A193:Z193"/>
    <mergeCell ref="P375:T375"/>
    <mergeCell ref="D125:E125"/>
    <mergeCell ref="P446:T446"/>
    <mergeCell ref="A369:Z369"/>
    <mergeCell ref="A54:O55"/>
    <mergeCell ref="U620:U621"/>
    <mergeCell ref="D374:E374"/>
    <mergeCell ref="P549:V549"/>
    <mergeCell ref="P165:V165"/>
    <mergeCell ref="P232:T232"/>
    <mergeCell ref="P330:T330"/>
    <mergeCell ref="P159:T159"/>
    <mergeCell ref="A275:Z275"/>
    <mergeCell ref="D68:E68"/>
    <mergeCell ref="P516:T516"/>
    <mergeCell ref="P126:V126"/>
    <mergeCell ref="P543:T543"/>
    <mergeCell ref="D424:E424"/>
    <mergeCell ref="A598:O599"/>
    <mergeCell ref="P211:T211"/>
    <mergeCell ref="D132:E132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324:T324"/>
    <mergeCell ref="P591:T591"/>
    <mergeCell ref="D463:E463"/>
    <mergeCell ref="P153:T153"/>
    <mergeCell ref="P511:T511"/>
    <mergeCell ref="A568:O569"/>
    <mergeCell ref="P609:T609"/>
    <mergeCell ref="D555:E555"/>
    <mergeCell ref="P338:V338"/>
    <mergeCell ref="A546:Z546"/>
    <mergeCell ref="P71:V71"/>
    <mergeCell ref="P202:V202"/>
    <mergeCell ref="P444:V444"/>
    <mergeCell ref="P500:V500"/>
    <mergeCell ref="D140:E140"/>
    <mergeCell ref="P590:T590"/>
    <mergeCell ref="T6:U9"/>
    <mergeCell ref="D582:E582"/>
    <mergeCell ref="D533:E533"/>
    <mergeCell ref="P319:V319"/>
    <mergeCell ref="Q10:R10"/>
    <mergeCell ref="P356:T356"/>
    <mergeCell ref="D277:E277"/>
    <mergeCell ref="M620:M621"/>
    <mergeCell ref="A379:Z379"/>
    <mergeCell ref="A37:Z37"/>
    <mergeCell ref="P60:V60"/>
    <mergeCell ref="D564:E564"/>
    <mergeCell ref="A493:Z493"/>
    <mergeCell ref="D485:E485"/>
    <mergeCell ref="P320:V320"/>
    <mergeCell ref="P149:V149"/>
    <mergeCell ref="P314:V314"/>
    <mergeCell ref="P387:T387"/>
    <mergeCell ref="A406:Z406"/>
    <mergeCell ref="A381:Z381"/>
    <mergeCell ref="P514:T514"/>
    <mergeCell ref="P216:T216"/>
    <mergeCell ref="A210:Z210"/>
    <mergeCell ref="D137:E137"/>
    <mergeCell ref="I619:V619"/>
    <mergeCell ref="P360:V360"/>
    <mergeCell ref="D74:E74"/>
    <mergeCell ref="D130:E130"/>
    <mergeCell ref="Y619:AB619"/>
    <mergeCell ref="P451:T451"/>
    <mergeCell ref="D335:E335"/>
    <mergeCell ref="A12:M12"/>
    <mergeCell ref="A411:Z411"/>
    <mergeCell ref="D343:E343"/>
    <mergeCell ref="P397:T397"/>
    <mergeCell ref="A240:Z240"/>
    <mergeCell ref="P74:T74"/>
    <mergeCell ref="A19:Z19"/>
    <mergeCell ref="D182:E182"/>
    <mergeCell ref="A14:M14"/>
    <mergeCell ref="D280:E280"/>
    <mergeCell ref="P163:T163"/>
    <mergeCell ref="A160:O161"/>
    <mergeCell ref="A111:Z111"/>
    <mergeCell ref="P424:T424"/>
    <mergeCell ref="D345:E345"/>
    <mergeCell ref="P138:T138"/>
    <mergeCell ref="T5:U5"/>
    <mergeCell ref="P76:T76"/>
    <mergeCell ref="D190:E190"/>
    <mergeCell ref="P374:T374"/>
    <mergeCell ref="V5:W5"/>
    <mergeCell ref="A224:O225"/>
    <mergeCell ref="A295:O296"/>
    <mergeCell ref="A347:O348"/>
    <mergeCell ref="D282:E282"/>
    <mergeCell ref="D233:E233"/>
    <mergeCell ref="Q8:R8"/>
    <mergeCell ref="P69:T69"/>
    <mergeCell ref="D183:E183"/>
    <mergeCell ref="P140:T140"/>
    <mergeCell ref="P267:T267"/>
    <mergeCell ref="D419:E419"/>
    <mergeCell ref="D106:E106"/>
    <mergeCell ref="D416:E416"/>
    <mergeCell ref="D264:E264"/>
    <mergeCell ref="P581:T581"/>
    <mergeCell ref="P277:T277"/>
    <mergeCell ref="P519:T519"/>
    <mergeCell ref="D391:E391"/>
    <mergeCell ref="D220:E220"/>
    <mergeCell ref="D93:E93"/>
    <mergeCell ref="P72:V72"/>
    <mergeCell ref="A322:Z322"/>
    <mergeCell ref="P122:T122"/>
    <mergeCell ref="A553:Z553"/>
    <mergeCell ref="P288:V288"/>
    <mergeCell ref="D328:E328"/>
    <mergeCell ref="A188:Z188"/>
    <mergeCell ref="P434:V434"/>
    <mergeCell ref="A259:Z259"/>
    <mergeCell ref="A433:O434"/>
    <mergeCell ref="D251:E251"/>
    <mergeCell ref="P499:V499"/>
    <mergeCell ref="P496:T496"/>
    <mergeCell ref="A491:O492"/>
    <mergeCell ref="A477:Z477"/>
    <mergeCell ref="D469:E469"/>
    <mergeCell ref="A257:O258"/>
    <mergeCell ref="A288:O289"/>
    <mergeCell ref="D219:E219"/>
    <mergeCell ref="A549:O550"/>
    <mergeCell ref="D201:E201"/>
    <mergeCell ref="P566:T566"/>
    <mergeCell ref="P517:T517"/>
    <mergeCell ref="P603:V603"/>
    <mergeCell ref="A314:O315"/>
    <mergeCell ref="D63:E63"/>
    <mergeCell ref="D330:E330"/>
    <mergeCell ref="W619:X619"/>
    <mergeCell ref="P578:V578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A162:Z162"/>
    <mergeCell ref="P579:V579"/>
    <mergeCell ref="D27:E27"/>
    <mergeCell ref="A338:O339"/>
    <mergeCell ref="D325:E325"/>
    <mergeCell ref="D567:E567"/>
    <mergeCell ref="P450:T450"/>
    <mergeCell ref="D456:E456"/>
    <mergeCell ref="D396:E396"/>
    <mergeCell ref="D116:E116"/>
    <mergeCell ref="D414:E414"/>
    <mergeCell ref="A561:O562"/>
    <mergeCell ref="D352:E352"/>
    <mergeCell ref="P419:T419"/>
    <mergeCell ref="P219:T219"/>
    <mergeCell ref="D91:E91"/>
    <mergeCell ref="P272:T272"/>
    <mergeCell ref="D460:E460"/>
    <mergeCell ref="A5:C5"/>
    <mergeCell ref="D548:E548"/>
    <mergeCell ref="A552:Z552"/>
    <mergeCell ref="P135:V135"/>
    <mergeCell ref="P191:V191"/>
    <mergeCell ref="A187:Z187"/>
    <mergeCell ref="P420:V420"/>
    <mergeCell ref="A472:Z472"/>
    <mergeCell ref="D337:E337"/>
    <mergeCell ref="D464:E464"/>
    <mergeCell ref="D573:E573"/>
    <mergeCell ref="D402:E402"/>
    <mergeCell ref="P195:T195"/>
    <mergeCell ref="P300:T300"/>
    <mergeCell ref="A189:Z189"/>
    <mergeCell ref="A17:A18"/>
    <mergeCell ref="C17:C18"/>
    <mergeCell ref="P431:T431"/>
    <mergeCell ref="K17:K18"/>
    <mergeCell ref="P529:T529"/>
    <mergeCell ref="D401:E401"/>
    <mergeCell ref="P358:T358"/>
    <mergeCell ref="D230:E230"/>
    <mergeCell ref="A208:O209"/>
    <mergeCell ref="P66:T66"/>
    <mergeCell ref="P137:T137"/>
    <mergeCell ref="D9:E9"/>
    <mergeCell ref="P197:T197"/>
    <mergeCell ref="F9:G9"/>
    <mergeCell ref="P53:T53"/>
    <mergeCell ref="P495:T495"/>
    <mergeCell ref="A425:O426"/>
    <mergeCell ref="D609:E609"/>
    <mergeCell ref="P182:T182"/>
    <mergeCell ref="P102:V102"/>
    <mergeCell ref="P280:T280"/>
    <mergeCell ref="A470:O471"/>
    <mergeCell ref="D261:E261"/>
    <mergeCell ref="P169:T169"/>
    <mergeCell ref="D90:E90"/>
    <mergeCell ref="D388:E388"/>
    <mergeCell ref="P442:T442"/>
    <mergeCell ref="D448:E448"/>
    <mergeCell ref="Q12:R12"/>
    <mergeCell ref="P354:V354"/>
    <mergeCell ref="O620:O621"/>
    <mergeCell ref="A43:O44"/>
    <mergeCell ref="P469:T469"/>
    <mergeCell ref="D390:E390"/>
    <mergeCell ref="P491:V491"/>
    <mergeCell ref="P127:V127"/>
    <mergeCell ref="P347:V347"/>
    <mergeCell ref="P351:T351"/>
    <mergeCell ref="A47:Z47"/>
    <mergeCell ref="D403:E403"/>
    <mergeCell ref="D232:E232"/>
    <mergeCell ref="D530:E530"/>
    <mergeCell ref="P238:V238"/>
    <mergeCell ref="P264:T264"/>
    <mergeCell ref="P68:T68"/>
    <mergeCell ref="P186:V186"/>
    <mergeCell ref="D38:E38"/>
    <mergeCell ref="A185:O186"/>
    <mergeCell ref="D169:E169"/>
    <mergeCell ref="Q9:R9"/>
    <mergeCell ref="D451:E451"/>
    <mergeCell ref="D255:E255"/>
    <mergeCell ref="P36:V36"/>
    <mergeCell ref="P465:V465"/>
    <mergeCell ref="P376:T376"/>
    <mergeCell ref="A395:Z395"/>
    <mergeCell ref="A290:Z290"/>
    <mergeCell ref="D453:E453"/>
    <mergeCell ref="Q11:R11"/>
    <mergeCell ref="A6:C6"/>
    <mergeCell ref="D113:E113"/>
    <mergeCell ref="P416:T416"/>
    <mergeCell ref="P142:T142"/>
    <mergeCell ref="D148:E148"/>
    <mergeCell ref="D26:E26"/>
    <mergeCell ref="P574:T574"/>
    <mergeCell ref="P403:T403"/>
    <mergeCell ref="D517:E517"/>
    <mergeCell ref="D324:E324"/>
    <mergeCell ref="D115:E115"/>
    <mergeCell ref="P524:T524"/>
    <mergeCell ref="D532:E532"/>
    <mergeCell ref="P303:T303"/>
    <mergeCell ref="P132:T132"/>
    <mergeCell ref="A563:Z563"/>
    <mergeCell ref="P538:V538"/>
    <mergeCell ref="P367:V367"/>
    <mergeCell ref="A420:O421"/>
    <mergeCell ref="P15:T16"/>
    <mergeCell ref="D327:E327"/>
    <mergeCell ref="D454:E454"/>
    <mergeCell ref="D141:E141"/>
    <mergeCell ref="A319:O320"/>
    <mergeCell ref="P456:T456"/>
    <mergeCell ref="P287:T287"/>
    <mergeCell ref="P414:T414"/>
    <mergeCell ref="P548:T548"/>
    <mergeCell ref="P281:T281"/>
    <mergeCell ref="P523:T523"/>
    <mergeCell ref="P203:V203"/>
    <mergeCell ref="P470:V470"/>
    <mergeCell ref="P352:T352"/>
    <mergeCell ref="A522:Z522"/>
    <mergeCell ref="P498:T498"/>
    <mergeCell ref="P295:V295"/>
    <mergeCell ref="A120:Z120"/>
    <mergeCell ref="D235:E235"/>
    <mergeCell ref="P214:V214"/>
    <mergeCell ref="P270:V270"/>
    <mergeCell ref="P433:V433"/>
    <mergeCell ref="P308:T308"/>
    <mergeCell ref="D509:E509"/>
    <mergeCell ref="A340:Z340"/>
    <mergeCell ref="D267:E267"/>
    <mergeCell ref="D359:E359"/>
    <mergeCell ref="A167:Z167"/>
    <mergeCell ref="A440:Z440"/>
    <mergeCell ref="A126:O127"/>
    <mergeCell ref="P294:T294"/>
    <mergeCell ref="P145:V145"/>
    <mergeCell ref="D1:F1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A600:Z600"/>
    <mergeCell ref="A594:Z594"/>
    <mergeCell ref="P428:T428"/>
    <mergeCell ref="A309:O310"/>
    <mergeCell ref="P348:V348"/>
    <mergeCell ref="A173:Z173"/>
    <mergeCell ref="A400:Z400"/>
    <mergeCell ref="P113:T113"/>
    <mergeCell ref="P17:T18"/>
    <mergeCell ref="D100:E100"/>
    <mergeCell ref="P129:T129"/>
    <mergeCell ref="D523:E523"/>
    <mergeCell ref="P63:T63"/>
    <mergeCell ref="P194:T194"/>
    <mergeCell ref="P250:T250"/>
    <mergeCell ref="P50:T50"/>
    <mergeCell ref="D31:E31"/>
    <mergeCell ref="D329:E329"/>
    <mergeCell ref="D158:E158"/>
    <mergeCell ref="P584:T584"/>
    <mergeCell ref="D229:E229"/>
    <mergeCell ref="D565:E565"/>
    <mergeCell ref="D77:E77"/>
    <mergeCell ref="P571:T571"/>
    <mergeCell ref="D272:E272"/>
    <mergeCell ref="D514:E514"/>
    <mergeCell ref="A316:Z316"/>
    <mergeCell ref="D308:E308"/>
    <mergeCell ref="A46:Z46"/>
    <mergeCell ref="P537:T537"/>
    <mergeCell ref="P337:T337"/>
    <mergeCell ref="A89:Z89"/>
    <mergeCell ref="D147:E147"/>
    <mergeCell ref="P464:T464"/>
    <mergeCell ref="Y620:Y621"/>
    <mergeCell ref="P573:T573"/>
    <mergeCell ref="P402:T402"/>
    <mergeCell ref="D516:E516"/>
    <mergeCell ref="D301:E301"/>
    <mergeCell ref="P116:T116"/>
    <mergeCell ref="D122:E122"/>
    <mergeCell ref="A105:Z105"/>
    <mergeCell ref="A398:O399"/>
    <mergeCell ref="P572:T572"/>
    <mergeCell ref="P401:T401"/>
    <mergeCell ref="D382:E382"/>
    <mergeCell ref="P268:T268"/>
    <mergeCell ref="P230:T230"/>
    <mergeCell ref="D211:E211"/>
    <mergeCell ref="P59:V59"/>
    <mergeCell ref="P488:V488"/>
    <mergeCell ref="D620:D621"/>
    <mergeCell ref="F620:F621"/>
    <mergeCell ref="P131:T131"/>
    <mergeCell ref="A117:O118"/>
    <mergeCell ref="D5:E5"/>
    <mergeCell ref="P382:T382"/>
    <mergeCell ref="D303:E303"/>
    <mergeCell ref="D496:E496"/>
    <mergeCell ref="P453:T453"/>
    <mergeCell ref="A238:O239"/>
    <mergeCell ref="P42:T42"/>
    <mergeCell ref="A474:O475"/>
    <mergeCell ref="D94:E94"/>
    <mergeCell ref="D588:E588"/>
    <mergeCell ref="X620:X621"/>
    <mergeCell ref="D417:E417"/>
    <mergeCell ref="Z620:Z621"/>
    <mergeCell ref="P148:T148"/>
    <mergeCell ref="D69:E69"/>
    <mergeCell ref="A109:O110"/>
    <mergeCell ref="D498:E498"/>
    <mergeCell ref="A96:O97"/>
    <mergeCell ref="A538:O539"/>
    <mergeCell ref="P482:T482"/>
    <mergeCell ref="D590:E590"/>
    <mergeCell ref="P569:V569"/>
    <mergeCell ref="P398:V398"/>
    <mergeCell ref="P475:V475"/>
    <mergeCell ref="D356:E356"/>
    <mergeCell ref="P542:T542"/>
    <mergeCell ref="P269:V269"/>
    <mergeCell ref="A45:Z45"/>
    <mergeCell ref="P35:V35"/>
    <mergeCell ref="P399:V399"/>
    <mergeCell ref="P526:V526"/>
    <mergeCell ref="D387:E387"/>
    <mergeCell ref="C620:C621"/>
    <mergeCell ref="H1:Q1"/>
    <mergeCell ref="A501:Z501"/>
    <mergeCell ref="E620:E621"/>
    <mergeCell ref="P480:V480"/>
    <mergeCell ref="P109:V109"/>
    <mergeCell ref="P274:V274"/>
    <mergeCell ref="A286:Z286"/>
    <mergeCell ref="A528:Z528"/>
    <mergeCell ref="P246:V246"/>
    <mergeCell ref="P40:V40"/>
    <mergeCell ref="D495:E495"/>
    <mergeCell ref="D28:E28"/>
    <mergeCell ref="D326:E326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D559:E559"/>
    <mergeCell ref="D92:E92"/>
    <mergeCell ref="P607:V607"/>
    <mergeCell ref="P413:T413"/>
    <mergeCell ref="D524:E524"/>
    <mergeCell ref="P407:T407"/>
    <mergeCell ref="A393:O394"/>
    <mergeCell ref="P242:T242"/>
    <mergeCell ref="D67:E67"/>
    <mergeCell ref="D30:E30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329:T329"/>
    <mergeCell ref="P158:T158"/>
    <mergeCell ref="P180:V180"/>
    <mergeCell ref="D139:E139"/>
    <mergeCell ref="P118:V118"/>
    <mergeCell ref="P565:T565"/>
    <mergeCell ref="P487:V487"/>
    <mergeCell ref="P266:T266"/>
    <mergeCell ref="P95:T95"/>
    <mergeCell ref="A355:Z355"/>
    <mergeCell ref="A311:Z311"/>
    <mergeCell ref="P32:T32"/>
    <mergeCell ref="D375:E375"/>
    <mergeCell ref="D108:E108"/>
    <mergeCell ref="P429:T429"/>
    <mergeCell ref="P556:T556"/>
    <mergeCell ref="P423:T423"/>
    <mergeCell ref="A353:O354"/>
    <mergeCell ref="A168:Z168"/>
    <mergeCell ref="P350:T350"/>
    <mergeCell ref="P52:T52"/>
    <mergeCell ref="A304:O305"/>
    <mergeCell ref="P223:T223"/>
    <mergeCell ref="I17:I18"/>
    <mergeCell ref="AA620:AA621"/>
    <mergeCell ref="D543:E543"/>
    <mergeCell ref="D518:E518"/>
    <mergeCell ref="P252:T252"/>
    <mergeCell ref="D124:E124"/>
    <mergeCell ref="D195:E195"/>
    <mergeCell ref="P81:T81"/>
    <mergeCell ref="V10:W10"/>
    <mergeCell ref="D431:E431"/>
    <mergeCell ref="P99:T99"/>
    <mergeCell ref="A422:Z422"/>
    <mergeCell ref="D558:E558"/>
    <mergeCell ref="D287:E287"/>
    <mergeCell ref="P170:T170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332:V332"/>
    <mergeCell ref="P161:V161"/>
    <mergeCell ref="A331:O332"/>
    <mergeCell ref="A151:Z151"/>
    <mergeCell ref="P617:V617"/>
    <mergeCell ref="P234:T234"/>
    <mergeCell ref="A321:Z321"/>
    <mergeCell ref="R1:T1"/>
    <mergeCell ref="P28:T28"/>
    <mergeCell ref="P586:V586"/>
    <mergeCell ref="P392:T392"/>
    <mergeCell ref="P326:T326"/>
    <mergeCell ref="P386:T386"/>
    <mergeCell ref="D574:E574"/>
    <mergeCell ref="P457:T457"/>
    <mergeCell ref="A443:O444"/>
    <mergeCell ref="P221:T221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7:M7"/>
    <mergeCell ref="P620:P621"/>
    <mergeCell ref="R620:R621"/>
    <mergeCell ref="P389:T389"/>
    <mergeCell ref="P309:V309"/>
    <mergeCell ref="P454:T454"/>
    <mergeCell ref="A570:Z570"/>
    <mergeCell ref="P545:V545"/>
    <mergeCell ref="P88:V88"/>
    <mergeCell ref="A205:Z205"/>
    <mergeCell ref="D70:E70"/>
    <mergeCell ref="P391:T391"/>
    <mergeCell ref="D263:E263"/>
    <mergeCell ref="P220:T220"/>
    <mergeCell ref="P518:T518"/>
    <mergeCell ref="A610:O611"/>
    <mergeCell ref="D597:E597"/>
    <mergeCell ref="D486:E486"/>
    <mergeCell ref="P86:T86"/>
    <mergeCell ref="P328:T328"/>
    <mergeCell ref="P384:T384"/>
    <mergeCell ref="A585:O586"/>
    <mergeCell ref="D572:E572"/>
    <mergeCell ref="P455:T455"/>
    <mergeCell ref="D376:E376"/>
    <mergeCell ref="A80:Z80"/>
    <mergeCell ref="P249:T249"/>
    <mergeCell ref="D363:E363"/>
    <mergeCell ref="D357:E357"/>
    <mergeCell ref="A87:O88"/>
    <mergeCell ref="P612:V612"/>
    <mergeCell ref="A373:Z373"/>
    <mergeCell ref="D536:E536"/>
    <mergeCell ref="D535:E535"/>
    <mergeCell ref="D473:E473"/>
    <mergeCell ref="P244:T244"/>
    <mergeCell ref="P231:T231"/>
    <mergeCell ref="D423:E423"/>
    <mergeCell ref="P302:T302"/>
    <mergeCell ref="D174:E174"/>
    <mergeCell ref="A165:O166"/>
    <mergeCell ref="P87:V87"/>
    <mergeCell ref="A276:Z276"/>
    <mergeCell ref="A441:Z441"/>
    <mergeCell ref="P245:V245"/>
    <mergeCell ref="A368:Z368"/>
    <mergeCell ref="P614:V614"/>
    <mergeCell ref="H9:I9"/>
    <mergeCell ref="P224:V224"/>
    <mergeCell ref="P24:V24"/>
    <mergeCell ref="D281:E281"/>
    <mergeCell ref="D365:E365"/>
    <mergeCell ref="P236:T236"/>
    <mergeCell ref="P156:V156"/>
    <mergeCell ref="A152:Z152"/>
    <mergeCell ref="P334:T334"/>
    <mergeCell ref="P92:T92"/>
    <mergeCell ref="D442:E442"/>
    <mergeCell ref="D302:E302"/>
    <mergeCell ref="D429:E429"/>
    <mergeCell ref="P29:T29"/>
    <mergeCell ref="P100:T100"/>
    <mergeCell ref="D81:E81"/>
    <mergeCell ref="P265:T265"/>
    <mergeCell ref="P94:T9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8" spans="2:8" x14ac:dyDescent="0.2">
      <c r="B8" s="47" t="s">
        <v>1006</v>
      </c>
      <c r="C8" s="47" t="s">
        <v>1007</v>
      </c>
      <c r="D8" s="47" t="s">
        <v>1008</v>
      </c>
      <c r="E8" s="47"/>
    </row>
    <row r="9" spans="2:8" x14ac:dyDescent="0.2">
      <c r="B9" s="47" t="s">
        <v>1009</v>
      </c>
      <c r="C9" s="47" t="s">
        <v>1010</v>
      </c>
      <c r="D9" s="47" t="s">
        <v>1011</v>
      </c>
      <c r="E9" s="47"/>
    </row>
    <row r="10" spans="2:8" x14ac:dyDescent="0.2">
      <c r="B10" s="47" t="s">
        <v>1012</v>
      </c>
      <c r="C10" s="47" t="s">
        <v>1013</v>
      </c>
      <c r="D10" s="47" t="s">
        <v>1014</v>
      </c>
      <c r="E10" s="47"/>
    </row>
    <row r="12" spans="2:8" x14ac:dyDescent="0.2">
      <c r="B12" s="47" t="s">
        <v>1015</v>
      </c>
      <c r="C12" s="47" t="s">
        <v>1001</v>
      </c>
      <c r="D12" s="47"/>
      <c r="E12" s="47"/>
    </row>
    <row r="14" spans="2:8" x14ac:dyDescent="0.2">
      <c r="B14" s="47" t="s">
        <v>1016</v>
      </c>
      <c r="C14" s="47" t="s">
        <v>1004</v>
      </c>
      <c r="D14" s="47"/>
      <c r="E14" s="47"/>
    </row>
    <row r="16" spans="2:8" x14ac:dyDescent="0.2">
      <c r="B16" s="47" t="s">
        <v>1017</v>
      </c>
      <c r="C16" s="47" t="s">
        <v>1007</v>
      </c>
      <c r="D16" s="47"/>
      <c r="E16" s="47"/>
    </row>
    <row r="18" spans="2:5" x14ac:dyDescent="0.2">
      <c r="B18" s="47" t="s">
        <v>1018</v>
      </c>
      <c r="C18" s="47" t="s">
        <v>1010</v>
      </c>
      <c r="D18" s="47"/>
      <c r="E18" s="47"/>
    </row>
    <row r="20" spans="2:5" x14ac:dyDescent="0.2">
      <c r="B20" s="47" t="s">
        <v>1019</v>
      </c>
      <c r="C20" s="47" t="s">
        <v>1013</v>
      </c>
      <c r="D20" s="47"/>
      <c r="E20" s="47"/>
    </row>
    <row r="22" spans="2:5" x14ac:dyDescent="0.2">
      <c r="B22" s="47" t="s">
        <v>1020</v>
      </c>
      <c r="C22" s="47"/>
      <c r="D22" s="47"/>
      <c r="E22" s="47"/>
    </row>
    <row r="23" spans="2:5" x14ac:dyDescent="0.2">
      <c r="B23" s="47" t="s">
        <v>1021</v>
      </c>
      <c r="C23" s="47"/>
      <c r="D23" s="47"/>
      <c r="E23" s="47"/>
    </row>
    <row r="24" spans="2:5" x14ac:dyDescent="0.2">
      <c r="B24" s="47" t="s">
        <v>1022</v>
      </c>
      <c r="C24" s="47"/>
      <c r="D24" s="47"/>
      <c r="E24" s="47"/>
    </row>
    <row r="25" spans="2:5" x14ac:dyDescent="0.2">
      <c r="B25" s="47" t="s">
        <v>1023</v>
      </c>
      <c r="C25" s="47"/>
      <c r="D25" s="47"/>
      <c r="E25" s="47"/>
    </row>
    <row r="26" spans="2:5" x14ac:dyDescent="0.2">
      <c r="B26" s="47" t="s">
        <v>1024</v>
      </c>
      <c r="C26" s="47"/>
      <c r="D26" s="47"/>
      <c r="E26" s="47"/>
    </row>
    <row r="27" spans="2:5" x14ac:dyDescent="0.2">
      <c r="B27" s="47" t="s">
        <v>1025</v>
      </c>
      <c r="C27" s="47"/>
      <c r="D27" s="47"/>
      <c r="E27" s="47"/>
    </row>
    <row r="28" spans="2:5" x14ac:dyDescent="0.2">
      <c r="B28" s="47" t="s">
        <v>1026</v>
      </c>
      <c r="C28" s="47"/>
      <c r="D28" s="47"/>
      <c r="E28" s="47"/>
    </row>
    <row r="29" spans="2:5" x14ac:dyDescent="0.2">
      <c r="B29" s="47" t="s">
        <v>1027</v>
      </c>
      <c r="C29" s="47"/>
      <c r="D29" s="47"/>
      <c r="E29" s="47"/>
    </row>
    <row r="30" spans="2:5" x14ac:dyDescent="0.2">
      <c r="B30" s="47" t="s">
        <v>1028</v>
      </c>
      <c r="C30" s="47"/>
      <c r="D30" s="47"/>
      <c r="E30" s="47"/>
    </row>
    <row r="31" spans="2:5" x14ac:dyDescent="0.2">
      <c r="B31" s="47" t="s">
        <v>1029</v>
      </c>
      <c r="C31" s="47"/>
      <c r="D31" s="47"/>
      <c r="E31" s="47"/>
    </row>
    <row r="32" spans="2:5" x14ac:dyDescent="0.2">
      <c r="B32" s="47" t="s">
        <v>1030</v>
      </c>
      <c r="C32" s="47"/>
      <c r="D32" s="47"/>
      <c r="E32" s="47"/>
    </row>
  </sheetData>
  <sheetProtection algorithmName="SHA-512" hashValue="fyLnBHfdK9Of3aO2ai948hWSvQiBUJ3OsklaR3mGwtOH7NDko0WvZ0yEkTP9k1UPd/jEpAnPUn7RdV2KMRHOeg==" saltValue="nZTJFPMtJoTlPEmYCU73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2024-10-25T08:27:07Z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