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0,24 Пушкарный\"/>
    </mc:Choice>
  </mc:AlternateContent>
  <xr:revisionPtr revIDLastSave="0" documentId="13_ncr:1_{EB93C0B6-717E-479E-A6A7-D290FA2C01F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N581" i="2" s="1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O533" i="2"/>
  <c r="BM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BO484" i="2"/>
  <c r="BM484" i="2"/>
  <c r="Y484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X479" i="2"/>
  <c r="X478" i="2"/>
  <c r="BO477" i="2"/>
  <c r="BM477" i="2"/>
  <c r="Y477" i="2"/>
  <c r="Y479" i="2" s="1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Y441" i="2"/>
  <c r="X441" i="2"/>
  <c r="BP440" i="2"/>
  <c r="BO440" i="2"/>
  <c r="BN440" i="2"/>
  <c r="BM440" i="2"/>
  <c r="Z440" i="2"/>
  <c r="Z441" i="2" s="1"/>
  <c r="Y440" i="2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BO411" i="2"/>
  <c r="BM411" i="2"/>
  <c r="Y411" i="2"/>
  <c r="P411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M394" i="2"/>
  <c r="Y394" i="2"/>
  <c r="BN394" i="2" s="1"/>
  <c r="P394" i="2"/>
  <c r="X392" i="2"/>
  <c r="X391" i="2"/>
  <c r="BO390" i="2"/>
  <c r="BM390" i="2"/>
  <c r="Y390" i="2"/>
  <c r="BP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Y376" i="2" s="1"/>
  <c r="P372" i="2"/>
  <c r="X370" i="2"/>
  <c r="X369" i="2"/>
  <c r="BO368" i="2"/>
  <c r="BM368" i="2"/>
  <c r="Y368" i="2"/>
  <c r="P368" i="2"/>
  <c r="X365" i="2"/>
  <c r="X364" i="2"/>
  <c r="BO363" i="2"/>
  <c r="BN363" i="2"/>
  <c r="BM363" i="2"/>
  <c r="Z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Z324" i="2" s="1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X318" i="2"/>
  <c r="X317" i="2"/>
  <c r="BO316" i="2"/>
  <c r="BM316" i="2"/>
  <c r="Y316" i="2"/>
  <c r="BP316" i="2" s="1"/>
  <c r="P316" i="2"/>
  <c r="BO315" i="2"/>
  <c r="BM315" i="2"/>
  <c r="Y315" i="2"/>
  <c r="Y318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M270" i="2"/>
  <c r="Y270" i="2"/>
  <c r="Z270" i="2" s="1"/>
  <c r="Z271" i="2" s="1"/>
  <c r="X268" i="2"/>
  <c r="X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Y244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Y170" i="2" s="1"/>
  <c r="P166" i="2"/>
  <c r="X163" i="2"/>
  <c r="X162" i="2"/>
  <c r="BO161" i="2"/>
  <c r="BM161" i="2"/>
  <c r="Y161" i="2"/>
  <c r="BN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P155" i="2"/>
  <c r="BO155" i="2"/>
  <c r="BN155" i="2"/>
  <c r="BM155" i="2"/>
  <c r="Z155" i="2"/>
  <c r="Z157" i="2" s="1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Y134" i="2"/>
  <c r="Z134" i="2" s="1"/>
  <c r="P134" i="2"/>
  <c r="X132" i="2"/>
  <c r="X131" i="2"/>
  <c r="BO130" i="2"/>
  <c r="BM130" i="2"/>
  <c r="Z130" i="2"/>
  <c r="Y130" i="2"/>
  <c r="BN130" i="2" s="1"/>
  <c r="BO129" i="2"/>
  <c r="BM129" i="2"/>
  <c r="Z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32" i="2" l="1"/>
  <c r="BN32" i="2"/>
  <c r="Z248" i="2"/>
  <c r="BN248" i="2"/>
  <c r="Z297" i="2"/>
  <c r="BN297" i="2"/>
  <c r="Y317" i="2"/>
  <c r="Z361" i="2"/>
  <c r="BP483" i="2"/>
  <c r="Z526" i="2"/>
  <c r="Z582" i="2"/>
  <c r="BN217" i="2"/>
  <c r="BN242" i="2"/>
  <c r="BN507" i="2"/>
  <c r="BP533" i="2"/>
  <c r="BP122" i="2"/>
  <c r="BP161" i="2"/>
  <c r="BN233" i="2"/>
  <c r="BN301" i="2"/>
  <c r="BN327" i="2"/>
  <c r="BN355" i="2"/>
  <c r="BN390" i="2"/>
  <c r="Z42" i="2"/>
  <c r="Z43" i="2" s="1"/>
  <c r="BN42" i="2"/>
  <c r="BP42" i="2"/>
  <c r="Y43" i="2"/>
  <c r="Z50" i="2"/>
  <c r="Z98" i="2"/>
  <c r="BN121" i="2"/>
  <c r="Z122" i="2"/>
  <c r="Z137" i="2"/>
  <c r="Z161" i="2"/>
  <c r="Z176" i="2"/>
  <c r="BN176" i="2"/>
  <c r="Z194" i="2"/>
  <c r="BN194" i="2"/>
  <c r="BN196" i="2"/>
  <c r="BN226" i="2"/>
  <c r="BN254" i="2"/>
  <c r="Z261" i="2"/>
  <c r="BN261" i="2"/>
  <c r="BN264" i="2"/>
  <c r="BN270" i="2"/>
  <c r="BN316" i="2"/>
  <c r="BP361" i="2"/>
  <c r="BN412" i="2"/>
  <c r="BP421" i="2"/>
  <c r="Z461" i="2"/>
  <c r="BN461" i="2"/>
  <c r="BN463" i="2"/>
  <c r="BN485" i="2"/>
  <c r="Z533" i="2"/>
  <c r="Z574" i="2"/>
  <c r="Y584" i="2"/>
  <c r="Z580" i="2"/>
  <c r="Z216" i="2"/>
  <c r="BP173" i="2"/>
  <c r="Z173" i="2"/>
  <c r="BP510" i="2"/>
  <c r="BN172" i="2"/>
  <c r="BP28" i="2"/>
  <c r="Z34" i="2"/>
  <c r="BP34" i="2"/>
  <c r="Y60" i="2"/>
  <c r="BP82" i="2"/>
  <c r="Z89" i="2"/>
  <c r="Z91" i="2"/>
  <c r="Z112" i="2"/>
  <c r="BP112" i="2"/>
  <c r="Z167" i="2"/>
  <c r="BP167" i="2"/>
  <c r="Z198" i="2"/>
  <c r="Z219" i="2"/>
  <c r="BP219" i="2"/>
  <c r="Z229" i="2"/>
  <c r="Z250" i="2"/>
  <c r="Z311" i="2"/>
  <c r="Z312" i="2" s="1"/>
  <c r="BP311" i="2"/>
  <c r="Z322" i="2"/>
  <c r="Z343" i="2"/>
  <c r="BP343" i="2"/>
  <c r="Z372" i="2"/>
  <c r="Y397" i="2"/>
  <c r="Z434" i="2"/>
  <c r="Z435" i="2" s="1"/>
  <c r="BP434" i="2"/>
  <c r="Z444" i="2"/>
  <c r="BP444" i="2"/>
  <c r="Z454" i="2"/>
  <c r="BP454" i="2"/>
  <c r="Z501" i="2"/>
  <c r="Z502" i="2" s="1"/>
  <c r="BP501" i="2"/>
  <c r="Z528" i="2"/>
  <c r="Z121" i="2"/>
  <c r="Z144" i="2"/>
  <c r="Z172" i="2"/>
  <c r="Y178" i="2"/>
  <c r="Z196" i="2"/>
  <c r="BN216" i="2"/>
  <c r="Z217" i="2"/>
  <c r="Z226" i="2"/>
  <c r="Z233" i="2"/>
  <c r="Z242" i="2"/>
  <c r="Z254" i="2"/>
  <c r="Z264" i="2"/>
  <c r="Z301" i="2"/>
  <c r="Z316" i="2"/>
  <c r="Z385" i="2"/>
  <c r="Z390" i="2"/>
  <c r="Z394" i="2"/>
  <c r="BP405" i="2"/>
  <c r="Z412" i="2"/>
  <c r="Z429" i="2"/>
  <c r="BP447" i="2"/>
  <c r="Z463" i="2"/>
  <c r="BP579" i="2"/>
  <c r="BP581" i="2"/>
  <c r="Y71" i="2"/>
  <c r="BN89" i="2"/>
  <c r="BN91" i="2"/>
  <c r="BN311" i="2"/>
  <c r="Z327" i="2"/>
  <c r="Z355" i="2"/>
  <c r="BN372" i="2"/>
  <c r="BP381" i="2"/>
  <c r="BN434" i="2"/>
  <c r="Y435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1" i="2" s="1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Z317" i="2" s="1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Z94" i="2"/>
  <c r="BN90" i="2"/>
  <c r="BP90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Z364" i="2"/>
  <c r="BP362" i="2"/>
  <c r="BN362" i="2"/>
  <c r="Z362" i="2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Z497" i="2" s="1"/>
  <c r="BP509" i="2"/>
  <c r="BN509" i="2"/>
  <c r="Z509" i="2"/>
  <c r="BN519" i="2"/>
  <c r="BP527" i="2"/>
  <c r="BN527" i="2"/>
  <c r="Z527" i="2"/>
  <c r="BP534" i="2"/>
  <c r="BN534" i="2"/>
  <c r="Z534" i="2"/>
  <c r="Z535" i="2" s="1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Z131" i="2" s="1"/>
  <c r="Y131" i="2"/>
  <c r="Z135" i="2"/>
  <c r="Y162" i="2"/>
  <c r="Z160" i="2"/>
  <c r="Z162" i="2" s="1"/>
  <c r="Z175" i="2"/>
  <c r="Z193" i="2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Z540" i="2" s="1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Y282" i="2"/>
  <c r="AC613" i="2"/>
  <c r="Z29" i="2"/>
  <c r="Y87" i="2"/>
  <c r="BP266" i="2"/>
  <c r="BN266" i="2"/>
  <c r="Z266" i="2"/>
  <c r="Z76" i="2"/>
  <c r="Z77" i="2" s="1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Z152" i="2" s="1"/>
  <c r="Y152" i="2"/>
  <c r="BN160" i="2"/>
  <c r="BN175" i="2"/>
  <c r="Z181" i="2"/>
  <c r="BN193" i="2"/>
  <c r="Y207" i="2"/>
  <c r="Z220" i="2"/>
  <c r="BN230" i="2"/>
  <c r="BN232" i="2"/>
  <c r="Z234" i="2"/>
  <c r="Y236" i="2"/>
  <c r="Z240" i="2"/>
  <c r="BP251" i="2"/>
  <c r="M613" i="2"/>
  <c r="Y125" i="2"/>
  <c r="F613" i="2"/>
  <c r="Z119" i="2"/>
  <c r="D613" i="2"/>
  <c r="Z26" i="2"/>
  <c r="Y35" i="2"/>
  <c r="BP33" i="2"/>
  <c r="Y36" i="2"/>
  <c r="BN49" i="2"/>
  <c r="Z51" i="2"/>
  <c r="Z67" i="2"/>
  <c r="BN76" i="2"/>
  <c r="BN80" i="2"/>
  <c r="Z82" i="2"/>
  <c r="BN93" i="2"/>
  <c r="BN97" i="2"/>
  <c r="Z99" i="2"/>
  <c r="Z104" i="2"/>
  <c r="Y115" i="2"/>
  <c r="BN123" i="2"/>
  <c r="BN129" i="2"/>
  <c r="Y132" i="2"/>
  <c r="BN137" i="2"/>
  <c r="Z139" i="2"/>
  <c r="Z145" i="2"/>
  <c r="Z146" i="2" s="1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1" i="2" s="1"/>
  <c r="Z356" i="2"/>
  <c r="Z358" i="2" s="1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75" i="2" s="1"/>
  <c r="Z395" i="2"/>
  <c r="Z396" i="2" s="1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55" i="2"/>
  <c r="BN573" i="2"/>
  <c r="BN575" i="2"/>
  <c r="Y597" i="2"/>
  <c r="Y535" i="2"/>
  <c r="Y570" i="2"/>
  <c r="Z587" i="2"/>
  <c r="Y589" i="2"/>
  <c r="Y602" i="2"/>
  <c r="BN587" i="2"/>
  <c r="Y590" i="2"/>
  <c r="Z107" i="2" l="1"/>
  <c r="Z86" i="2"/>
  <c r="Z243" i="2"/>
  <c r="Z177" i="2"/>
  <c r="Z169" i="2"/>
  <c r="Z183" i="2"/>
  <c r="Z529" i="2"/>
  <c r="Z302" i="2"/>
  <c r="Z431" i="2"/>
  <c r="Z281" i="2"/>
  <c r="Z100" i="2"/>
  <c r="Z576" i="2"/>
  <c r="Z345" i="2"/>
  <c r="Z559" i="2"/>
  <c r="Z329" i="2"/>
  <c r="Z520" i="2"/>
  <c r="Z391" i="2"/>
  <c r="Z124" i="2"/>
  <c r="Z255" i="2"/>
  <c r="Z200" i="2"/>
  <c r="Z206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<sst xmlns="http://schemas.openxmlformats.org/spreadsheetml/2006/main" count="4111" uniqueCount="989">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</sst>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44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/>
      <c r="I5" s="1080"/>
      <c r="J5" s="1080"/>
      <c r="K5" s="1080"/>
      <c r="L5" s="1080"/>
      <c r="M5" s="1080"/>
      <c r="N5" s="69"/>
      <c r="P5" s="26" t="s">
        <v>4</v>
      </c>
      <c r="Q5" s="1082">
        <v>45584</v>
      </c>
      <c r="R5" s="1082"/>
      <c r="T5" s="1083" t="s">
        <v>3</v>
      </c>
      <c r="U5" s="1084"/>
      <c r="V5" s="1085" t="s">
        <v>975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Суббота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hidden="1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hidden="1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hidden="1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hidden="1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hidden="1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300</v>
      </c>
      <c r="Y48" s="53">
        <f t="shared" ref="Y48:Y53" si="6">IFERROR(IF(X48="",0,CEILING((X48/$H48),1)*$H48),"")</f>
        <v>302.40000000000003</v>
      </c>
      <c r="Z48" s="39">
        <f>IFERROR(IF(Y48=0,"",ROUNDUP(Y48/H48,0)*0.02175),"")</f>
        <v>0.60899999999999999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313.33333333333331</v>
      </c>
      <c r="BN48" s="75">
        <f t="shared" ref="BN48:BN53" si="8">IFERROR(Y48*I48/H48,"0")</f>
        <v>315.83999999999997</v>
      </c>
      <c r="BO48" s="75">
        <f t="shared" ref="BO48:BO53" si="9">IFERROR(1/J48*(X48/H48),"0")</f>
        <v>0.49603174603174593</v>
      </c>
      <c r="BP48" s="75">
        <f t="shared" ref="BP48:BP53" si="10">IFERROR(1/J48*(Y48/H48),"0")</f>
        <v>0.5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120</v>
      </c>
      <c r="Y51" s="53">
        <f t="shared" si="6"/>
        <v>120</v>
      </c>
      <c r="Z51" s="39">
        <f>IFERROR(IF(Y51=0,"",ROUNDUP(Y51/H51,0)*0.00902),"")</f>
        <v>0.27060000000000001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126.3</v>
      </c>
      <c r="BN51" s="75">
        <f t="shared" si="8"/>
        <v>126.3</v>
      </c>
      <c r="BO51" s="75">
        <f t="shared" si="9"/>
        <v>0.22727272727272729</v>
      </c>
      <c r="BP51" s="75">
        <f t="shared" si="10"/>
        <v>0.22727272727272729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57.777777777777771</v>
      </c>
      <c r="Y54" s="41">
        <f>IFERROR(Y48/H48,"0")+IFERROR(Y49/H49,"0")+IFERROR(Y50/H50,"0")+IFERROR(Y51/H51,"0")+IFERROR(Y52/H52,"0")+IFERROR(Y53/H53,"0")</f>
        <v>58</v>
      </c>
      <c r="Z54" s="41">
        <f>IFERROR(IF(Z48="",0,Z48),"0")+IFERROR(IF(Z49="",0,Z49),"0")+IFERROR(IF(Z50="",0,Z50),"0")+IFERROR(IF(Z51="",0,Z51),"0")+IFERROR(IF(Z52="",0,Z52),"0")+IFERROR(IF(Z53="",0,Z53),"0")</f>
        <v>0.87959999999999994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420</v>
      </c>
      <c r="Y55" s="41">
        <f>IFERROR(SUM(Y48:Y53),"0")</f>
        <v>422.40000000000003</v>
      </c>
      <c r="Z55" s="40"/>
      <c r="AA55" s="64"/>
      <c r="AB55" s="64"/>
      <c r="AC55" s="64"/>
    </row>
    <row r="56" spans="1:68" ht="14.25" hidden="1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hidden="1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hidden="1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5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100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hidden="1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10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idden="1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hidden="1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600</v>
      </c>
      <c r="Y73" s="53">
        <f>IFERROR(IF(X73="",0,CEILING((X73/$H73),1)*$H73),"")</f>
        <v>604.80000000000007</v>
      </c>
      <c r="Z73" s="39">
        <f>IFERROR(IF(Y73=0,"",ROUNDUP(Y73/H73,0)*0.02175),"")</f>
        <v>1.218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626.66666666666663</v>
      </c>
      <c r="BN73" s="75">
        <f>IFERROR(Y73*I73/H73,"0")</f>
        <v>631.67999999999995</v>
      </c>
      <c r="BO73" s="75">
        <f>IFERROR(1/J73*(X73/H73),"0")</f>
        <v>0.99206349206349187</v>
      </c>
      <c r="BP73" s="75">
        <f>IFERROR(1/J73*(Y73/H73),"0")</f>
        <v>1</v>
      </c>
    </row>
    <row r="74" spans="1:68" ht="27" hidden="1" customHeight="1" x14ac:dyDescent="0.25">
      <c r="A74" s="60" t="s">
        <v>177</v>
      </c>
      <c r="B74" s="60" t="s">
        <v>178</v>
      </c>
      <c r="C74" s="34">
        <v>4301020228</v>
      </c>
      <c r="D74" s="710">
        <v>4680115882751</v>
      </c>
      <c r="E74" s="71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10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180</v>
      </c>
      <c r="B75" s="60" t="s">
        <v>181</v>
      </c>
      <c r="C75" s="34">
        <v>4301020358</v>
      </c>
      <c r="D75" s="710">
        <v>4680115885950</v>
      </c>
      <c r="E75" s="710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1010" t="s">
        <v>182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4301020296</v>
      </c>
      <c r="D76" s="710">
        <v>4680115881433</v>
      </c>
      <c r="E76" s="710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12"/>
      <c r="R76" s="712"/>
      <c r="S76" s="712"/>
      <c r="T76" s="713"/>
      <c r="U76" s="37" t="s">
        <v>45</v>
      </c>
      <c r="V76" s="37" t="s">
        <v>45</v>
      </c>
      <c r="W76" s="38" t="s">
        <v>0</v>
      </c>
      <c r="X76" s="56">
        <v>421</v>
      </c>
      <c r="Y76" s="53">
        <f>IFERROR(IF(X76="",0,CEILING((X76/$H76),1)*$H76),"")</f>
        <v>421.20000000000005</v>
      </c>
      <c r="Z76" s="39">
        <f>IFERROR(IF(Y76=0,"",ROUNDUP(Y76/H76,0)*0.00753),"")</f>
        <v>1.1746799999999999</v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452.18518518518511</v>
      </c>
      <c r="BN76" s="75">
        <f>IFERROR(Y76*I76/H76,"0")</f>
        <v>452.4</v>
      </c>
      <c r="BO76" s="75">
        <f>IFERROR(1/J76*(X76/H76),"0")</f>
        <v>0.99952516619183285</v>
      </c>
      <c r="BP76" s="75">
        <f>IFERROR(1/J76*(Y76/H76),"0")</f>
        <v>1</v>
      </c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39</v>
      </c>
      <c r="X77" s="41">
        <f>IFERROR(X73/H73,"0")+IFERROR(X74/H74,"0")+IFERROR(X75/H75,"0")+IFERROR(X76/H76,"0")</f>
        <v>211.48148148148147</v>
      </c>
      <c r="Y77" s="41">
        <f>IFERROR(Y73/H73,"0")+IFERROR(Y74/H74,"0")+IFERROR(Y75/H75,"0")+IFERROR(Y76/H76,"0")</f>
        <v>212</v>
      </c>
      <c r="Z77" s="41">
        <f>IFERROR(IF(Z73="",0,Z73),"0")+IFERROR(IF(Z74="",0,Z74),"0")+IFERROR(IF(Z75="",0,Z75),"0")+IFERROR(IF(Z76="",0,Z76),"0")</f>
        <v>2.3926799999999999</v>
      </c>
      <c r="AA77" s="64"/>
      <c r="AB77" s="64"/>
      <c r="AC77" s="64"/>
    </row>
    <row r="78" spans="1:68" x14ac:dyDescent="0.2">
      <c r="A78" s="717"/>
      <c r="B78" s="717"/>
      <c r="C78" s="717"/>
      <c r="D78" s="717"/>
      <c r="E78" s="717"/>
      <c r="F78" s="717"/>
      <c r="G78" s="717"/>
      <c r="H78" s="717"/>
      <c r="I78" s="717"/>
      <c r="J78" s="717"/>
      <c r="K78" s="717"/>
      <c r="L78" s="717"/>
      <c r="M78" s="717"/>
      <c r="N78" s="717"/>
      <c r="O78" s="718"/>
      <c r="P78" s="714" t="s">
        <v>40</v>
      </c>
      <c r="Q78" s="715"/>
      <c r="R78" s="715"/>
      <c r="S78" s="715"/>
      <c r="T78" s="715"/>
      <c r="U78" s="715"/>
      <c r="V78" s="716"/>
      <c r="W78" s="40" t="s">
        <v>0</v>
      </c>
      <c r="X78" s="41">
        <f>IFERROR(SUM(X73:X76),"0")</f>
        <v>1021</v>
      </c>
      <c r="Y78" s="41">
        <f>IFERROR(SUM(Y73:Y76),"0")</f>
        <v>1026</v>
      </c>
      <c r="Z78" s="40"/>
      <c r="AA78" s="64"/>
      <c r="AB78" s="64"/>
      <c r="AC78" s="64"/>
    </row>
    <row r="79" spans="1:68" ht="14.25" hidden="1" customHeight="1" x14ac:dyDescent="0.25">
      <c r="A79" s="709" t="s">
        <v>78</v>
      </c>
      <c r="B79" s="709"/>
      <c r="C79" s="709"/>
      <c r="D79" s="709"/>
      <c r="E79" s="709"/>
      <c r="F79" s="709"/>
      <c r="G79" s="709"/>
      <c r="H79" s="709"/>
      <c r="I79" s="709"/>
      <c r="J79" s="709"/>
      <c r="K79" s="709"/>
      <c r="L79" s="709"/>
      <c r="M79" s="709"/>
      <c r="N79" s="709"/>
      <c r="O79" s="709"/>
      <c r="P79" s="709"/>
      <c r="Q79" s="709"/>
      <c r="R79" s="709"/>
      <c r="S79" s="709"/>
      <c r="T79" s="709"/>
      <c r="U79" s="709"/>
      <c r="V79" s="709"/>
      <c r="W79" s="709"/>
      <c r="X79" s="709"/>
      <c r="Y79" s="709"/>
      <c r="Z79" s="709"/>
      <c r="AA79" s="63"/>
      <c r="AB79" s="63"/>
      <c r="AC79" s="63"/>
    </row>
    <row r="80" spans="1:68" ht="16.5" hidden="1" customHeight="1" x14ac:dyDescent="0.25">
      <c r="A80" s="60" t="s">
        <v>185</v>
      </c>
      <c r="B80" s="60" t="s">
        <v>186</v>
      </c>
      <c r="C80" s="34">
        <v>4301031242</v>
      </c>
      <c r="D80" s="710">
        <v>4680115885066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99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4301031240</v>
      </c>
      <c r="D81" s="710">
        <v>4680115885042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10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hidden="1" customHeight="1" x14ac:dyDescent="0.25">
      <c r="A82" s="60" t="s">
        <v>191</v>
      </c>
      <c r="B82" s="60" t="s">
        <v>192</v>
      </c>
      <c r="C82" s="34">
        <v>4301031315</v>
      </c>
      <c r="D82" s="710">
        <v>4680115885080</v>
      </c>
      <c r="E82" s="710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10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194</v>
      </c>
      <c r="B83" s="60" t="s">
        <v>195</v>
      </c>
      <c r="C83" s="34">
        <v>4301031243</v>
      </c>
      <c r="D83" s="710">
        <v>4680115885073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196</v>
      </c>
      <c r="B84" s="60" t="s">
        <v>197</v>
      </c>
      <c r="C84" s="34">
        <v>4301031241</v>
      </c>
      <c r="D84" s="710">
        <v>4680115885059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198</v>
      </c>
      <c r="B85" s="60" t="s">
        <v>199</v>
      </c>
      <c r="C85" s="34">
        <v>4301031316</v>
      </c>
      <c r="D85" s="710">
        <v>4680115885097</v>
      </c>
      <c r="E85" s="710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12"/>
      <c r="R85" s="712"/>
      <c r="S85" s="712"/>
      <c r="T85" s="71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idden="1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717"/>
      <c r="B87" s="717"/>
      <c r="C87" s="717"/>
      <c r="D87" s="717"/>
      <c r="E87" s="717"/>
      <c r="F87" s="717"/>
      <c r="G87" s="717"/>
      <c r="H87" s="717"/>
      <c r="I87" s="717"/>
      <c r="J87" s="717"/>
      <c r="K87" s="717"/>
      <c r="L87" s="717"/>
      <c r="M87" s="717"/>
      <c r="N87" s="717"/>
      <c r="O87" s="718"/>
      <c r="P87" s="714" t="s">
        <v>40</v>
      </c>
      <c r="Q87" s="715"/>
      <c r="R87" s="715"/>
      <c r="S87" s="715"/>
      <c r="T87" s="715"/>
      <c r="U87" s="715"/>
      <c r="V87" s="716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hidden="1" customHeight="1" x14ac:dyDescent="0.25">
      <c r="A88" s="709" t="s">
        <v>84</v>
      </c>
      <c r="B88" s="709"/>
      <c r="C88" s="709"/>
      <c r="D88" s="709"/>
      <c r="E88" s="709"/>
      <c r="F88" s="709"/>
      <c r="G88" s="709"/>
      <c r="H88" s="709"/>
      <c r="I88" s="709"/>
      <c r="J88" s="709"/>
      <c r="K88" s="709"/>
      <c r="L88" s="709"/>
      <c r="M88" s="709"/>
      <c r="N88" s="709"/>
      <c r="O88" s="709"/>
      <c r="P88" s="709"/>
      <c r="Q88" s="709"/>
      <c r="R88" s="709"/>
      <c r="S88" s="709"/>
      <c r="T88" s="709"/>
      <c r="U88" s="709"/>
      <c r="V88" s="709"/>
      <c r="W88" s="709"/>
      <c r="X88" s="709"/>
      <c r="Y88" s="709"/>
      <c r="Z88" s="709"/>
      <c r="AA88" s="63"/>
      <c r="AB88" s="63"/>
      <c r="AC88" s="63"/>
    </row>
    <row r="89" spans="1:68" ht="27" hidden="1" customHeight="1" x14ac:dyDescent="0.25">
      <c r="A89" s="60" t="s">
        <v>200</v>
      </c>
      <c r="B89" s="60" t="s">
        <v>201</v>
      </c>
      <c r="C89" s="34">
        <v>4301051823</v>
      </c>
      <c r="D89" s="710">
        <v>4680115881891</v>
      </c>
      <c r="E89" s="710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993" t="s">
        <v>202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204</v>
      </c>
      <c r="B90" s="60" t="s">
        <v>205</v>
      </c>
      <c r="C90" s="34">
        <v>4301051846</v>
      </c>
      <c r="D90" s="710">
        <v>4680115885769</v>
      </c>
      <c r="E90" s="710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994" t="s">
        <v>206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208</v>
      </c>
      <c r="B91" s="60" t="s">
        <v>209</v>
      </c>
      <c r="C91" s="34">
        <v>4301051822</v>
      </c>
      <c r="D91" s="710">
        <v>4680115884410</v>
      </c>
      <c r="E91" s="710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995" t="s">
        <v>210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212</v>
      </c>
      <c r="B92" s="60" t="s">
        <v>213</v>
      </c>
      <c r="C92" s="34">
        <v>4301051827</v>
      </c>
      <c r="D92" s="710">
        <v>4680115884403</v>
      </c>
      <c r="E92" s="710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214</v>
      </c>
      <c r="B93" s="60" t="s">
        <v>215</v>
      </c>
      <c r="C93" s="34">
        <v>4301051837</v>
      </c>
      <c r="D93" s="710">
        <v>4680115884311</v>
      </c>
      <c r="E93" s="710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12"/>
      <c r="R93" s="712"/>
      <c r="S93" s="712"/>
      <c r="T93" s="713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idden="1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hidden="1" x14ac:dyDescent="0.2">
      <c r="A95" s="717"/>
      <c r="B95" s="717"/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8"/>
      <c r="P95" s="714" t="s">
        <v>40</v>
      </c>
      <c r="Q95" s="715"/>
      <c r="R95" s="715"/>
      <c r="S95" s="715"/>
      <c r="T95" s="715"/>
      <c r="U95" s="715"/>
      <c r="V95" s="716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hidden="1" customHeight="1" x14ac:dyDescent="0.25">
      <c r="A96" s="709" t="s">
        <v>216</v>
      </c>
      <c r="B96" s="709"/>
      <c r="C96" s="709"/>
      <c r="D96" s="709"/>
      <c r="E96" s="709"/>
      <c r="F96" s="709"/>
      <c r="G96" s="709"/>
      <c r="H96" s="709"/>
      <c r="I96" s="709"/>
      <c r="J96" s="709"/>
      <c r="K96" s="709"/>
      <c r="L96" s="709"/>
      <c r="M96" s="709"/>
      <c r="N96" s="709"/>
      <c r="O96" s="709"/>
      <c r="P96" s="709"/>
      <c r="Q96" s="709"/>
      <c r="R96" s="709"/>
      <c r="S96" s="709"/>
      <c r="T96" s="709"/>
      <c r="U96" s="709"/>
      <c r="V96" s="709"/>
      <c r="W96" s="709"/>
      <c r="X96" s="709"/>
      <c r="Y96" s="709"/>
      <c r="Z96" s="709"/>
      <c r="AA96" s="63"/>
      <c r="AB96" s="63"/>
      <c r="AC96" s="63"/>
    </row>
    <row r="97" spans="1:68" ht="27" hidden="1" customHeight="1" x14ac:dyDescent="0.25">
      <c r="A97" s="60" t="s">
        <v>217</v>
      </c>
      <c r="B97" s="60" t="s">
        <v>218</v>
      </c>
      <c r="C97" s="34">
        <v>4301060366</v>
      </c>
      <c r="D97" s="710">
        <v>4680115881532</v>
      </c>
      <c r="E97" s="710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217</v>
      </c>
      <c r="B98" s="60" t="s">
        <v>220</v>
      </c>
      <c r="C98" s="34">
        <v>4301060371</v>
      </c>
      <c r="D98" s="710">
        <v>4680115881532</v>
      </c>
      <c r="E98" s="710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9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hidden="1" customHeight="1" x14ac:dyDescent="0.25">
      <c r="A99" s="60" t="s">
        <v>221</v>
      </c>
      <c r="B99" s="60" t="s">
        <v>222</v>
      </c>
      <c r="C99" s="34">
        <v>4301060351</v>
      </c>
      <c r="D99" s="710">
        <v>4680115881464</v>
      </c>
      <c r="E99" s="710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12"/>
      <c r="R99" s="712"/>
      <c r="S99" s="712"/>
      <c r="T99" s="713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idden="1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17"/>
      <c r="B101" s="717"/>
      <c r="C101" s="717"/>
      <c r="D101" s="717"/>
      <c r="E101" s="717"/>
      <c r="F101" s="717"/>
      <c r="G101" s="717"/>
      <c r="H101" s="717"/>
      <c r="I101" s="717"/>
      <c r="J101" s="717"/>
      <c r="K101" s="717"/>
      <c r="L101" s="717"/>
      <c r="M101" s="717"/>
      <c r="N101" s="717"/>
      <c r="O101" s="718"/>
      <c r="P101" s="714" t="s">
        <v>40</v>
      </c>
      <c r="Q101" s="715"/>
      <c r="R101" s="715"/>
      <c r="S101" s="715"/>
      <c r="T101" s="715"/>
      <c r="U101" s="715"/>
      <c r="V101" s="716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hidden="1" customHeight="1" x14ac:dyDescent="0.25">
      <c r="A102" s="724" t="s">
        <v>223</v>
      </c>
      <c r="B102" s="724"/>
      <c r="C102" s="724"/>
      <c r="D102" s="724"/>
      <c r="E102" s="724"/>
      <c r="F102" s="724"/>
      <c r="G102" s="724"/>
      <c r="H102" s="724"/>
      <c r="I102" s="724"/>
      <c r="J102" s="724"/>
      <c r="K102" s="724"/>
      <c r="L102" s="724"/>
      <c r="M102" s="724"/>
      <c r="N102" s="724"/>
      <c r="O102" s="724"/>
      <c r="P102" s="724"/>
      <c r="Q102" s="724"/>
      <c r="R102" s="724"/>
      <c r="S102" s="724"/>
      <c r="T102" s="724"/>
      <c r="U102" s="724"/>
      <c r="V102" s="724"/>
      <c r="W102" s="724"/>
      <c r="X102" s="724"/>
      <c r="Y102" s="724"/>
      <c r="Z102" s="724"/>
      <c r="AA102" s="62"/>
      <c r="AB102" s="62"/>
      <c r="AC102" s="62"/>
    </row>
    <row r="103" spans="1:68" ht="14.25" hidden="1" customHeight="1" x14ac:dyDescent="0.25">
      <c r="A103" s="709" t="s">
        <v>125</v>
      </c>
      <c r="B103" s="709"/>
      <c r="C103" s="709"/>
      <c r="D103" s="709"/>
      <c r="E103" s="709"/>
      <c r="F103" s="709"/>
      <c r="G103" s="709"/>
      <c r="H103" s="709"/>
      <c r="I103" s="709"/>
      <c r="J103" s="709"/>
      <c r="K103" s="709"/>
      <c r="L103" s="709"/>
      <c r="M103" s="709"/>
      <c r="N103" s="709"/>
      <c r="O103" s="709"/>
      <c r="P103" s="709"/>
      <c r="Q103" s="709"/>
      <c r="R103" s="709"/>
      <c r="S103" s="709"/>
      <c r="T103" s="709"/>
      <c r="U103" s="709"/>
      <c r="V103" s="709"/>
      <c r="W103" s="709"/>
      <c r="X103" s="709"/>
      <c r="Y103" s="709"/>
      <c r="Z103" s="709"/>
      <c r="AA103" s="63"/>
      <c r="AB103" s="63"/>
      <c r="AC103" s="63"/>
    </row>
    <row r="104" spans="1:68" ht="27" customHeight="1" x14ac:dyDescent="0.25">
      <c r="A104" s="60" t="s">
        <v>224</v>
      </c>
      <c r="B104" s="60" t="s">
        <v>225</v>
      </c>
      <c r="C104" s="34">
        <v>4301011468</v>
      </c>
      <c r="D104" s="710">
        <v>4680115881327</v>
      </c>
      <c r="E104" s="710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150</v>
      </c>
      <c r="Y104" s="53">
        <f>IFERROR(IF(X104="",0,CEILING((X104/$H104),1)*$H104),"")</f>
        <v>151.20000000000002</v>
      </c>
      <c r="Z104" s="39">
        <f>IFERROR(IF(Y104=0,"",ROUNDUP(Y104/H104,0)*0.02175),"")</f>
        <v>0.30449999999999999</v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156.66666666666666</v>
      </c>
      <c r="BN104" s="75">
        <f>IFERROR(Y104*I104/H104,"0")</f>
        <v>157.91999999999999</v>
      </c>
      <c r="BO104" s="75">
        <f>IFERROR(1/J104*(X104/H104),"0")</f>
        <v>0.24801587301587297</v>
      </c>
      <c r="BP104" s="75">
        <f>IFERROR(1/J104*(Y104/H104),"0")</f>
        <v>0.25</v>
      </c>
    </row>
    <row r="105" spans="1:68" ht="27" hidden="1" customHeight="1" x14ac:dyDescent="0.25">
      <c r="A105" s="60" t="s">
        <v>227</v>
      </c>
      <c r="B105" s="60" t="s">
        <v>228</v>
      </c>
      <c r="C105" s="34">
        <v>4301011476</v>
      </c>
      <c r="D105" s="710">
        <v>4680115881518</v>
      </c>
      <c r="E105" s="710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229</v>
      </c>
      <c r="B106" s="60" t="s">
        <v>230</v>
      </c>
      <c r="C106" s="34">
        <v>4301012007</v>
      </c>
      <c r="D106" s="710">
        <v>4680115881303</v>
      </c>
      <c r="E106" s="71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12"/>
      <c r="R106" s="712"/>
      <c r="S106" s="712"/>
      <c r="T106" s="713"/>
      <c r="U106" s="37" t="s">
        <v>45</v>
      </c>
      <c r="V106" s="37" t="s">
        <v>45</v>
      </c>
      <c r="W106" s="38" t="s">
        <v>0</v>
      </c>
      <c r="X106" s="56">
        <v>135</v>
      </c>
      <c r="Y106" s="53">
        <f>IFERROR(IF(X106="",0,CEILING((X106/$H106),1)*$H106),"")</f>
        <v>135</v>
      </c>
      <c r="Z106" s="39">
        <f>IFERROR(IF(Y106=0,"",ROUNDUP(Y106/H106,0)*0.00902),"")</f>
        <v>0.27060000000000001</v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141.30000000000001</v>
      </c>
      <c r="BN106" s="75">
        <f>IFERROR(Y106*I106/H106,"0")</f>
        <v>141.30000000000001</v>
      </c>
      <c r="BO106" s="75">
        <f>IFERROR(1/J106*(X106/H106),"0")</f>
        <v>0.22727272727272729</v>
      </c>
      <c r="BP106" s="75">
        <f>IFERROR(1/J106*(Y106/H106),"0")</f>
        <v>0.22727272727272729</v>
      </c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39</v>
      </c>
      <c r="X107" s="41">
        <f>IFERROR(X104/H104,"0")+IFERROR(X105/H105,"0")+IFERROR(X106/H106,"0")</f>
        <v>43.888888888888886</v>
      </c>
      <c r="Y107" s="41">
        <f>IFERROR(Y104/H104,"0")+IFERROR(Y105/H105,"0")+IFERROR(Y106/H106,"0")</f>
        <v>44</v>
      </c>
      <c r="Z107" s="41">
        <f>IFERROR(IF(Z104="",0,Z104),"0")+IFERROR(IF(Z105="",0,Z105),"0")+IFERROR(IF(Z106="",0,Z106),"0")</f>
        <v>0.57509999999999994</v>
      </c>
      <c r="AA107" s="64"/>
      <c r="AB107" s="64"/>
      <c r="AC107" s="64"/>
    </row>
    <row r="108" spans="1:68" x14ac:dyDescent="0.2">
      <c r="A108" s="717"/>
      <c r="B108" s="717"/>
      <c r="C108" s="717"/>
      <c r="D108" s="717"/>
      <c r="E108" s="717"/>
      <c r="F108" s="717"/>
      <c r="G108" s="717"/>
      <c r="H108" s="717"/>
      <c r="I108" s="717"/>
      <c r="J108" s="717"/>
      <c r="K108" s="717"/>
      <c r="L108" s="717"/>
      <c r="M108" s="717"/>
      <c r="N108" s="717"/>
      <c r="O108" s="718"/>
      <c r="P108" s="714" t="s">
        <v>40</v>
      </c>
      <c r="Q108" s="715"/>
      <c r="R108" s="715"/>
      <c r="S108" s="715"/>
      <c r="T108" s="715"/>
      <c r="U108" s="715"/>
      <c r="V108" s="716"/>
      <c r="W108" s="40" t="s">
        <v>0</v>
      </c>
      <c r="X108" s="41">
        <f>IFERROR(SUM(X104:X106),"0")</f>
        <v>285</v>
      </c>
      <c r="Y108" s="41">
        <f>IFERROR(SUM(Y104:Y106),"0")</f>
        <v>286.20000000000005</v>
      </c>
      <c r="Z108" s="40"/>
      <c r="AA108" s="64"/>
      <c r="AB108" s="64"/>
      <c r="AC108" s="64"/>
    </row>
    <row r="109" spans="1:68" ht="14.25" hidden="1" customHeight="1" x14ac:dyDescent="0.25">
      <c r="A109" s="709" t="s">
        <v>84</v>
      </c>
      <c r="B109" s="709"/>
      <c r="C109" s="709"/>
      <c r="D109" s="709"/>
      <c r="E109" s="709"/>
      <c r="F109" s="709"/>
      <c r="G109" s="709"/>
      <c r="H109" s="709"/>
      <c r="I109" s="709"/>
      <c r="J109" s="709"/>
      <c r="K109" s="709"/>
      <c r="L109" s="709"/>
      <c r="M109" s="709"/>
      <c r="N109" s="709"/>
      <c r="O109" s="709"/>
      <c r="P109" s="709"/>
      <c r="Q109" s="709"/>
      <c r="R109" s="709"/>
      <c r="S109" s="709"/>
      <c r="T109" s="709"/>
      <c r="U109" s="709"/>
      <c r="V109" s="709"/>
      <c r="W109" s="709"/>
      <c r="X109" s="709"/>
      <c r="Y109" s="709"/>
      <c r="Z109" s="709"/>
      <c r="AA109" s="63"/>
      <c r="AB109" s="63"/>
      <c r="AC109" s="63"/>
    </row>
    <row r="110" spans="1:68" ht="27" hidden="1" customHeight="1" x14ac:dyDescent="0.25">
      <c r="A110" s="60" t="s">
        <v>232</v>
      </c>
      <c r="B110" s="60" t="s">
        <v>233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232</v>
      </c>
      <c r="B111" s="60" t="s">
        <v>235</v>
      </c>
      <c r="C111" s="34">
        <v>4301051543</v>
      </c>
      <c r="D111" s="710">
        <v>4607091386967</v>
      </c>
      <c r="E111" s="710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236</v>
      </c>
      <c r="B112" s="60" t="s">
        <v>237</v>
      </c>
      <c r="C112" s="34">
        <v>4301051436</v>
      </c>
      <c r="D112" s="710">
        <v>4607091385731</v>
      </c>
      <c r="E112" s="710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4301051438</v>
      </c>
      <c r="D113" s="710">
        <v>4680115880894</v>
      </c>
      <c r="E113" s="710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9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241</v>
      </c>
      <c r="B114" s="60" t="s">
        <v>242</v>
      </c>
      <c r="C114" s="34">
        <v>4301051439</v>
      </c>
      <c r="D114" s="710">
        <v>4680115880214</v>
      </c>
      <c r="E114" s="710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9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12"/>
      <c r="R114" s="712"/>
      <c r="S114" s="712"/>
      <c r="T114" s="713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717"/>
      <c r="B116" s="717"/>
      <c r="C116" s="717"/>
      <c r="D116" s="717"/>
      <c r="E116" s="717"/>
      <c r="F116" s="717"/>
      <c r="G116" s="717"/>
      <c r="H116" s="717"/>
      <c r="I116" s="717"/>
      <c r="J116" s="717"/>
      <c r="K116" s="717"/>
      <c r="L116" s="717"/>
      <c r="M116" s="717"/>
      <c r="N116" s="717"/>
      <c r="O116" s="718"/>
      <c r="P116" s="714" t="s">
        <v>40</v>
      </c>
      <c r="Q116" s="715"/>
      <c r="R116" s="715"/>
      <c r="S116" s="715"/>
      <c r="T116" s="715"/>
      <c r="U116" s="715"/>
      <c r="V116" s="716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hidden="1" customHeight="1" x14ac:dyDescent="0.25">
      <c r="A117" s="724" t="s">
        <v>244</v>
      </c>
      <c r="B117" s="724"/>
      <c r="C117" s="724"/>
      <c r="D117" s="724"/>
      <c r="E117" s="724"/>
      <c r="F117" s="724"/>
      <c r="G117" s="724"/>
      <c r="H117" s="724"/>
      <c r="I117" s="724"/>
      <c r="J117" s="724"/>
      <c r="K117" s="724"/>
      <c r="L117" s="724"/>
      <c r="M117" s="724"/>
      <c r="N117" s="724"/>
      <c r="O117" s="724"/>
      <c r="P117" s="724"/>
      <c r="Q117" s="724"/>
      <c r="R117" s="724"/>
      <c r="S117" s="724"/>
      <c r="T117" s="724"/>
      <c r="U117" s="724"/>
      <c r="V117" s="724"/>
      <c r="W117" s="724"/>
      <c r="X117" s="724"/>
      <c r="Y117" s="724"/>
      <c r="Z117" s="724"/>
      <c r="AA117" s="62"/>
      <c r="AB117" s="62"/>
      <c r="AC117" s="62"/>
    </row>
    <row r="118" spans="1:68" ht="14.25" hidden="1" customHeight="1" x14ac:dyDescent="0.25">
      <c r="A118" s="709" t="s">
        <v>125</v>
      </c>
      <c r="B118" s="709"/>
      <c r="C118" s="709"/>
      <c r="D118" s="709"/>
      <c r="E118" s="709"/>
      <c r="F118" s="709"/>
      <c r="G118" s="709"/>
      <c r="H118" s="709"/>
      <c r="I118" s="709"/>
      <c r="J118" s="709"/>
      <c r="K118" s="709"/>
      <c r="L118" s="709"/>
      <c r="M118" s="709"/>
      <c r="N118" s="709"/>
      <c r="O118" s="709"/>
      <c r="P118" s="709"/>
      <c r="Q118" s="709"/>
      <c r="R118" s="709"/>
      <c r="S118" s="709"/>
      <c r="T118" s="709"/>
      <c r="U118" s="709"/>
      <c r="V118" s="709"/>
      <c r="W118" s="709"/>
      <c r="X118" s="709"/>
      <c r="Y118" s="709"/>
      <c r="Z118" s="709"/>
      <c r="AA118" s="63"/>
      <c r="AB118" s="63"/>
      <c r="AC118" s="63"/>
    </row>
    <row r="119" spans="1:68" ht="27" hidden="1" customHeight="1" x14ac:dyDescent="0.25">
      <c r="A119" s="60" t="s">
        <v>245</v>
      </c>
      <c r="B119" s="60" t="s">
        <v>246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245</v>
      </c>
      <c r="B120" s="60" t="s">
        <v>248</v>
      </c>
      <c r="C120" s="34">
        <v>4301011703</v>
      </c>
      <c r="D120" s="710">
        <v>4680115882133</v>
      </c>
      <c r="E120" s="710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9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250</v>
      </c>
      <c r="B121" s="60" t="s">
        <v>251</v>
      </c>
      <c r="C121" s="34">
        <v>4301011417</v>
      </c>
      <c r="D121" s="710">
        <v>4680115880269</v>
      </c>
      <c r="E121" s="710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252</v>
      </c>
      <c r="B122" s="60" t="s">
        <v>253</v>
      </c>
      <c r="C122" s="34">
        <v>4301011415</v>
      </c>
      <c r="D122" s="710">
        <v>4680115880429</v>
      </c>
      <c r="E122" s="710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254</v>
      </c>
      <c r="B123" s="60" t="s">
        <v>255</v>
      </c>
      <c r="C123" s="34">
        <v>4301011462</v>
      </c>
      <c r="D123" s="710">
        <v>4680115881457</v>
      </c>
      <c r="E123" s="710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9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12"/>
      <c r="R123" s="712"/>
      <c r="S123" s="712"/>
      <c r="T123" s="713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idden="1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17"/>
      <c r="B125" s="717"/>
      <c r="C125" s="717"/>
      <c r="D125" s="717"/>
      <c r="E125" s="717"/>
      <c r="F125" s="717"/>
      <c r="G125" s="717"/>
      <c r="H125" s="717"/>
      <c r="I125" s="717"/>
      <c r="J125" s="717"/>
      <c r="K125" s="717"/>
      <c r="L125" s="717"/>
      <c r="M125" s="717"/>
      <c r="N125" s="717"/>
      <c r="O125" s="718"/>
      <c r="P125" s="714" t="s">
        <v>40</v>
      </c>
      <c r="Q125" s="715"/>
      <c r="R125" s="715"/>
      <c r="S125" s="715"/>
      <c r="T125" s="715"/>
      <c r="U125" s="715"/>
      <c r="V125" s="716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709" t="s">
        <v>173</v>
      </c>
      <c r="B126" s="709"/>
      <c r="C126" s="709"/>
      <c r="D126" s="709"/>
      <c r="E126" s="709"/>
      <c r="F126" s="709"/>
      <c r="G126" s="709"/>
      <c r="H126" s="709"/>
      <c r="I126" s="709"/>
      <c r="J126" s="709"/>
      <c r="K126" s="709"/>
      <c r="L126" s="709"/>
      <c r="M126" s="709"/>
      <c r="N126" s="709"/>
      <c r="O126" s="709"/>
      <c r="P126" s="709"/>
      <c r="Q126" s="709"/>
      <c r="R126" s="709"/>
      <c r="S126" s="709"/>
      <c r="T126" s="709"/>
      <c r="U126" s="709"/>
      <c r="V126" s="709"/>
      <c r="W126" s="709"/>
      <c r="X126" s="709"/>
      <c r="Y126" s="709"/>
      <c r="Z126" s="709"/>
      <c r="AA126" s="63"/>
      <c r="AB126" s="63"/>
      <c r="AC126" s="63"/>
    </row>
    <row r="127" spans="1:68" ht="16.5" hidden="1" customHeight="1" x14ac:dyDescent="0.25">
      <c r="A127" s="60" t="s">
        <v>256</v>
      </c>
      <c r="B127" s="60" t="s">
        <v>257</v>
      </c>
      <c r="C127" s="34">
        <v>4301020235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9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256</v>
      </c>
      <c r="B128" s="60" t="s">
        <v>259</v>
      </c>
      <c r="C128" s="34">
        <v>4301020345</v>
      </c>
      <c r="D128" s="710">
        <v>4680115881488</v>
      </c>
      <c r="E128" s="710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980" t="s">
        <v>260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262</v>
      </c>
      <c r="B129" s="60" t="s">
        <v>263</v>
      </c>
      <c r="C129" s="34">
        <v>4301020258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9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262</v>
      </c>
      <c r="B130" s="60" t="s">
        <v>264</v>
      </c>
      <c r="C130" s="34">
        <v>4301020346</v>
      </c>
      <c r="D130" s="710">
        <v>4680115882775</v>
      </c>
      <c r="E130" s="710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968" t="s">
        <v>265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hidden="1" customHeight="1" x14ac:dyDescent="0.25">
      <c r="A134" s="60" t="s">
        <v>266</v>
      </c>
      <c r="B134" s="60" t="s">
        <v>267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hidden="1" customHeight="1" x14ac:dyDescent="0.25">
      <c r="A135" s="60" t="s">
        <v>266</v>
      </c>
      <c r="B135" s="60" t="s">
        <v>269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271</v>
      </c>
      <c r="B136" s="60" t="s">
        <v>272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1" t="s">
        <v>273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275</v>
      </c>
      <c r="B137" s="60" t="s">
        <v>276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hidden="1" customHeight="1" x14ac:dyDescent="0.25">
      <c r="A138" s="60" t="s">
        <v>277</v>
      </c>
      <c r="B138" s="60" t="s">
        <v>278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hidden="1" customHeight="1" x14ac:dyDescent="0.25">
      <c r="A139" s="60" t="s">
        <v>279</v>
      </c>
      <c r="B139" s="60" t="s">
        <v>280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281</v>
      </c>
      <c r="B140" s="60" t="s">
        <v>282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hidden="1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hidden="1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09" t="s">
        <v>216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hidden="1" customHeight="1" x14ac:dyDescent="0.25">
      <c r="A144" s="60" t="s">
        <v>284</v>
      </c>
      <c r="B144" s="60" t="s">
        <v>285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287</v>
      </c>
      <c r="B145" s="60" t="s">
        <v>288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24" t="s">
        <v>290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hidden="1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hidden="1" customHeight="1" x14ac:dyDescent="0.25">
      <c r="A150" s="60" t="s">
        <v>291</v>
      </c>
      <c r="B150" s="60" t="s">
        <v>292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291</v>
      </c>
      <c r="B151" s="60" t="s">
        <v>294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hidden="1" customHeight="1" x14ac:dyDescent="0.25">
      <c r="A155" s="60" t="s">
        <v>295</v>
      </c>
      <c r="B155" s="60" t="s">
        <v>296</v>
      </c>
      <c r="C155" s="34">
        <v>4301031234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295</v>
      </c>
      <c r="B156" s="60" t="s">
        <v>298</v>
      </c>
      <c r="C156" s="34">
        <v>4301031235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hidden="1" customHeight="1" x14ac:dyDescent="0.25">
      <c r="A160" s="60" t="s">
        <v>299</v>
      </c>
      <c r="B160" s="60" t="s">
        <v>300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299</v>
      </c>
      <c r="B161" s="60" t="s">
        <v>301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6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hidden="1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hidden="1" customHeight="1" x14ac:dyDescent="0.25">
      <c r="A166" s="60" t="s">
        <v>302</v>
      </c>
      <c r="B166" s="60" t="s">
        <v>303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305</v>
      </c>
      <c r="B167" s="60" t="s">
        <v>306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308</v>
      </c>
      <c r="B168" s="60" t="s">
        <v>309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311</v>
      </c>
      <c r="B172" s="60" t="s">
        <v>312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90</v>
      </c>
      <c r="Y172" s="53">
        <f>IFERROR(IF(X172="",0,CEILING((X172/$H172),1)*$H172),"")</f>
        <v>90</v>
      </c>
      <c r="Z172" s="39">
        <f>IFERROR(IF(Y172=0,"",ROUNDUP(Y172/H172,0)*0.02175),"")</f>
        <v>0.21749999999999997</v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96.300000000000011</v>
      </c>
      <c r="BN172" s="75">
        <f>IFERROR(Y172*I172/H172,"0")</f>
        <v>96.300000000000011</v>
      </c>
      <c r="BO172" s="75">
        <f>IFERROR(1/J172*(X172/H172),"0")</f>
        <v>0.17857142857142855</v>
      </c>
      <c r="BP172" s="75">
        <f>IFERROR(1/J172*(Y172/H172),"0")</f>
        <v>0.17857142857142855</v>
      </c>
    </row>
    <row r="173" spans="1:68" ht="27" customHeight="1" x14ac:dyDescent="0.25">
      <c r="A173" s="60" t="s">
        <v>314</v>
      </c>
      <c r="B173" s="60" t="s">
        <v>315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21</v>
      </c>
      <c r="Y173" s="53">
        <f>IFERROR(IF(X173="",0,CEILING((X173/$H173),1)*$H173),"")</f>
        <v>21</v>
      </c>
      <c r="Z173" s="39">
        <f>IFERROR(IF(Y173=0,"",ROUNDUP(Y173/H173,0)*0.00902),"")</f>
        <v>4.5100000000000001E-2</v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22.5</v>
      </c>
      <c r="BN173" s="75">
        <f>IFERROR(Y173*I173/H173,"0")</f>
        <v>22.5</v>
      </c>
      <c r="BO173" s="75">
        <f>IFERROR(1/J173*(X173/H173),"0")</f>
        <v>3.787878787878788E-2</v>
      </c>
      <c r="BP173" s="75">
        <f>IFERROR(1/J173*(Y173/H173),"0")</f>
        <v>3.787878787878788E-2</v>
      </c>
    </row>
    <row r="174" spans="1:68" ht="16.5" customHeight="1" x14ac:dyDescent="0.25">
      <c r="A174" s="60" t="s">
        <v>317</v>
      </c>
      <c r="B174" s="60" t="s">
        <v>318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200</v>
      </c>
      <c r="Y174" s="53">
        <f>IFERROR(IF(X174="",0,CEILING((X174/$H174),1)*$H174),"")</f>
        <v>207</v>
      </c>
      <c r="Z174" s="39">
        <f>IFERROR(IF(Y174=0,"",ROUNDUP(Y174/H174,0)*0.02175),"")</f>
        <v>0.50024999999999997</v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214.00000000000003</v>
      </c>
      <c r="BN174" s="75">
        <f>IFERROR(Y174*I174/H174,"0")</f>
        <v>221.49</v>
      </c>
      <c r="BO174" s="75">
        <f>IFERROR(1/J174*(X174/H174),"0")</f>
        <v>0.3968253968253968</v>
      </c>
      <c r="BP174" s="75">
        <f>IFERROR(1/J174*(Y174/H174),"0")</f>
        <v>0.4107142857142857</v>
      </c>
    </row>
    <row r="175" spans="1:68" ht="27" hidden="1" customHeight="1" x14ac:dyDescent="0.25">
      <c r="A175" s="60" t="s">
        <v>320</v>
      </c>
      <c r="B175" s="60" t="s">
        <v>321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322</v>
      </c>
      <c r="B176" s="60" t="s">
        <v>323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37.222222222222221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0.76284999999999992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311</v>
      </c>
      <c r="Y178" s="41">
        <f>IFERROR(SUM(Y172:Y176),"0")</f>
        <v>318</v>
      </c>
      <c r="Z178" s="40"/>
      <c r="AA178" s="64"/>
      <c r="AB178" s="64"/>
      <c r="AC178" s="64"/>
    </row>
    <row r="179" spans="1:68" ht="14.25" hidden="1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324</v>
      </c>
      <c r="B180" s="60" t="s">
        <v>325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hidden="1" customHeight="1" x14ac:dyDescent="0.25">
      <c r="A181" s="60" t="s">
        <v>327</v>
      </c>
      <c r="B181" s="60" t="s">
        <v>328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330</v>
      </c>
      <c r="B182" s="60" t="s">
        <v>331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hidden="1" customHeight="1" x14ac:dyDescent="0.2">
      <c r="A185" s="747" t="s">
        <v>332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hidden="1" customHeight="1" x14ac:dyDescent="0.25">
      <c r="A186" s="724" t="s">
        <v>333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hidden="1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hidden="1" customHeight="1" x14ac:dyDescent="0.25">
      <c r="A188" s="60" t="s">
        <v>334</v>
      </c>
      <c r="B188" s="60" t="s">
        <v>335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4" t="s">
        <v>336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hidden="1" customHeight="1" x14ac:dyDescent="0.25">
      <c r="A192" s="60" t="s">
        <v>338</v>
      </c>
      <c r="B192" s="60" t="s">
        <v>339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341</v>
      </c>
      <c r="B193" s="60" t="s">
        <v>342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344</v>
      </c>
      <c r="B194" s="60" t="s">
        <v>345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347</v>
      </c>
      <c r="B195" s="60" t="s">
        <v>348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349</v>
      </c>
      <c r="B196" s="60" t="s">
        <v>350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351</v>
      </c>
      <c r="B197" s="60" t="s">
        <v>352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353</v>
      </c>
      <c r="B198" s="60" t="s">
        <v>354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355</v>
      </c>
      <c r="B199" s="60" t="s">
        <v>356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idden="1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hidden="1" customHeight="1" x14ac:dyDescent="0.25">
      <c r="A202" s="724" t="s">
        <v>358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hidden="1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hidden="1" customHeight="1" x14ac:dyDescent="0.25">
      <c r="A204" s="60" t="s">
        <v>359</v>
      </c>
      <c r="B204" s="60" t="s">
        <v>360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hidden="1" customHeight="1" x14ac:dyDescent="0.25">
      <c r="A205" s="60" t="s">
        <v>362</v>
      </c>
      <c r="B205" s="60" t="s">
        <v>363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idden="1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hidden="1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hidden="1" customHeight="1" x14ac:dyDescent="0.25">
      <c r="A209" s="60" t="s">
        <v>364</v>
      </c>
      <c r="B209" s="60" t="s">
        <v>365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367</v>
      </c>
      <c r="B210" s="60" t="s">
        <v>368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369</v>
      </c>
      <c r="B214" s="60" t="s">
        <v>370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9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150</v>
      </c>
      <c r="Y214" s="53">
        <f t="shared" ref="Y214:Y221" si="31">IFERROR(IF(X214="",0,CEILING((X214/$H214),1)*$H214),"")</f>
        <v>151.20000000000002</v>
      </c>
      <c r="Z214" s="39">
        <f>IFERROR(IF(Y214=0,"",ROUNDUP(Y214/H214,0)*0.00902),"")</f>
        <v>0.25256000000000001</v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155.83333333333331</v>
      </c>
      <c r="BN214" s="75">
        <f t="shared" ref="BN214:BN221" si="33">IFERROR(Y214*I214/H214,"0")</f>
        <v>157.08000000000001</v>
      </c>
      <c r="BO214" s="75">
        <f t="shared" ref="BO214:BO221" si="34">IFERROR(1/J214*(X214/H214),"0")</f>
        <v>0.21043771043771042</v>
      </c>
      <c r="BP214" s="75">
        <f t="shared" ref="BP214:BP221" si="35">IFERROR(1/J214*(Y214/H214),"0")</f>
        <v>0.21212121212121213</v>
      </c>
    </row>
    <row r="215" spans="1:68" ht="27" customHeight="1" x14ac:dyDescent="0.25">
      <c r="A215" s="60" t="s">
        <v>372</v>
      </c>
      <c r="B215" s="60" t="s">
        <v>373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9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150</v>
      </c>
      <c r="Y215" s="53">
        <f t="shared" si="31"/>
        <v>151.20000000000002</v>
      </c>
      <c r="Z215" s="39">
        <f>IFERROR(IF(Y215=0,"",ROUNDUP(Y215/H215,0)*0.00902),"")</f>
        <v>0.25256000000000001</v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155.83333333333331</v>
      </c>
      <c r="BN215" s="75">
        <f t="shared" si="33"/>
        <v>157.08000000000001</v>
      </c>
      <c r="BO215" s="75">
        <f t="shared" si="34"/>
        <v>0.21043771043771042</v>
      </c>
      <c r="BP215" s="75">
        <f t="shared" si="35"/>
        <v>0.21212121212121213</v>
      </c>
    </row>
    <row r="216" spans="1:68" ht="27" customHeight="1" x14ac:dyDescent="0.25">
      <c r="A216" s="60" t="s">
        <v>375</v>
      </c>
      <c r="B216" s="60" t="s">
        <v>376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9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0.21043771043771042</v>
      </c>
      <c r="BP216" s="75">
        <f t="shared" si="35"/>
        <v>0.21212121212121213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9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381</v>
      </c>
      <c r="B218" s="60" t="s">
        <v>382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383</v>
      </c>
      <c r="B219" s="60" t="s">
        <v>384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385</v>
      </c>
      <c r="B220" s="60" t="s">
        <v>386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387</v>
      </c>
      <c r="B221" s="60" t="s">
        <v>388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83.333333333333329</v>
      </c>
      <c r="Y222" s="41">
        <f>IFERROR(Y214/H214,"0")+IFERROR(Y215/H215,"0")+IFERROR(Y216/H216,"0")+IFERROR(Y217/H217,"0")+IFERROR(Y218/H218,"0")+IFERROR(Y219/H219,"0")+IFERROR(Y220/H220,"0")+IFERROR(Y221/H221,"0")</f>
        <v>84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0.75768000000000002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450</v>
      </c>
      <c r="Y223" s="41">
        <f>IFERROR(SUM(Y214:Y221),"0")</f>
        <v>453.6</v>
      </c>
      <c r="Z223" s="40"/>
      <c r="AA223" s="64"/>
      <c r="AB223" s="64"/>
      <c r="AC223" s="64"/>
    </row>
    <row r="224" spans="1:68" ht="14.25" hidden="1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hidden="1" customHeight="1" x14ac:dyDescent="0.25">
      <c r="A225" s="60" t="s">
        <v>389</v>
      </c>
      <c r="B225" s="60" t="s">
        <v>390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hidden="1" customHeight="1" x14ac:dyDescent="0.25">
      <c r="A226" s="60" t="s">
        <v>392</v>
      </c>
      <c r="B226" s="60" t="s">
        <v>393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hidden="1" customHeight="1" x14ac:dyDescent="0.25">
      <c r="A227" s="60" t="s">
        <v>395</v>
      </c>
      <c r="B227" s="60" t="s">
        <v>396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hidden="1" customHeight="1" x14ac:dyDescent="0.25">
      <c r="A228" s="60" t="s">
        <v>398</v>
      </c>
      <c r="B228" s="60" t="s">
        <v>399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hidden="1" customHeight="1" x14ac:dyDescent="0.25">
      <c r="A229" s="60" t="s">
        <v>401</v>
      </c>
      <c r="B229" s="60" t="s">
        <v>402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hidden="1" customHeight="1" x14ac:dyDescent="0.25">
      <c r="A230" s="60" t="s">
        <v>403</v>
      </c>
      <c r="B230" s="60" t="s">
        <v>404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hidden="1" customHeight="1" x14ac:dyDescent="0.25">
      <c r="A231" s="60" t="s">
        <v>406</v>
      </c>
      <c r="B231" s="60" t="s">
        <v>407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hidden="1" customHeight="1" x14ac:dyDescent="0.25">
      <c r="A232" s="60" t="s">
        <v>409</v>
      </c>
      <c r="B232" s="60" t="s">
        <v>410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hidden="1" customHeight="1" x14ac:dyDescent="0.25">
      <c r="A233" s="60" t="s">
        <v>411</v>
      </c>
      <c r="B233" s="60" t="s">
        <v>412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hidden="1" customHeight="1" x14ac:dyDescent="0.25">
      <c r="A234" s="60" t="s">
        <v>413</v>
      </c>
      <c r="B234" s="60" t="s">
        <v>414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hidden="1" customHeight="1" x14ac:dyDescent="0.25">
      <c r="A235" s="60" t="s">
        <v>415</v>
      </c>
      <c r="B235" s="60" t="s">
        <v>416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hidden="1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709" t="s">
        <v>216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hidden="1" customHeight="1" x14ac:dyDescent="0.25">
      <c r="A239" s="60" t="s">
        <v>417</v>
      </c>
      <c r="B239" s="60" t="s">
        <v>418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420</v>
      </c>
      <c r="B240" s="60" t="s">
        <v>421</v>
      </c>
      <c r="C240" s="34">
        <v>4301060359</v>
      </c>
      <c r="D240" s="710">
        <v>4680115884434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4301060375</v>
      </c>
      <c r="D241" s="710">
        <v>4680115880818</v>
      </c>
      <c r="E241" s="710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426</v>
      </c>
      <c r="B242" s="60" t="s">
        <v>427</v>
      </c>
      <c r="C242" s="34">
        <v>4301060389</v>
      </c>
      <c r="D242" s="710">
        <v>4680115880801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1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717"/>
      <c r="B243" s="717"/>
      <c r="C243" s="717"/>
      <c r="D243" s="717"/>
      <c r="E243" s="717"/>
      <c r="F243" s="717"/>
      <c r="G243" s="717"/>
      <c r="H243" s="717"/>
      <c r="I243" s="717"/>
      <c r="J243" s="717"/>
      <c r="K243" s="717"/>
      <c r="L243" s="717"/>
      <c r="M243" s="717"/>
      <c r="N243" s="717"/>
      <c r="O243" s="718"/>
      <c r="P243" s="714" t="s">
        <v>40</v>
      </c>
      <c r="Q243" s="715"/>
      <c r="R243" s="715"/>
      <c r="S243" s="715"/>
      <c r="T243" s="715"/>
      <c r="U243" s="715"/>
      <c r="V243" s="716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24" t="s">
        <v>429</v>
      </c>
      <c r="B245" s="724"/>
      <c r="C245" s="724"/>
      <c r="D245" s="724"/>
      <c r="E245" s="724"/>
      <c r="F245" s="724"/>
      <c r="G245" s="724"/>
      <c r="H245" s="724"/>
      <c r="I245" s="724"/>
      <c r="J245" s="724"/>
      <c r="K245" s="724"/>
      <c r="L245" s="724"/>
      <c r="M245" s="724"/>
      <c r="N245" s="724"/>
      <c r="O245" s="724"/>
      <c r="P245" s="724"/>
      <c r="Q245" s="724"/>
      <c r="R245" s="724"/>
      <c r="S245" s="724"/>
      <c r="T245" s="724"/>
      <c r="U245" s="724"/>
      <c r="V245" s="724"/>
      <c r="W245" s="724"/>
      <c r="X245" s="724"/>
      <c r="Y245" s="724"/>
      <c r="Z245" s="724"/>
      <c r="AA245" s="62"/>
      <c r="AB245" s="62"/>
      <c r="AC245" s="62"/>
    </row>
    <row r="246" spans="1:68" ht="14.25" hidden="1" customHeight="1" x14ac:dyDescent="0.25">
      <c r="A246" s="709" t="s">
        <v>125</v>
      </c>
      <c r="B246" s="709"/>
      <c r="C246" s="709"/>
      <c r="D246" s="709"/>
      <c r="E246" s="709"/>
      <c r="F246" s="709"/>
      <c r="G246" s="709"/>
      <c r="H246" s="709"/>
      <c r="I246" s="709"/>
      <c r="J246" s="709"/>
      <c r="K246" s="709"/>
      <c r="L246" s="709"/>
      <c r="M246" s="709"/>
      <c r="N246" s="709"/>
      <c r="O246" s="709"/>
      <c r="P246" s="709"/>
      <c r="Q246" s="709"/>
      <c r="R246" s="709"/>
      <c r="S246" s="709"/>
      <c r="T246" s="709"/>
      <c r="U246" s="709"/>
      <c r="V246" s="709"/>
      <c r="W246" s="709"/>
      <c r="X246" s="709"/>
      <c r="Y246" s="709"/>
      <c r="Z246" s="709"/>
      <c r="AA246" s="63"/>
      <c r="AB246" s="63"/>
      <c r="AC246" s="63"/>
    </row>
    <row r="247" spans="1:68" ht="27" hidden="1" customHeight="1" x14ac:dyDescent="0.25">
      <c r="A247" s="60" t="s">
        <v>430</v>
      </c>
      <c r="B247" s="60" t="s">
        <v>431</v>
      </c>
      <c r="C247" s="34">
        <v>4301011717</v>
      </c>
      <c r="D247" s="710">
        <v>4680115884274</v>
      </c>
      <c r="E247" s="710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12"/>
      <c r="R247" s="712"/>
      <c r="S247" s="712"/>
      <c r="T247" s="713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hidden="1" customHeight="1" x14ac:dyDescent="0.25">
      <c r="A248" s="60" t="s">
        <v>430</v>
      </c>
      <c r="B248" s="60" t="s">
        <v>433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hidden="1" customHeight="1" x14ac:dyDescent="0.25">
      <c r="A249" s="60" t="s">
        <v>435</v>
      </c>
      <c r="B249" s="60" t="s">
        <v>436</v>
      </c>
      <c r="C249" s="34">
        <v>4301011719</v>
      </c>
      <c r="D249" s="710">
        <v>4680115884298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438</v>
      </c>
      <c r="B250" s="60" t="s">
        <v>439</v>
      </c>
      <c r="C250" s="34">
        <v>4301011733</v>
      </c>
      <c r="D250" s="710">
        <v>4680115884250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438</v>
      </c>
      <c r="B251" s="60" t="s">
        <v>441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0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442</v>
      </c>
      <c r="B252" s="60" t="s">
        <v>443</v>
      </c>
      <c r="C252" s="34">
        <v>4301011718</v>
      </c>
      <c r="D252" s="710">
        <v>4680115884281</v>
      </c>
      <c r="E252" s="710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444</v>
      </c>
      <c r="B253" s="60" t="s">
        <v>445</v>
      </c>
      <c r="C253" s="34">
        <v>4301011720</v>
      </c>
      <c r="D253" s="710">
        <v>4680115884199</v>
      </c>
      <c r="E253" s="710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446</v>
      </c>
      <c r="B254" s="60" t="s">
        <v>447</v>
      </c>
      <c r="C254" s="34">
        <v>4301011716</v>
      </c>
      <c r="D254" s="710">
        <v>4680115884267</v>
      </c>
      <c r="E254" s="710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idden="1" x14ac:dyDescent="0.2">
      <c r="A255" s="717"/>
      <c r="B255" s="717"/>
      <c r="C255" s="717"/>
      <c r="D255" s="717"/>
      <c r="E255" s="717"/>
      <c r="F255" s="717"/>
      <c r="G255" s="717"/>
      <c r="H255" s="717"/>
      <c r="I255" s="717"/>
      <c r="J255" s="717"/>
      <c r="K255" s="717"/>
      <c r="L255" s="717"/>
      <c r="M255" s="717"/>
      <c r="N255" s="717"/>
      <c r="O255" s="718"/>
      <c r="P255" s="714" t="s">
        <v>40</v>
      </c>
      <c r="Q255" s="715"/>
      <c r="R255" s="715"/>
      <c r="S255" s="715"/>
      <c r="T255" s="715"/>
      <c r="U255" s="715"/>
      <c r="V255" s="716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hidden="1" customHeight="1" x14ac:dyDescent="0.25">
      <c r="A257" s="724" t="s">
        <v>449</v>
      </c>
      <c r="B257" s="724"/>
      <c r="C257" s="724"/>
      <c r="D257" s="724"/>
      <c r="E257" s="724"/>
      <c r="F257" s="724"/>
      <c r="G257" s="724"/>
      <c r="H257" s="724"/>
      <c r="I257" s="724"/>
      <c r="J257" s="724"/>
      <c r="K257" s="724"/>
      <c r="L257" s="724"/>
      <c r="M257" s="724"/>
      <c r="N257" s="724"/>
      <c r="O257" s="724"/>
      <c r="P257" s="724"/>
      <c r="Q257" s="724"/>
      <c r="R257" s="724"/>
      <c r="S257" s="724"/>
      <c r="T257" s="724"/>
      <c r="U257" s="724"/>
      <c r="V257" s="724"/>
      <c r="W257" s="724"/>
      <c r="X257" s="724"/>
      <c r="Y257" s="724"/>
      <c r="Z257" s="724"/>
      <c r="AA257" s="62"/>
      <c r="AB257" s="62"/>
      <c r="AC257" s="62"/>
    </row>
    <row r="258" spans="1:68" ht="14.25" hidden="1" customHeight="1" x14ac:dyDescent="0.25">
      <c r="A258" s="709" t="s">
        <v>125</v>
      </c>
      <c r="B258" s="709"/>
      <c r="C258" s="709"/>
      <c r="D258" s="709"/>
      <c r="E258" s="709"/>
      <c r="F258" s="709"/>
      <c r="G258" s="709"/>
      <c r="H258" s="709"/>
      <c r="I258" s="709"/>
      <c r="J258" s="709"/>
      <c r="K258" s="709"/>
      <c r="L258" s="709"/>
      <c r="M258" s="709"/>
      <c r="N258" s="709"/>
      <c r="O258" s="709"/>
      <c r="P258" s="709"/>
      <c r="Q258" s="709"/>
      <c r="R258" s="709"/>
      <c r="S258" s="709"/>
      <c r="T258" s="709"/>
      <c r="U258" s="709"/>
      <c r="V258" s="709"/>
      <c r="W258" s="709"/>
      <c r="X258" s="709"/>
      <c r="Y258" s="709"/>
      <c r="Z258" s="709"/>
      <c r="AA258" s="63"/>
      <c r="AB258" s="63"/>
      <c r="AC258" s="63"/>
    </row>
    <row r="259" spans="1:68" ht="27" hidden="1" customHeight="1" x14ac:dyDescent="0.25">
      <c r="A259" s="60" t="s">
        <v>450</v>
      </c>
      <c r="B259" s="60" t="s">
        <v>451</v>
      </c>
      <c r="C259" s="34">
        <v>4301011826</v>
      </c>
      <c r="D259" s="710">
        <v>4680115884137</v>
      </c>
      <c r="E259" s="710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12"/>
      <c r="R259" s="712"/>
      <c r="S259" s="712"/>
      <c r="T259" s="71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hidden="1" customHeight="1" x14ac:dyDescent="0.25">
      <c r="A260" s="60" t="s">
        <v>450</v>
      </c>
      <c r="B260" s="60" t="s">
        <v>453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8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455</v>
      </c>
      <c r="B261" s="60" t="s">
        <v>456</v>
      </c>
      <c r="C261" s="34">
        <v>4301011724</v>
      </c>
      <c r="D261" s="710">
        <v>4680115884236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458</v>
      </c>
      <c r="B262" s="60" t="s">
        <v>459</v>
      </c>
      <c r="C262" s="34">
        <v>4301011721</v>
      </c>
      <c r="D262" s="710">
        <v>4680115884175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461</v>
      </c>
      <c r="B263" s="60" t="s">
        <v>462</v>
      </c>
      <c r="C263" s="34">
        <v>4301011824</v>
      </c>
      <c r="D263" s="710">
        <v>4680115884144</v>
      </c>
      <c r="E263" s="710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463</v>
      </c>
      <c r="B264" s="60" t="s">
        <v>464</v>
      </c>
      <c r="C264" s="34">
        <v>4301011963</v>
      </c>
      <c r="D264" s="710">
        <v>4680115885288</v>
      </c>
      <c r="E264" s="710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466</v>
      </c>
      <c r="B265" s="60" t="s">
        <v>467</v>
      </c>
      <c r="C265" s="34">
        <v>4301011726</v>
      </c>
      <c r="D265" s="710">
        <v>4680115884182</v>
      </c>
      <c r="E265" s="710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468</v>
      </c>
      <c r="B266" s="60" t="s">
        <v>469</v>
      </c>
      <c r="C266" s="34">
        <v>4301011722</v>
      </c>
      <c r="D266" s="710">
        <v>4680115884205</v>
      </c>
      <c r="E266" s="710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idden="1" x14ac:dyDescent="0.2">
      <c r="A267" s="717"/>
      <c r="B267" s="717"/>
      <c r="C267" s="717"/>
      <c r="D267" s="717"/>
      <c r="E267" s="717"/>
      <c r="F267" s="717"/>
      <c r="G267" s="717"/>
      <c r="H267" s="717"/>
      <c r="I267" s="717"/>
      <c r="J267" s="717"/>
      <c r="K267" s="717"/>
      <c r="L267" s="717"/>
      <c r="M267" s="717"/>
      <c r="N267" s="717"/>
      <c r="O267" s="718"/>
      <c r="P267" s="714" t="s">
        <v>40</v>
      </c>
      <c r="Q267" s="715"/>
      <c r="R267" s="715"/>
      <c r="S267" s="715"/>
      <c r="T267" s="715"/>
      <c r="U267" s="715"/>
      <c r="V267" s="716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hidden="1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hidden="1" customHeight="1" x14ac:dyDescent="0.25">
      <c r="A269" s="709" t="s">
        <v>173</v>
      </c>
      <c r="B269" s="709"/>
      <c r="C269" s="709"/>
      <c r="D269" s="709"/>
      <c r="E269" s="709"/>
      <c r="F269" s="709"/>
      <c r="G269" s="709"/>
      <c r="H269" s="709"/>
      <c r="I269" s="709"/>
      <c r="J269" s="709"/>
      <c r="K269" s="709"/>
      <c r="L269" s="709"/>
      <c r="M269" s="709"/>
      <c r="N269" s="709"/>
      <c r="O269" s="709"/>
      <c r="P269" s="709"/>
      <c r="Q269" s="709"/>
      <c r="R269" s="709"/>
      <c r="S269" s="709"/>
      <c r="T269" s="709"/>
      <c r="U269" s="709"/>
      <c r="V269" s="709"/>
      <c r="W269" s="709"/>
      <c r="X269" s="709"/>
      <c r="Y269" s="709"/>
      <c r="Z269" s="709"/>
      <c r="AA269" s="63"/>
      <c r="AB269" s="63"/>
      <c r="AC269" s="63"/>
    </row>
    <row r="270" spans="1:68" ht="27" hidden="1" customHeight="1" x14ac:dyDescent="0.25">
      <c r="A270" s="60" t="s">
        <v>470</v>
      </c>
      <c r="B270" s="60" t="s">
        <v>471</v>
      </c>
      <c r="C270" s="34">
        <v>4301020340</v>
      </c>
      <c r="D270" s="710">
        <v>4680115885721</v>
      </c>
      <c r="E270" s="710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896" t="s">
        <v>472</v>
      </c>
      <c r="Q270" s="712"/>
      <c r="R270" s="712"/>
      <c r="S270" s="712"/>
      <c r="T270" s="71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717"/>
      <c r="B271" s="717"/>
      <c r="C271" s="717"/>
      <c r="D271" s="717"/>
      <c r="E271" s="717"/>
      <c r="F271" s="717"/>
      <c r="G271" s="717"/>
      <c r="H271" s="717"/>
      <c r="I271" s="717"/>
      <c r="J271" s="717"/>
      <c r="K271" s="717"/>
      <c r="L271" s="717"/>
      <c r="M271" s="717"/>
      <c r="N271" s="717"/>
      <c r="O271" s="718"/>
      <c r="P271" s="714" t="s">
        <v>40</v>
      </c>
      <c r="Q271" s="715"/>
      <c r="R271" s="715"/>
      <c r="S271" s="715"/>
      <c r="T271" s="715"/>
      <c r="U271" s="715"/>
      <c r="V271" s="716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717"/>
      <c r="B272" s="717"/>
      <c r="C272" s="717"/>
      <c r="D272" s="717"/>
      <c r="E272" s="717"/>
      <c r="F272" s="717"/>
      <c r="G272" s="717"/>
      <c r="H272" s="717"/>
      <c r="I272" s="717"/>
      <c r="J272" s="717"/>
      <c r="K272" s="717"/>
      <c r="L272" s="717"/>
      <c r="M272" s="717"/>
      <c r="N272" s="717"/>
      <c r="O272" s="718"/>
      <c r="P272" s="714" t="s">
        <v>40</v>
      </c>
      <c r="Q272" s="715"/>
      <c r="R272" s="715"/>
      <c r="S272" s="715"/>
      <c r="T272" s="715"/>
      <c r="U272" s="715"/>
      <c r="V272" s="716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hidden="1" customHeight="1" x14ac:dyDescent="0.25">
      <c r="A273" s="724" t="s">
        <v>475</v>
      </c>
      <c r="B273" s="724"/>
      <c r="C273" s="724"/>
      <c r="D273" s="724"/>
      <c r="E273" s="724"/>
      <c r="F273" s="724"/>
      <c r="G273" s="724"/>
      <c r="H273" s="724"/>
      <c r="I273" s="724"/>
      <c r="J273" s="724"/>
      <c r="K273" s="724"/>
      <c r="L273" s="724"/>
      <c r="M273" s="724"/>
      <c r="N273" s="724"/>
      <c r="O273" s="724"/>
      <c r="P273" s="724"/>
      <c r="Q273" s="724"/>
      <c r="R273" s="724"/>
      <c r="S273" s="724"/>
      <c r="T273" s="724"/>
      <c r="U273" s="724"/>
      <c r="V273" s="724"/>
      <c r="W273" s="724"/>
      <c r="X273" s="724"/>
      <c r="Y273" s="724"/>
      <c r="Z273" s="724"/>
      <c r="AA273" s="62"/>
      <c r="AB273" s="62"/>
      <c r="AC273" s="62"/>
    </row>
    <row r="274" spans="1:68" ht="14.25" hidden="1" customHeight="1" x14ac:dyDescent="0.25">
      <c r="A274" s="709" t="s">
        <v>125</v>
      </c>
      <c r="B274" s="709"/>
      <c r="C274" s="709"/>
      <c r="D274" s="709"/>
      <c r="E274" s="709"/>
      <c r="F274" s="709"/>
      <c r="G274" s="709"/>
      <c r="H274" s="709"/>
      <c r="I274" s="709"/>
      <c r="J274" s="709"/>
      <c r="K274" s="709"/>
      <c r="L274" s="709"/>
      <c r="M274" s="709"/>
      <c r="N274" s="709"/>
      <c r="O274" s="709"/>
      <c r="P274" s="709"/>
      <c r="Q274" s="709"/>
      <c r="R274" s="709"/>
      <c r="S274" s="709"/>
      <c r="T274" s="709"/>
      <c r="U274" s="709"/>
      <c r="V274" s="709"/>
      <c r="W274" s="709"/>
      <c r="X274" s="709"/>
      <c r="Y274" s="709"/>
      <c r="Z274" s="709"/>
      <c r="AA274" s="63"/>
      <c r="AB274" s="63"/>
      <c r="AC274" s="63"/>
    </row>
    <row r="275" spans="1:68" ht="27" customHeight="1" x14ac:dyDescent="0.25">
      <c r="A275" s="60" t="s">
        <v>476</v>
      </c>
      <c r="B275" s="60" t="s">
        <v>477</v>
      </c>
      <c r="C275" s="34">
        <v>4301011855</v>
      </c>
      <c r="D275" s="710">
        <v>4680115885837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100</v>
      </c>
      <c r="Y275" s="53">
        <f t="shared" ref="Y275:Y280" si="52">IFERROR(IF(X275="",0,CEILING((X275/$H275),1)*$H275),"")</f>
        <v>108</v>
      </c>
      <c r="Z275" s="39">
        <f>IFERROR(IF(Y275=0,"",ROUNDUP(Y275/H275,0)*0.02175),"")</f>
        <v>0.21749999999999997</v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104.44444444444444</v>
      </c>
      <c r="BN275" s="75">
        <f t="shared" ref="BN275:BN280" si="54">IFERROR(Y275*I275/H275,"0")</f>
        <v>112.8</v>
      </c>
      <c r="BO275" s="75">
        <f t="shared" ref="BO275:BO280" si="55">IFERROR(1/J275*(X275/H275),"0")</f>
        <v>0.16534391534391535</v>
      </c>
      <c r="BP275" s="75">
        <f t="shared" ref="BP275:BP280" si="56">IFERROR(1/J275*(Y275/H275),"0")</f>
        <v>0.17857142857142855</v>
      </c>
    </row>
    <row r="276" spans="1:68" ht="27" customHeight="1" x14ac:dyDescent="0.25">
      <c r="A276" s="60" t="s">
        <v>479</v>
      </c>
      <c r="B276" s="60" t="s">
        <v>480</v>
      </c>
      <c r="C276" s="34">
        <v>4301011850</v>
      </c>
      <c r="D276" s="710">
        <v>4680115885806</v>
      </c>
      <c r="E276" s="710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300</v>
      </c>
      <c r="Y276" s="53">
        <f t="shared" si="52"/>
        <v>302.40000000000003</v>
      </c>
      <c r="Z276" s="39">
        <f>IFERROR(IF(Y276=0,"",ROUNDUP(Y276/H276,0)*0.02175),"")</f>
        <v>0.60899999999999999</v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313.33333333333331</v>
      </c>
      <c r="BN276" s="75">
        <f t="shared" si="54"/>
        <v>315.83999999999997</v>
      </c>
      <c r="BO276" s="75">
        <f t="shared" si="55"/>
        <v>0.49603174603174593</v>
      </c>
      <c r="BP276" s="75">
        <f t="shared" si="56"/>
        <v>0.5</v>
      </c>
    </row>
    <row r="277" spans="1:68" ht="27" hidden="1" customHeight="1" x14ac:dyDescent="0.25">
      <c r="A277" s="60" t="s">
        <v>479</v>
      </c>
      <c r="B277" s="60" t="s">
        <v>482</v>
      </c>
      <c r="C277" s="34">
        <v>4301011910</v>
      </c>
      <c r="D277" s="710">
        <v>4680115885806</v>
      </c>
      <c r="E277" s="710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889" t="s">
        <v>483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hidden="1" customHeight="1" x14ac:dyDescent="0.25">
      <c r="A278" s="60" t="s">
        <v>485</v>
      </c>
      <c r="B278" s="60" t="s">
        <v>486</v>
      </c>
      <c r="C278" s="34">
        <v>4301011853</v>
      </c>
      <c r="D278" s="710">
        <v>4680115885851</v>
      </c>
      <c r="E278" s="710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12"/>
      <c r="R278" s="712"/>
      <c r="S278" s="712"/>
      <c r="T278" s="713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customHeight="1" x14ac:dyDescent="0.25">
      <c r="A279" s="60" t="s">
        <v>488</v>
      </c>
      <c r="B279" s="60" t="s">
        <v>489</v>
      </c>
      <c r="C279" s="34">
        <v>4301011852</v>
      </c>
      <c r="D279" s="710">
        <v>4680115885844</v>
      </c>
      <c r="E279" s="710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12"/>
      <c r="R279" s="712"/>
      <c r="S279" s="712"/>
      <c r="T279" s="713"/>
      <c r="U279" s="37" t="s">
        <v>45</v>
      </c>
      <c r="V279" s="37" t="s">
        <v>45</v>
      </c>
      <c r="W279" s="38" t="s">
        <v>0</v>
      </c>
      <c r="X279" s="56">
        <v>40</v>
      </c>
      <c r="Y279" s="53">
        <f t="shared" si="52"/>
        <v>40</v>
      </c>
      <c r="Z279" s="39">
        <f>IFERROR(IF(Y279=0,"",ROUNDUP(Y279/H279,0)*0.00902),"")</f>
        <v>9.0200000000000002E-2</v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42.1</v>
      </c>
      <c r="BN279" s="75">
        <f t="shared" si="54"/>
        <v>42.1</v>
      </c>
      <c r="BO279" s="75">
        <f t="shared" si="55"/>
        <v>7.575757575757576E-2</v>
      </c>
      <c r="BP279" s="75">
        <f t="shared" si="56"/>
        <v>7.575757575757576E-2</v>
      </c>
    </row>
    <row r="280" spans="1:68" ht="27" customHeight="1" x14ac:dyDescent="0.25">
      <c r="A280" s="60" t="s">
        <v>490</v>
      </c>
      <c r="B280" s="60" t="s">
        <v>491</v>
      </c>
      <c r="C280" s="34">
        <v>4301011851</v>
      </c>
      <c r="D280" s="710">
        <v>4680115885820</v>
      </c>
      <c r="E280" s="710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12"/>
      <c r="R280" s="712"/>
      <c r="S280" s="712"/>
      <c r="T280" s="713"/>
      <c r="U280" s="37" t="s">
        <v>45</v>
      </c>
      <c r="V280" s="37" t="s">
        <v>45</v>
      </c>
      <c r="W280" s="38" t="s">
        <v>0</v>
      </c>
      <c r="X280" s="56">
        <v>80</v>
      </c>
      <c r="Y280" s="53">
        <f t="shared" si="52"/>
        <v>80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84.2</v>
      </c>
      <c r="BN280" s="75">
        <f t="shared" si="54"/>
        <v>84.2</v>
      </c>
      <c r="BO280" s="75">
        <f t="shared" si="55"/>
        <v>0.15151515151515152</v>
      </c>
      <c r="BP280" s="75">
        <f t="shared" si="56"/>
        <v>0.15151515151515152</v>
      </c>
    </row>
    <row r="281" spans="1:68" x14ac:dyDescent="0.2">
      <c r="A281" s="717"/>
      <c r="B281" s="717"/>
      <c r="C281" s="717"/>
      <c r="D281" s="717"/>
      <c r="E281" s="717"/>
      <c r="F281" s="717"/>
      <c r="G281" s="717"/>
      <c r="H281" s="717"/>
      <c r="I281" s="717"/>
      <c r="J281" s="717"/>
      <c r="K281" s="717"/>
      <c r="L281" s="717"/>
      <c r="M281" s="717"/>
      <c r="N281" s="717"/>
      <c r="O281" s="718"/>
      <c r="P281" s="714" t="s">
        <v>40</v>
      </c>
      <c r="Q281" s="715"/>
      <c r="R281" s="715"/>
      <c r="S281" s="715"/>
      <c r="T281" s="715"/>
      <c r="U281" s="715"/>
      <c r="V281" s="716"/>
      <c r="W281" s="40" t="s">
        <v>39</v>
      </c>
      <c r="X281" s="41">
        <f>IFERROR(X275/H275,"0")+IFERROR(X276/H276,"0")+IFERROR(X277/H277,"0")+IFERROR(X278/H278,"0")+IFERROR(X279/H279,"0")+IFERROR(X280/H280,"0")</f>
        <v>67.037037037037038</v>
      </c>
      <c r="Y281" s="41">
        <f>IFERROR(Y275/H275,"0")+IFERROR(Y276/H276,"0")+IFERROR(Y277/H277,"0")+IFERROR(Y278/H278,"0")+IFERROR(Y279/H279,"0")+IFERROR(Y280/H280,"0")</f>
        <v>68</v>
      </c>
      <c r="Z281" s="41">
        <f>IFERROR(IF(Z275="",0,Z275),"0")+IFERROR(IF(Z276="",0,Z276),"0")+IFERROR(IF(Z277="",0,Z277),"0")+IFERROR(IF(Z278="",0,Z278),"0")+IFERROR(IF(Z279="",0,Z279),"0")+IFERROR(IF(Z280="",0,Z280),"0")</f>
        <v>1.0971000000000002</v>
      </c>
      <c r="AA281" s="64"/>
      <c r="AB281" s="64"/>
      <c r="AC281" s="64"/>
    </row>
    <row r="282" spans="1:68" x14ac:dyDescent="0.2">
      <c r="A282" s="717"/>
      <c r="B282" s="717"/>
      <c r="C282" s="717"/>
      <c r="D282" s="717"/>
      <c r="E282" s="717"/>
      <c r="F282" s="717"/>
      <c r="G282" s="717"/>
      <c r="H282" s="717"/>
      <c r="I282" s="717"/>
      <c r="J282" s="717"/>
      <c r="K282" s="717"/>
      <c r="L282" s="717"/>
      <c r="M282" s="717"/>
      <c r="N282" s="717"/>
      <c r="O282" s="718"/>
      <c r="P282" s="714" t="s">
        <v>40</v>
      </c>
      <c r="Q282" s="715"/>
      <c r="R282" s="715"/>
      <c r="S282" s="715"/>
      <c r="T282" s="715"/>
      <c r="U282" s="715"/>
      <c r="V282" s="716"/>
      <c r="W282" s="40" t="s">
        <v>0</v>
      </c>
      <c r="X282" s="41">
        <f>IFERROR(SUM(X275:X280),"0")</f>
        <v>520</v>
      </c>
      <c r="Y282" s="41">
        <f>IFERROR(SUM(Y275:Y280),"0")</f>
        <v>530.40000000000009</v>
      </c>
      <c r="Z282" s="40"/>
      <c r="AA282" s="64"/>
      <c r="AB282" s="64"/>
      <c r="AC282" s="64"/>
    </row>
    <row r="283" spans="1:68" ht="16.5" hidden="1" customHeight="1" x14ac:dyDescent="0.25">
      <c r="A283" s="724" t="s">
        <v>492</v>
      </c>
      <c r="B283" s="724"/>
      <c r="C283" s="724"/>
      <c r="D283" s="724"/>
      <c r="E283" s="724"/>
      <c r="F283" s="724"/>
      <c r="G283" s="724"/>
      <c r="H283" s="724"/>
      <c r="I283" s="724"/>
      <c r="J283" s="724"/>
      <c r="K283" s="724"/>
      <c r="L283" s="724"/>
      <c r="M283" s="724"/>
      <c r="N283" s="724"/>
      <c r="O283" s="724"/>
      <c r="P283" s="724"/>
      <c r="Q283" s="724"/>
      <c r="R283" s="724"/>
      <c r="S283" s="724"/>
      <c r="T283" s="724"/>
      <c r="U283" s="724"/>
      <c r="V283" s="724"/>
      <c r="W283" s="724"/>
      <c r="X283" s="724"/>
      <c r="Y283" s="724"/>
      <c r="Z283" s="724"/>
      <c r="AA283" s="62"/>
      <c r="AB283" s="62"/>
      <c r="AC283" s="62"/>
    </row>
    <row r="284" spans="1:68" ht="14.25" hidden="1" customHeight="1" x14ac:dyDescent="0.25">
      <c r="A284" s="709" t="s">
        <v>125</v>
      </c>
      <c r="B284" s="709"/>
      <c r="C284" s="709"/>
      <c r="D284" s="709"/>
      <c r="E284" s="709"/>
      <c r="F284" s="709"/>
      <c r="G284" s="709"/>
      <c r="H284" s="709"/>
      <c r="I284" s="709"/>
      <c r="J284" s="709"/>
      <c r="K284" s="709"/>
      <c r="L284" s="709"/>
      <c r="M284" s="709"/>
      <c r="N284" s="709"/>
      <c r="O284" s="709"/>
      <c r="P284" s="709"/>
      <c r="Q284" s="709"/>
      <c r="R284" s="709"/>
      <c r="S284" s="709"/>
      <c r="T284" s="709"/>
      <c r="U284" s="709"/>
      <c r="V284" s="709"/>
      <c r="W284" s="709"/>
      <c r="X284" s="709"/>
      <c r="Y284" s="709"/>
      <c r="Z284" s="709"/>
      <c r="AA284" s="63"/>
      <c r="AB284" s="63"/>
      <c r="AC284" s="63"/>
    </row>
    <row r="285" spans="1:68" ht="27" hidden="1" customHeight="1" x14ac:dyDescent="0.25">
      <c r="A285" s="60" t="s">
        <v>493</v>
      </c>
      <c r="B285" s="60" t="s">
        <v>494</v>
      </c>
      <c r="C285" s="34">
        <v>4301011876</v>
      </c>
      <c r="D285" s="710">
        <v>4680115885707</v>
      </c>
      <c r="E285" s="710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12"/>
      <c r="R285" s="712"/>
      <c r="S285" s="712"/>
      <c r="T285" s="713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17"/>
      <c r="B286" s="717"/>
      <c r="C286" s="717"/>
      <c r="D286" s="717"/>
      <c r="E286" s="717"/>
      <c r="F286" s="717"/>
      <c r="G286" s="717"/>
      <c r="H286" s="717"/>
      <c r="I286" s="717"/>
      <c r="J286" s="717"/>
      <c r="K286" s="717"/>
      <c r="L286" s="717"/>
      <c r="M286" s="717"/>
      <c r="N286" s="717"/>
      <c r="O286" s="718"/>
      <c r="P286" s="714" t="s">
        <v>40</v>
      </c>
      <c r="Q286" s="715"/>
      <c r="R286" s="715"/>
      <c r="S286" s="715"/>
      <c r="T286" s="715"/>
      <c r="U286" s="715"/>
      <c r="V286" s="716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17"/>
      <c r="B287" s="717"/>
      <c r="C287" s="717"/>
      <c r="D287" s="717"/>
      <c r="E287" s="717"/>
      <c r="F287" s="717"/>
      <c r="G287" s="717"/>
      <c r="H287" s="717"/>
      <c r="I287" s="717"/>
      <c r="J287" s="717"/>
      <c r="K287" s="717"/>
      <c r="L287" s="717"/>
      <c r="M287" s="717"/>
      <c r="N287" s="717"/>
      <c r="O287" s="718"/>
      <c r="P287" s="714" t="s">
        <v>40</v>
      </c>
      <c r="Q287" s="715"/>
      <c r="R287" s="715"/>
      <c r="S287" s="715"/>
      <c r="T287" s="715"/>
      <c r="U287" s="715"/>
      <c r="V287" s="716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24" t="s">
        <v>495</v>
      </c>
      <c r="B288" s="724"/>
      <c r="C288" s="724"/>
      <c r="D288" s="724"/>
      <c r="E288" s="724"/>
      <c r="F288" s="724"/>
      <c r="G288" s="724"/>
      <c r="H288" s="724"/>
      <c r="I288" s="724"/>
      <c r="J288" s="724"/>
      <c r="K288" s="724"/>
      <c r="L288" s="724"/>
      <c r="M288" s="724"/>
      <c r="N288" s="724"/>
      <c r="O288" s="724"/>
      <c r="P288" s="724"/>
      <c r="Q288" s="724"/>
      <c r="R288" s="724"/>
      <c r="S288" s="724"/>
      <c r="T288" s="724"/>
      <c r="U288" s="724"/>
      <c r="V288" s="724"/>
      <c r="W288" s="724"/>
      <c r="X288" s="724"/>
      <c r="Y288" s="724"/>
      <c r="Z288" s="724"/>
      <c r="AA288" s="62"/>
      <c r="AB288" s="62"/>
      <c r="AC288" s="62"/>
    </row>
    <row r="289" spans="1:68" ht="14.25" hidden="1" customHeight="1" x14ac:dyDescent="0.25">
      <c r="A289" s="709" t="s">
        <v>125</v>
      </c>
      <c r="B289" s="709"/>
      <c r="C289" s="709"/>
      <c r="D289" s="709"/>
      <c r="E289" s="709"/>
      <c r="F289" s="709"/>
      <c r="G289" s="709"/>
      <c r="H289" s="709"/>
      <c r="I289" s="709"/>
      <c r="J289" s="709"/>
      <c r="K289" s="709"/>
      <c r="L289" s="709"/>
      <c r="M289" s="709"/>
      <c r="N289" s="709"/>
      <c r="O289" s="709"/>
      <c r="P289" s="709"/>
      <c r="Q289" s="709"/>
      <c r="R289" s="709"/>
      <c r="S289" s="709"/>
      <c r="T289" s="709"/>
      <c r="U289" s="709"/>
      <c r="V289" s="709"/>
      <c r="W289" s="709"/>
      <c r="X289" s="709"/>
      <c r="Y289" s="709"/>
      <c r="Z289" s="709"/>
      <c r="AA289" s="63"/>
      <c r="AB289" s="63"/>
      <c r="AC289" s="63"/>
    </row>
    <row r="290" spans="1:68" ht="27" hidden="1" customHeight="1" x14ac:dyDescent="0.25">
      <c r="A290" s="60" t="s">
        <v>496</v>
      </c>
      <c r="B290" s="60" t="s">
        <v>497</v>
      </c>
      <c r="C290" s="34">
        <v>4301011223</v>
      </c>
      <c r="D290" s="710">
        <v>4607091383423</v>
      </c>
      <c r="E290" s="710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12"/>
      <c r="R290" s="712"/>
      <c r="S290" s="712"/>
      <c r="T290" s="71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498</v>
      </c>
      <c r="B291" s="60" t="s">
        <v>499</v>
      </c>
      <c r="C291" s="34">
        <v>4301011879</v>
      </c>
      <c r="D291" s="710">
        <v>4680115885691</v>
      </c>
      <c r="E291" s="710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12"/>
      <c r="R291" s="712"/>
      <c r="S291" s="712"/>
      <c r="T291" s="713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4301011878</v>
      </c>
      <c r="D292" s="710">
        <v>4680115885660</v>
      </c>
      <c r="E292" s="710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12"/>
      <c r="R292" s="712"/>
      <c r="S292" s="712"/>
      <c r="T292" s="713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17"/>
      <c r="B293" s="717"/>
      <c r="C293" s="717"/>
      <c r="D293" s="717"/>
      <c r="E293" s="717"/>
      <c r="F293" s="717"/>
      <c r="G293" s="717"/>
      <c r="H293" s="717"/>
      <c r="I293" s="717"/>
      <c r="J293" s="717"/>
      <c r="K293" s="717"/>
      <c r="L293" s="717"/>
      <c r="M293" s="717"/>
      <c r="N293" s="717"/>
      <c r="O293" s="718"/>
      <c r="P293" s="714" t="s">
        <v>40</v>
      </c>
      <c r="Q293" s="715"/>
      <c r="R293" s="715"/>
      <c r="S293" s="715"/>
      <c r="T293" s="715"/>
      <c r="U293" s="715"/>
      <c r="V293" s="716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17"/>
      <c r="B294" s="717"/>
      <c r="C294" s="717"/>
      <c r="D294" s="717"/>
      <c r="E294" s="717"/>
      <c r="F294" s="717"/>
      <c r="G294" s="717"/>
      <c r="H294" s="717"/>
      <c r="I294" s="717"/>
      <c r="J294" s="717"/>
      <c r="K294" s="717"/>
      <c r="L294" s="717"/>
      <c r="M294" s="717"/>
      <c r="N294" s="717"/>
      <c r="O294" s="718"/>
      <c r="P294" s="714" t="s">
        <v>40</v>
      </c>
      <c r="Q294" s="715"/>
      <c r="R294" s="715"/>
      <c r="S294" s="715"/>
      <c r="T294" s="715"/>
      <c r="U294" s="715"/>
      <c r="V294" s="716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24" t="s">
        <v>504</v>
      </c>
      <c r="B295" s="724"/>
      <c r="C295" s="724"/>
      <c r="D295" s="724"/>
      <c r="E295" s="724"/>
      <c r="F295" s="724"/>
      <c r="G295" s="724"/>
      <c r="H295" s="724"/>
      <c r="I295" s="724"/>
      <c r="J295" s="724"/>
      <c r="K295" s="724"/>
      <c r="L295" s="724"/>
      <c r="M295" s="724"/>
      <c r="N295" s="724"/>
      <c r="O295" s="724"/>
      <c r="P295" s="724"/>
      <c r="Q295" s="724"/>
      <c r="R295" s="724"/>
      <c r="S295" s="724"/>
      <c r="T295" s="724"/>
      <c r="U295" s="724"/>
      <c r="V295" s="724"/>
      <c r="W295" s="724"/>
      <c r="X295" s="724"/>
      <c r="Y295" s="724"/>
      <c r="Z295" s="724"/>
      <c r="AA295" s="62"/>
      <c r="AB295" s="62"/>
      <c r="AC295" s="62"/>
    </row>
    <row r="296" spans="1:68" ht="14.25" hidden="1" customHeight="1" x14ac:dyDescent="0.25">
      <c r="A296" s="709" t="s">
        <v>84</v>
      </c>
      <c r="B296" s="709"/>
      <c r="C296" s="709"/>
      <c r="D296" s="709"/>
      <c r="E296" s="709"/>
      <c r="F296" s="709"/>
      <c r="G296" s="709"/>
      <c r="H296" s="709"/>
      <c r="I296" s="709"/>
      <c r="J296" s="709"/>
      <c r="K296" s="709"/>
      <c r="L296" s="709"/>
      <c r="M296" s="709"/>
      <c r="N296" s="709"/>
      <c r="O296" s="709"/>
      <c r="P296" s="709"/>
      <c r="Q296" s="709"/>
      <c r="R296" s="709"/>
      <c r="S296" s="709"/>
      <c r="T296" s="709"/>
      <c r="U296" s="709"/>
      <c r="V296" s="709"/>
      <c r="W296" s="709"/>
      <c r="X296" s="709"/>
      <c r="Y296" s="709"/>
      <c r="Z296" s="709"/>
      <c r="AA296" s="63"/>
      <c r="AB296" s="63"/>
      <c r="AC296" s="63"/>
    </row>
    <row r="297" spans="1:68" ht="27" hidden="1" customHeight="1" x14ac:dyDescent="0.25">
      <c r="A297" s="60" t="s">
        <v>505</v>
      </c>
      <c r="B297" s="60" t="s">
        <v>506</v>
      </c>
      <c r="C297" s="34">
        <v>4301051409</v>
      </c>
      <c r="D297" s="710">
        <v>4680115881556</v>
      </c>
      <c r="E297" s="710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hidden="1" customHeight="1" x14ac:dyDescent="0.25">
      <c r="A298" s="60" t="s">
        <v>508</v>
      </c>
      <c r="B298" s="60" t="s">
        <v>509</v>
      </c>
      <c r="C298" s="34">
        <v>4301051506</v>
      </c>
      <c r="D298" s="710">
        <v>4680115881037</v>
      </c>
      <c r="E298" s="710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hidden="1" customHeight="1" x14ac:dyDescent="0.25">
      <c r="A299" s="60" t="s">
        <v>511</v>
      </c>
      <c r="B299" s="60" t="s">
        <v>512</v>
      </c>
      <c r="C299" s="34">
        <v>4301051487</v>
      </c>
      <c r="D299" s="710">
        <v>4680115881228</v>
      </c>
      <c r="E299" s="710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12"/>
      <c r="R299" s="712"/>
      <c r="S299" s="712"/>
      <c r="T299" s="713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513</v>
      </c>
      <c r="B300" s="60" t="s">
        <v>514</v>
      </c>
      <c r="C300" s="34">
        <v>4301051384</v>
      </c>
      <c r="D300" s="710">
        <v>4680115881211</v>
      </c>
      <c r="E300" s="710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12"/>
      <c r="R300" s="712"/>
      <c r="S300" s="712"/>
      <c r="T300" s="71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515</v>
      </c>
      <c r="B301" s="60" t="s">
        <v>516</v>
      </c>
      <c r="C301" s="34">
        <v>4301051378</v>
      </c>
      <c r="D301" s="710">
        <v>4680115881020</v>
      </c>
      <c r="E301" s="710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12"/>
      <c r="R301" s="712"/>
      <c r="S301" s="712"/>
      <c r="T301" s="71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17"/>
      <c r="B302" s="717"/>
      <c r="C302" s="717"/>
      <c r="D302" s="717"/>
      <c r="E302" s="717"/>
      <c r="F302" s="717"/>
      <c r="G302" s="717"/>
      <c r="H302" s="717"/>
      <c r="I302" s="717"/>
      <c r="J302" s="717"/>
      <c r="K302" s="717"/>
      <c r="L302" s="717"/>
      <c r="M302" s="717"/>
      <c r="N302" s="717"/>
      <c r="O302" s="718"/>
      <c r="P302" s="714" t="s">
        <v>40</v>
      </c>
      <c r="Q302" s="715"/>
      <c r="R302" s="715"/>
      <c r="S302" s="715"/>
      <c r="T302" s="715"/>
      <c r="U302" s="715"/>
      <c r="V302" s="716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717"/>
      <c r="B303" s="717"/>
      <c r="C303" s="717"/>
      <c r="D303" s="717"/>
      <c r="E303" s="717"/>
      <c r="F303" s="717"/>
      <c r="G303" s="717"/>
      <c r="H303" s="717"/>
      <c r="I303" s="717"/>
      <c r="J303" s="717"/>
      <c r="K303" s="717"/>
      <c r="L303" s="717"/>
      <c r="M303" s="717"/>
      <c r="N303" s="717"/>
      <c r="O303" s="718"/>
      <c r="P303" s="714" t="s">
        <v>40</v>
      </c>
      <c r="Q303" s="715"/>
      <c r="R303" s="715"/>
      <c r="S303" s="715"/>
      <c r="T303" s="715"/>
      <c r="U303" s="715"/>
      <c r="V303" s="716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24" t="s">
        <v>518</v>
      </c>
      <c r="B304" s="724"/>
      <c r="C304" s="724"/>
      <c r="D304" s="724"/>
      <c r="E304" s="724"/>
      <c r="F304" s="724"/>
      <c r="G304" s="724"/>
      <c r="H304" s="724"/>
      <c r="I304" s="724"/>
      <c r="J304" s="724"/>
      <c r="K304" s="724"/>
      <c r="L304" s="724"/>
      <c r="M304" s="724"/>
      <c r="N304" s="724"/>
      <c r="O304" s="724"/>
      <c r="P304" s="724"/>
      <c r="Q304" s="724"/>
      <c r="R304" s="724"/>
      <c r="S304" s="724"/>
      <c r="T304" s="724"/>
      <c r="U304" s="724"/>
      <c r="V304" s="724"/>
      <c r="W304" s="724"/>
      <c r="X304" s="724"/>
      <c r="Y304" s="724"/>
      <c r="Z304" s="724"/>
      <c r="AA304" s="62"/>
      <c r="AB304" s="62"/>
      <c r="AC304" s="62"/>
    </row>
    <row r="305" spans="1:68" ht="14.25" hidden="1" customHeight="1" x14ac:dyDescent="0.25">
      <c r="A305" s="709" t="s">
        <v>84</v>
      </c>
      <c r="B305" s="709"/>
      <c r="C305" s="709"/>
      <c r="D305" s="709"/>
      <c r="E305" s="709"/>
      <c r="F305" s="709"/>
      <c r="G305" s="709"/>
      <c r="H305" s="709"/>
      <c r="I305" s="709"/>
      <c r="J305" s="709"/>
      <c r="K305" s="709"/>
      <c r="L305" s="709"/>
      <c r="M305" s="709"/>
      <c r="N305" s="709"/>
      <c r="O305" s="709"/>
      <c r="P305" s="709"/>
      <c r="Q305" s="709"/>
      <c r="R305" s="709"/>
      <c r="S305" s="709"/>
      <c r="T305" s="709"/>
      <c r="U305" s="709"/>
      <c r="V305" s="709"/>
      <c r="W305" s="709"/>
      <c r="X305" s="709"/>
      <c r="Y305" s="709"/>
      <c r="Z305" s="709"/>
      <c r="AA305" s="63"/>
      <c r="AB305" s="63"/>
      <c r="AC305" s="63"/>
    </row>
    <row r="306" spans="1:68" ht="27" hidden="1" customHeight="1" x14ac:dyDescent="0.25">
      <c r="A306" s="60" t="s">
        <v>519</v>
      </c>
      <c r="B306" s="60" t="s">
        <v>520</v>
      </c>
      <c r="C306" s="34">
        <v>4301051731</v>
      </c>
      <c r="D306" s="710">
        <v>4680115884618</v>
      </c>
      <c r="E306" s="710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12"/>
      <c r="R306" s="712"/>
      <c r="S306" s="712"/>
      <c r="T306" s="71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17"/>
      <c r="B307" s="717"/>
      <c r="C307" s="717"/>
      <c r="D307" s="717"/>
      <c r="E307" s="717"/>
      <c r="F307" s="717"/>
      <c r="G307" s="717"/>
      <c r="H307" s="717"/>
      <c r="I307" s="717"/>
      <c r="J307" s="717"/>
      <c r="K307" s="717"/>
      <c r="L307" s="717"/>
      <c r="M307" s="717"/>
      <c r="N307" s="717"/>
      <c r="O307" s="718"/>
      <c r="P307" s="714" t="s">
        <v>40</v>
      </c>
      <c r="Q307" s="715"/>
      <c r="R307" s="715"/>
      <c r="S307" s="715"/>
      <c r="T307" s="715"/>
      <c r="U307" s="715"/>
      <c r="V307" s="716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17"/>
      <c r="B308" s="717"/>
      <c r="C308" s="717"/>
      <c r="D308" s="717"/>
      <c r="E308" s="717"/>
      <c r="F308" s="717"/>
      <c r="G308" s="717"/>
      <c r="H308" s="717"/>
      <c r="I308" s="717"/>
      <c r="J308" s="717"/>
      <c r="K308" s="717"/>
      <c r="L308" s="717"/>
      <c r="M308" s="717"/>
      <c r="N308" s="717"/>
      <c r="O308" s="718"/>
      <c r="P308" s="714" t="s">
        <v>40</v>
      </c>
      <c r="Q308" s="715"/>
      <c r="R308" s="715"/>
      <c r="S308" s="715"/>
      <c r="T308" s="715"/>
      <c r="U308" s="715"/>
      <c r="V308" s="716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724" t="s">
        <v>522</v>
      </c>
      <c r="B309" s="724"/>
      <c r="C309" s="724"/>
      <c r="D309" s="724"/>
      <c r="E309" s="724"/>
      <c r="F309" s="724"/>
      <c r="G309" s="724"/>
      <c r="H309" s="724"/>
      <c r="I309" s="724"/>
      <c r="J309" s="724"/>
      <c r="K309" s="724"/>
      <c r="L309" s="724"/>
      <c r="M309" s="724"/>
      <c r="N309" s="724"/>
      <c r="O309" s="724"/>
      <c r="P309" s="724"/>
      <c r="Q309" s="724"/>
      <c r="R309" s="724"/>
      <c r="S309" s="724"/>
      <c r="T309" s="724"/>
      <c r="U309" s="724"/>
      <c r="V309" s="724"/>
      <c r="W309" s="724"/>
      <c r="X309" s="724"/>
      <c r="Y309" s="724"/>
      <c r="Z309" s="724"/>
      <c r="AA309" s="62"/>
      <c r="AB309" s="62"/>
      <c r="AC309" s="62"/>
    </row>
    <row r="310" spans="1:68" ht="14.25" hidden="1" customHeight="1" x14ac:dyDescent="0.25">
      <c r="A310" s="709" t="s">
        <v>125</v>
      </c>
      <c r="B310" s="709"/>
      <c r="C310" s="709"/>
      <c r="D310" s="709"/>
      <c r="E310" s="709"/>
      <c r="F310" s="709"/>
      <c r="G310" s="709"/>
      <c r="H310" s="709"/>
      <c r="I310" s="709"/>
      <c r="J310" s="709"/>
      <c r="K310" s="709"/>
      <c r="L310" s="709"/>
      <c r="M310" s="709"/>
      <c r="N310" s="709"/>
      <c r="O310" s="709"/>
      <c r="P310" s="709"/>
      <c r="Q310" s="709"/>
      <c r="R310" s="709"/>
      <c r="S310" s="709"/>
      <c r="T310" s="709"/>
      <c r="U310" s="709"/>
      <c r="V310" s="709"/>
      <c r="W310" s="709"/>
      <c r="X310" s="709"/>
      <c r="Y310" s="709"/>
      <c r="Z310" s="709"/>
      <c r="AA310" s="63"/>
      <c r="AB310" s="63"/>
      <c r="AC310" s="63"/>
    </row>
    <row r="311" spans="1:68" ht="27" hidden="1" customHeight="1" x14ac:dyDescent="0.25">
      <c r="A311" s="60" t="s">
        <v>523</v>
      </c>
      <c r="B311" s="60" t="s">
        <v>524</v>
      </c>
      <c r="C311" s="34">
        <v>4301011593</v>
      </c>
      <c r="D311" s="710">
        <v>4680115882973</v>
      </c>
      <c r="E311" s="710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12"/>
      <c r="R311" s="712"/>
      <c r="S311" s="712"/>
      <c r="T311" s="713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17"/>
      <c r="B312" s="717"/>
      <c r="C312" s="717"/>
      <c r="D312" s="717"/>
      <c r="E312" s="717"/>
      <c r="F312" s="717"/>
      <c r="G312" s="717"/>
      <c r="H312" s="717"/>
      <c r="I312" s="717"/>
      <c r="J312" s="717"/>
      <c r="K312" s="717"/>
      <c r="L312" s="717"/>
      <c r="M312" s="717"/>
      <c r="N312" s="717"/>
      <c r="O312" s="718"/>
      <c r="P312" s="714" t="s">
        <v>40</v>
      </c>
      <c r="Q312" s="715"/>
      <c r="R312" s="715"/>
      <c r="S312" s="715"/>
      <c r="T312" s="715"/>
      <c r="U312" s="715"/>
      <c r="V312" s="716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17"/>
      <c r="B313" s="717"/>
      <c r="C313" s="717"/>
      <c r="D313" s="717"/>
      <c r="E313" s="717"/>
      <c r="F313" s="717"/>
      <c r="G313" s="717"/>
      <c r="H313" s="717"/>
      <c r="I313" s="717"/>
      <c r="J313" s="717"/>
      <c r="K313" s="717"/>
      <c r="L313" s="717"/>
      <c r="M313" s="717"/>
      <c r="N313" s="717"/>
      <c r="O313" s="718"/>
      <c r="P313" s="714" t="s">
        <v>40</v>
      </c>
      <c r="Q313" s="715"/>
      <c r="R313" s="715"/>
      <c r="S313" s="715"/>
      <c r="T313" s="715"/>
      <c r="U313" s="715"/>
      <c r="V313" s="716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09" t="s">
        <v>78</v>
      </c>
      <c r="B314" s="709"/>
      <c r="C314" s="709"/>
      <c r="D314" s="709"/>
      <c r="E314" s="709"/>
      <c r="F314" s="709"/>
      <c r="G314" s="709"/>
      <c r="H314" s="709"/>
      <c r="I314" s="709"/>
      <c r="J314" s="709"/>
      <c r="K314" s="709"/>
      <c r="L314" s="709"/>
      <c r="M314" s="709"/>
      <c r="N314" s="709"/>
      <c r="O314" s="709"/>
      <c r="P314" s="709"/>
      <c r="Q314" s="709"/>
      <c r="R314" s="709"/>
      <c r="S314" s="709"/>
      <c r="T314" s="709"/>
      <c r="U314" s="709"/>
      <c r="V314" s="709"/>
      <c r="W314" s="709"/>
      <c r="X314" s="709"/>
      <c r="Y314" s="709"/>
      <c r="Z314" s="709"/>
      <c r="AA314" s="63"/>
      <c r="AB314" s="63"/>
      <c r="AC314" s="63"/>
    </row>
    <row r="315" spans="1:68" ht="27" hidden="1" customHeight="1" x14ac:dyDescent="0.25">
      <c r="A315" s="60" t="s">
        <v>525</v>
      </c>
      <c r="B315" s="60" t="s">
        <v>526</v>
      </c>
      <c r="C315" s="34">
        <v>4301031305</v>
      </c>
      <c r="D315" s="710">
        <v>4607091389845</v>
      </c>
      <c r="E315" s="710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12"/>
      <c r="R315" s="712"/>
      <c r="S315" s="712"/>
      <c r="T315" s="713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528</v>
      </c>
      <c r="B316" s="60" t="s">
        <v>529</v>
      </c>
      <c r="C316" s="34">
        <v>4301031306</v>
      </c>
      <c r="D316" s="710">
        <v>4680115882881</v>
      </c>
      <c r="E316" s="710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12"/>
      <c r="R316" s="712"/>
      <c r="S316" s="712"/>
      <c r="T316" s="713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17"/>
      <c r="B317" s="717"/>
      <c r="C317" s="717"/>
      <c r="D317" s="717"/>
      <c r="E317" s="717"/>
      <c r="F317" s="717"/>
      <c r="G317" s="717"/>
      <c r="H317" s="717"/>
      <c r="I317" s="717"/>
      <c r="J317" s="717"/>
      <c r="K317" s="717"/>
      <c r="L317" s="717"/>
      <c r="M317" s="717"/>
      <c r="N317" s="717"/>
      <c r="O317" s="718"/>
      <c r="P317" s="714" t="s">
        <v>40</v>
      </c>
      <c r="Q317" s="715"/>
      <c r="R317" s="715"/>
      <c r="S317" s="715"/>
      <c r="T317" s="715"/>
      <c r="U317" s="715"/>
      <c r="V317" s="716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17"/>
      <c r="B318" s="717"/>
      <c r="C318" s="717"/>
      <c r="D318" s="717"/>
      <c r="E318" s="717"/>
      <c r="F318" s="717"/>
      <c r="G318" s="717"/>
      <c r="H318" s="717"/>
      <c r="I318" s="717"/>
      <c r="J318" s="717"/>
      <c r="K318" s="717"/>
      <c r="L318" s="717"/>
      <c r="M318" s="717"/>
      <c r="N318" s="717"/>
      <c r="O318" s="718"/>
      <c r="P318" s="714" t="s">
        <v>40</v>
      </c>
      <c r="Q318" s="715"/>
      <c r="R318" s="715"/>
      <c r="S318" s="715"/>
      <c r="T318" s="715"/>
      <c r="U318" s="715"/>
      <c r="V318" s="716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24" t="s">
        <v>530</v>
      </c>
      <c r="B319" s="724"/>
      <c r="C319" s="724"/>
      <c r="D319" s="724"/>
      <c r="E319" s="724"/>
      <c r="F319" s="724"/>
      <c r="G319" s="724"/>
      <c r="H319" s="724"/>
      <c r="I319" s="724"/>
      <c r="J319" s="724"/>
      <c r="K319" s="724"/>
      <c r="L319" s="724"/>
      <c r="M319" s="724"/>
      <c r="N319" s="724"/>
      <c r="O319" s="724"/>
      <c r="P319" s="724"/>
      <c r="Q319" s="724"/>
      <c r="R319" s="724"/>
      <c r="S319" s="724"/>
      <c r="T319" s="724"/>
      <c r="U319" s="724"/>
      <c r="V319" s="724"/>
      <c r="W319" s="724"/>
      <c r="X319" s="724"/>
      <c r="Y319" s="724"/>
      <c r="Z319" s="724"/>
      <c r="AA319" s="62"/>
      <c r="AB319" s="62"/>
      <c r="AC319" s="62"/>
    </row>
    <row r="320" spans="1:68" ht="14.25" hidden="1" customHeight="1" x14ac:dyDescent="0.25">
      <c r="A320" s="709" t="s">
        <v>125</v>
      </c>
      <c r="B320" s="709"/>
      <c r="C320" s="709"/>
      <c r="D320" s="709"/>
      <c r="E320" s="709"/>
      <c r="F320" s="709"/>
      <c r="G320" s="709"/>
      <c r="H320" s="709"/>
      <c r="I320" s="709"/>
      <c r="J320" s="709"/>
      <c r="K320" s="709"/>
      <c r="L320" s="709"/>
      <c r="M320" s="709"/>
      <c r="N320" s="709"/>
      <c r="O320" s="709"/>
      <c r="P320" s="709"/>
      <c r="Q320" s="709"/>
      <c r="R320" s="709"/>
      <c r="S320" s="709"/>
      <c r="T320" s="709"/>
      <c r="U320" s="709"/>
      <c r="V320" s="709"/>
      <c r="W320" s="709"/>
      <c r="X320" s="709"/>
      <c r="Y320" s="709"/>
      <c r="Z320" s="709"/>
      <c r="AA320" s="63"/>
      <c r="AB320" s="63"/>
      <c r="AC320" s="63"/>
    </row>
    <row r="321" spans="1:68" ht="27" hidden="1" customHeight="1" x14ac:dyDescent="0.25">
      <c r="A321" s="60" t="s">
        <v>531</v>
      </c>
      <c r="B321" s="60" t="s">
        <v>532</v>
      </c>
      <c r="C321" s="34">
        <v>4301012024</v>
      </c>
      <c r="D321" s="710">
        <v>4680115885615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hidden="1" customHeight="1" x14ac:dyDescent="0.25">
      <c r="A322" s="60" t="s">
        <v>534</v>
      </c>
      <c r="B322" s="60" t="s">
        <v>535</v>
      </c>
      <c r="C322" s="34">
        <v>4301012016</v>
      </c>
      <c r="D322" s="710">
        <v>4680115885554</v>
      </c>
      <c r="E322" s="710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hidden="1" customHeight="1" x14ac:dyDescent="0.25">
      <c r="A323" s="60" t="s">
        <v>534</v>
      </c>
      <c r="B323" s="60" t="s">
        <v>537</v>
      </c>
      <c r="C323" s="34">
        <v>4301011911</v>
      </c>
      <c r="D323" s="710">
        <v>4680115885554</v>
      </c>
      <c r="E323" s="710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870" t="s">
        <v>538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customHeight="1" x14ac:dyDescent="0.25">
      <c r="A324" s="60" t="s">
        <v>540</v>
      </c>
      <c r="B324" s="60" t="s">
        <v>541</v>
      </c>
      <c r="C324" s="34">
        <v>4301011858</v>
      </c>
      <c r="D324" s="710">
        <v>4680115885646</v>
      </c>
      <c r="E324" s="710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100</v>
      </c>
      <c r="Y324" s="53">
        <f t="shared" si="57"/>
        <v>108</v>
      </c>
      <c r="Z324" s="39">
        <f>IFERROR(IF(Y324=0,"",ROUNDUP(Y324/H324,0)*0.02175),"")</f>
        <v>0.21749999999999997</v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104.44444444444444</v>
      </c>
      <c r="BN324" s="75">
        <f t="shared" si="59"/>
        <v>112.8</v>
      </c>
      <c r="BO324" s="75">
        <f t="shared" si="60"/>
        <v>0.16534391534391535</v>
      </c>
      <c r="BP324" s="75">
        <f t="shared" si="61"/>
        <v>0.17857142857142855</v>
      </c>
    </row>
    <row r="325" spans="1:68" ht="27" hidden="1" customHeight="1" x14ac:dyDescent="0.25">
      <c r="A325" s="60" t="s">
        <v>543</v>
      </c>
      <c r="B325" s="60" t="s">
        <v>544</v>
      </c>
      <c r="C325" s="34">
        <v>4301011857</v>
      </c>
      <c r="D325" s="710">
        <v>4680115885622</v>
      </c>
      <c r="E325" s="710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hidden="1" customHeight="1" x14ac:dyDescent="0.25">
      <c r="A326" s="60" t="s">
        <v>545</v>
      </c>
      <c r="B326" s="60" t="s">
        <v>546</v>
      </c>
      <c r="C326" s="34">
        <v>4301011573</v>
      </c>
      <c r="D326" s="710">
        <v>4680115881938</v>
      </c>
      <c r="E326" s="710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12"/>
      <c r="R326" s="712"/>
      <c r="S326" s="712"/>
      <c r="T326" s="713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hidden="1" customHeight="1" x14ac:dyDescent="0.25">
      <c r="A327" s="60" t="s">
        <v>548</v>
      </c>
      <c r="B327" s="60" t="s">
        <v>549</v>
      </c>
      <c r="C327" s="34">
        <v>4301010944</v>
      </c>
      <c r="D327" s="710">
        <v>4607091387346</v>
      </c>
      <c r="E327" s="710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12"/>
      <c r="R327" s="712"/>
      <c r="S327" s="712"/>
      <c r="T327" s="713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customHeight="1" x14ac:dyDescent="0.25">
      <c r="A328" s="60" t="s">
        <v>551</v>
      </c>
      <c r="B328" s="60" t="s">
        <v>552</v>
      </c>
      <c r="C328" s="34">
        <v>4301011859</v>
      </c>
      <c r="D328" s="710">
        <v>4680115885608</v>
      </c>
      <c r="E328" s="710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12"/>
      <c r="R328" s="712"/>
      <c r="S328" s="712"/>
      <c r="T328" s="713"/>
      <c r="U328" s="37" t="s">
        <v>45</v>
      </c>
      <c r="V328" s="37" t="s">
        <v>45</v>
      </c>
      <c r="W328" s="38" t="s">
        <v>0</v>
      </c>
      <c r="X328" s="56">
        <v>528</v>
      </c>
      <c r="Y328" s="53">
        <f t="shared" si="57"/>
        <v>528</v>
      </c>
      <c r="Z328" s="39">
        <f>IFERROR(IF(Y328=0,"",ROUNDUP(Y328/H328,0)*0.00902),"")</f>
        <v>1.1906400000000001</v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555.72</v>
      </c>
      <c r="BN328" s="75">
        <f t="shared" si="59"/>
        <v>555.72</v>
      </c>
      <c r="BO328" s="75">
        <f t="shared" si="60"/>
        <v>1</v>
      </c>
      <c r="BP328" s="75">
        <f t="shared" si="61"/>
        <v>1</v>
      </c>
    </row>
    <row r="329" spans="1:68" x14ac:dyDescent="0.2">
      <c r="A329" s="717"/>
      <c r="B329" s="717"/>
      <c r="C329" s="717"/>
      <c r="D329" s="717"/>
      <c r="E329" s="717"/>
      <c r="F329" s="717"/>
      <c r="G329" s="717"/>
      <c r="H329" s="717"/>
      <c r="I329" s="717"/>
      <c r="J329" s="717"/>
      <c r="K329" s="717"/>
      <c r="L329" s="717"/>
      <c r="M329" s="717"/>
      <c r="N329" s="717"/>
      <c r="O329" s="718"/>
      <c r="P329" s="714" t="s">
        <v>40</v>
      </c>
      <c r="Q329" s="715"/>
      <c r="R329" s="715"/>
      <c r="S329" s="715"/>
      <c r="T329" s="715"/>
      <c r="U329" s="715"/>
      <c r="V329" s="716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141.25925925925927</v>
      </c>
      <c r="Y329" s="41">
        <f>IFERROR(Y321/H321,"0")+IFERROR(Y322/H322,"0")+IFERROR(Y323/H323,"0")+IFERROR(Y324/H324,"0")+IFERROR(Y325/H325,"0")+IFERROR(Y326/H326,"0")+IFERROR(Y327/H327,"0")+IFERROR(Y328/H328,"0")</f>
        <v>142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1.4081400000000002</v>
      </c>
      <c r="AA329" s="64"/>
      <c r="AB329" s="64"/>
      <c r="AC329" s="64"/>
    </row>
    <row r="330" spans="1:68" x14ac:dyDescent="0.2">
      <c r="A330" s="717"/>
      <c r="B330" s="717"/>
      <c r="C330" s="717"/>
      <c r="D330" s="717"/>
      <c r="E330" s="717"/>
      <c r="F330" s="717"/>
      <c r="G330" s="717"/>
      <c r="H330" s="717"/>
      <c r="I330" s="717"/>
      <c r="J330" s="717"/>
      <c r="K330" s="717"/>
      <c r="L330" s="717"/>
      <c r="M330" s="717"/>
      <c r="N330" s="717"/>
      <c r="O330" s="718"/>
      <c r="P330" s="714" t="s">
        <v>40</v>
      </c>
      <c r="Q330" s="715"/>
      <c r="R330" s="715"/>
      <c r="S330" s="715"/>
      <c r="T330" s="715"/>
      <c r="U330" s="715"/>
      <c r="V330" s="716"/>
      <c r="W330" s="40" t="s">
        <v>0</v>
      </c>
      <c r="X330" s="41">
        <f>IFERROR(SUM(X321:X328),"0")</f>
        <v>628</v>
      </c>
      <c r="Y330" s="41">
        <f>IFERROR(SUM(Y321:Y328),"0")</f>
        <v>636</v>
      </c>
      <c r="Z330" s="40"/>
      <c r="AA330" s="64"/>
      <c r="AB330" s="64"/>
      <c r="AC330" s="64"/>
    </row>
    <row r="331" spans="1:68" ht="14.25" hidden="1" customHeight="1" x14ac:dyDescent="0.25">
      <c r="A331" s="709" t="s">
        <v>78</v>
      </c>
      <c r="B331" s="709"/>
      <c r="C331" s="709"/>
      <c r="D331" s="709"/>
      <c r="E331" s="709"/>
      <c r="F331" s="709"/>
      <c r="G331" s="709"/>
      <c r="H331" s="709"/>
      <c r="I331" s="709"/>
      <c r="J331" s="709"/>
      <c r="K331" s="709"/>
      <c r="L331" s="709"/>
      <c r="M331" s="709"/>
      <c r="N331" s="709"/>
      <c r="O331" s="709"/>
      <c r="P331" s="709"/>
      <c r="Q331" s="709"/>
      <c r="R331" s="709"/>
      <c r="S331" s="709"/>
      <c r="T331" s="709"/>
      <c r="U331" s="709"/>
      <c r="V331" s="709"/>
      <c r="W331" s="709"/>
      <c r="X331" s="709"/>
      <c r="Y331" s="709"/>
      <c r="Z331" s="709"/>
      <c r="AA331" s="63"/>
      <c r="AB331" s="63"/>
      <c r="AC331" s="63"/>
    </row>
    <row r="332" spans="1:68" ht="27" hidden="1" customHeight="1" x14ac:dyDescent="0.25">
      <c r="A332" s="60" t="s">
        <v>553</v>
      </c>
      <c r="B332" s="60" t="s">
        <v>554</v>
      </c>
      <c r="C332" s="34">
        <v>4301030878</v>
      </c>
      <c r="D332" s="710">
        <v>4607091387193</v>
      </c>
      <c r="E332" s="710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556</v>
      </c>
      <c r="B333" s="60" t="s">
        <v>557</v>
      </c>
      <c r="C333" s="34">
        <v>4301031153</v>
      </c>
      <c r="D333" s="710">
        <v>4607091387230</v>
      </c>
      <c r="E333" s="710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12"/>
      <c r="R333" s="712"/>
      <c r="S333" s="712"/>
      <c r="T333" s="713"/>
      <c r="U333" s="37" t="s">
        <v>45</v>
      </c>
      <c r="V333" s="37" t="s">
        <v>45</v>
      </c>
      <c r="W333" s="38" t="s">
        <v>0</v>
      </c>
      <c r="X333" s="56">
        <v>400</v>
      </c>
      <c r="Y333" s="53">
        <f>IFERROR(IF(X333="",0,CEILING((X333/$H333),1)*$H333),"")</f>
        <v>403.20000000000005</v>
      </c>
      <c r="Z333" s="39">
        <f>IFERROR(IF(Y333=0,"",ROUNDUP(Y333/H333,0)*0.00753),"")</f>
        <v>0.72287999999999997</v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424.76190476190476</v>
      </c>
      <c r="BN333" s="75">
        <f>IFERROR(Y333*I333/H333,"0")</f>
        <v>428.16</v>
      </c>
      <c r="BO333" s="75">
        <f>IFERROR(1/J333*(X333/H333),"0")</f>
        <v>0.61050061050061055</v>
      </c>
      <c r="BP333" s="75">
        <f>IFERROR(1/J333*(Y333/H333),"0")</f>
        <v>0.61538461538461542</v>
      </c>
    </row>
    <row r="334" spans="1:68" ht="27" hidden="1" customHeight="1" x14ac:dyDescent="0.25">
      <c r="A334" s="60" t="s">
        <v>559</v>
      </c>
      <c r="B334" s="60" t="s">
        <v>560</v>
      </c>
      <c r="C334" s="34">
        <v>4301031154</v>
      </c>
      <c r="D334" s="710">
        <v>4607091387292</v>
      </c>
      <c r="E334" s="710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12"/>
      <c r="R334" s="712"/>
      <c r="S334" s="712"/>
      <c r="T334" s="713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562</v>
      </c>
      <c r="B335" s="60" t="s">
        <v>563</v>
      </c>
      <c r="C335" s="34">
        <v>4301031152</v>
      </c>
      <c r="D335" s="710">
        <v>4607091387285</v>
      </c>
      <c r="E335" s="710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12"/>
      <c r="R335" s="712"/>
      <c r="S335" s="712"/>
      <c r="T335" s="713"/>
      <c r="U335" s="37" t="s">
        <v>45</v>
      </c>
      <c r="V335" s="37" t="s">
        <v>45</v>
      </c>
      <c r="W335" s="38" t="s">
        <v>0</v>
      </c>
      <c r="X335" s="56">
        <v>70</v>
      </c>
      <c r="Y335" s="53">
        <f>IFERROR(IF(X335="",0,CEILING((X335/$H335),1)*$H335),"")</f>
        <v>71.400000000000006</v>
      </c>
      <c r="Z335" s="39">
        <f>IFERROR(IF(Y335=0,"",ROUNDUP(Y335/H335,0)*0.00502),"")</f>
        <v>0.17068</v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74.333333333333329</v>
      </c>
      <c r="BN335" s="75">
        <f>IFERROR(Y335*I335/H335,"0")</f>
        <v>75.820000000000007</v>
      </c>
      <c r="BO335" s="75">
        <f>IFERROR(1/J335*(X335/H335),"0")</f>
        <v>0.14245014245014245</v>
      </c>
      <c r="BP335" s="75">
        <f>IFERROR(1/J335*(Y335/H335),"0")</f>
        <v>0.14529914529914531</v>
      </c>
    </row>
    <row r="336" spans="1:68" x14ac:dyDescent="0.2">
      <c r="A336" s="717"/>
      <c r="B336" s="717"/>
      <c r="C336" s="717"/>
      <c r="D336" s="717"/>
      <c r="E336" s="717"/>
      <c r="F336" s="717"/>
      <c r="G336" s="717"/>
      <c r="H336" s="717"/>
      <c r="I336" s="717"/>
      <c r="J336" s="717"/>
      <c r="K336" s="717"/>
      <c r="L336" s="717"/>
      <c r="M336" s="717"/>
      <c r="N336" s="717"/>
      <c r="O336" s="718"/>
      <c r="P336" s="714" t="s">
        <v>40</v>
      </c>
      <c r="Q336" s="715"/>
      <c r="R336" s="715"/>
      <c r="S336" s="715"/>
      <c r="T336" s="715"/>
      <c r="U336" s="715"/>
      <c r="V336" s="716"/>
      <c r="W336" s="40" t="s">
        <v>39</v>
      </c>
      <c r="X336" s="41">
        <f>IFERROR(X332/H332,"0")+IFERROR(X333/H333,"0")+IFERROR(X334/H334,"0")+IFERROR(X335/H335,"0")</f>
        <v>128.57142857142856</v>
      </c>
      <c r="Y336" s="41">
        <f>IFERROR(Y332/H332,"0")+IFERROR(Y333/H333,"0")+IFERROR(Y334/H334,"0")+IFERROR(Y335/H335,"0")</f>
        <v>130</v>
      </c>
      <c r="Z336" s="41">
        <f>IFERROR(IF(Z332="",0,Z332),"0")+IFERROR(IF(Z333="",0,Z333),"0")+IFERROR(IF(Z334="",0,Z334),"0")+IFERROR(IF(Z335="",0,Z335),"0")</f>
        <v>0.89355999999999991</v>
      </c>
      <c r="AA336" s="64"/>
      <c r="AB336" s="64"/>
      <c r="AC336" s="64"/>
    </row>
    <row r="337" spans="1:68" x14ac:dyDescent="0.2">
      <c r="A337" s="717"/>
      <c r="B337" s="717"/>
      <c r="C337" s="717"/>
      <c r="D337" s="717"/>
      <c r="E337" s="717"/>
      <c r="F337" s="717"/>
      <c r="G337" s="717"/>
      <c r="H337" s="717"/>
      <c r="I337" s="717"/>
      <c r="J337" s="717"/>
      <c r="K337" s="717"/>
      <c r="L337" s="717"/>
      <c r="M337" s="717"/>
      <c r="N337" s="717"/>
      <c r="O337" s="718"/>
      <c r="P337" s="714" t="s">
        <v>40</v>
      </c>
      <c r="Q337" s="715"/>
      <c r="R337" s="715"/>
      <c r="S337" s="715"/>
      <c r="T337" s="715"/>
      <c r="U337" s="715"/>
      <c r="V337" s="716"/>
      <c r="W337" s="40" t="s">
        <v>0</v>
      </c>
      <c r="X337" s="41">
        <f>IFERROR(SUM(X332:X335),"0")</f>
        <v>470</v>
      </c>
      <c r="Y337" s="41">
        <f>IFERROR(SUM(Y332:Y335),"0")</f>
        <v>474.6</v>
      </c>
      <c r="Z337" s="40"/>
      <c r="AA337" s="64"/>
      <c r="AB337" s="64"/>
      <c r="AC337" s="64"/>
    </row>
    <row r="338" spans="1:68" ht="14.25" hidden="1" customHeight="1" x14ac:dyDescent="0.25">
      <c r="A338" s="709" t="s">
        <v>84</v>
      </c>
      <c r="B338" s="709"/>
      <c r="C338" s="709"/>
      <c r="D338" s="709"/>
      <c r="E338" s="709"/>
      <c r="F338" s="709"/>
      <c r="G338" s="709"/>
      <c r="H338" s="709"/>
      <c r="I338" s="709"/>
      <c r="J338" s="709"/>
      <c r="K338" s="709"/>
      <c r="L338" s="709"/>
      <c r="M338" s="709"/>
      <c r="N338" s="709"/>
      <c r="O338" s="709"/>
      <c r="P338" s="709"/>
      <c r="Q338" s="709"/>
      <c r="R338" s="709"/>
      <c r="S338" s="709"/>
      <c r="T338" s="709"/>
      <c r="U338" s="709"/>
      <c r="V338" s="709"/>
      <c r="W338" s="709"/>
      <c r="X338" s="709"/>
      <c r="Y338" s="709"/>
      <c r="Z338" s="709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10">
        <v>4607091387766</v>
      </c>
      <c r="E339" s="710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9450</v>
      </c>
      <c r="Y339" s="53">
        <f t="shared" ref="Y339:Y344" si="62">IFERROR(IF(X339="",0,CEILING((X339/$H339),1)*$H339),"")</f>
        <v>9453.6</v>
      </c>
      <c r="Z339" s="39">
        <f>IFERROR(IF(Y339=0,"",ROUNDUP(Y339/H339,0)*0.02175),"")</f>
        <v>26.360999999999997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10126.038461538463</v>
      </c>
      <c r="BN339" s="75">
        <f t="shared" ref="BN339:BN344" si="64">IFERROR(Y339*I339/H339,"0")</f>
        <v>10129.896000000001</v>
      </c>
      <c r="BO339" s="75">
        <f t="shared" ref="BO339:BO344" si="65">IFERROR(1/J339*(X339/H339),"0")</f>
        <v>21.634615384615387</v>
      </c>
      <c r="BP339" s="75">
        <f t="shared" ref="BP339:BP344" si="66">IFERROR(1/J339*(Y339/H339),"0")</f>
        <v>21.642857142857142</v>
      </c>
    </row>
    <row r="340" spans="1:68" ht="27" hidden="1" customHeight="1" x14ac:dyDescent="0.25">
      <c r="A340" s="60" t="s">
        <v>567</v>
      </c>
      <c r="B340" s="60" t="s">
        <v>568</v>
      </c>
      <c r="C340" s="34">
        <v>4301051116</v>
      </c>
      <c r="D340" s="710">
        <v>4607091387957</v>
      </c>
      <c r="E340" s="710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hidden="1" customHeight="1" x14ac:dyDescent="0.25">
      <c r="A341" s="60" t="s">
        <v>570</v>
      </c>
      <c r="B341" s="60" t="s">
        <v>571</v>
      </c>
      <c r="C341" s="34">
        <v>4301051115</v>
      </c>
      <c r="D341" s="710">
        <v>4607091387964</v>
      </c>
      <c r="E341" s="710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customHeight="1" x14ac:dyDescent="0.25">
      <c r="A342" s="60" t="s">
        <v>573</v>
      </c>
      <c r="B342" s="60" t="s">
        <v>574</v>
      </c>
      <c r="C342" s="34">
        <v>4301051705</v>
      </c>
      <c r="D342" s="710">
        <v>4680115884588</v>
      </c>
      <c r="E342" s="710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12"/>
      <c r="R342" s="712"/>
      <c r="S342" s="712"/>
      <c r="T342" s="713"/>
      <c r="U342" s="37" t="s">
        <v>45</v>
      </c>
      <c r="V342" s="37" t="s">
        <v>45</v>
      </c>
      <c r="W342" s="38" t="s">
        <v>0</v>
      </c>
      <c r="X342" s="56">
        <v>150</v>
      </c>
      <c r="Y342" s="53">
        <f t="shared" si="62"/>
        <v>150</v>
      </c>
      <c r="Z342" s="39">
        <f>IFERROR(IF(Y342=0,"",ROUNDUP(Y342/H342,0)*0.00753),"")</f>
        <v>0.3765</v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163.29999999999998</v>
      </c>
      <c r="BN342" s="75">
        <f t="shared" si="64"/>
        <v>163.29999999999998</v>
      </c>
      <c r="BO342" s="75">
        <f t="shared" si="65"/>
        <v>0.32051282051282048</v>
      </c>
      <c r="BP342" s="75">
        <f t="shared" si="66"/>
        <v>0.32051282051282048</v>
      </c>
    </row>
    <row r="343" spans="1:68" ht="37.5" hidden="1" customHeight="1" x14ac:dyDescent="0.25">
      <c r="A343" s="60" t="s">
        <v>576</v>
      </c>
      <c r="B343" s="60" t="s">
        <v>577</v>
      </c>
      <c r="C343" s="34">
        <v>4301051130</v>
      </c>
      <c r="D343" s="710">
        <v>4607091387537</v>
      </c>
      <c r="E343" s="710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12"/>
      <c r="R343" s="712"/>
      <c r="S343" s="712"/>
      <c r="T343" s="713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hidden="1" customHeight="1" x14ac:dyDescent="0.25">
      <c r="A344" s="60" t="s">
        <v>579</v>
      </c>
      <c r="B344" s="60" t="s">
        <v>580</v>
      </c>
      <c r="C344" s="34">
        <v>4301051132</v>
      </c>
      <c r="D344" s="710">
        <v>4607091387513</v>
      </c>
      <c r="E344" s="710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12"/>
      <c r="R344" s="712"/>
      <c r="S344" s="712"/>
      <c r="T344" s="713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17"/>
      <c r="B345" s="717"/>
      <c r="C345" s="717"/>
      <c r="D345" s="717"/>
      <c r="E345" s="717"/>
      <c r="F345" s="717"/>
      <c r="G345" s="717"/>
      <c r="H345" s="717"/>
      <c r="I345" s="717"/>
      <c r="J345" s="717"/>
      <c r="K345" s="717"/>
      <c r="L345" s="717"/>
      <c r="M345" s="717"/>
      <c r="N345" s="717"/>
      <c r="O345" s="718"/>
      <c r="P345" s="714" t="s">
        <v>40</v>
      </c>
      <c r="Q345" s="715"/>
      <c r="R345" s="715"/>
      <c r="S345" s="715"/>
      <c r="T345" s="715"/>
      <c r="U345" s="715"/>
      <c r="V345" s="716"/>
      <c r="W345" s="40" t="s">
        <v>39</v>
      </c>
      <c r="X345" s="41">
        <f>IFERROR(X339/H339,"0")+IFERROR(X340/H340,"0")+IFERROR(X341/H341,"0")+IFERROR(X342/H342,"0")+IFERROR(X343/H343,"0")+IFERROR(X344/H344,"0")</f>
        <v>1261.5384615384617</v>
      </c>
      <c r="Y345" s="41">
        <f>IFERROR(Y339/H339,"0")+IFERROR(Y340/H340,"0")+IFERROR(Y341/H341,"0")+IFERROR(Y342/H342,"0")+IFERROR(Y343/H343,"0")+IFERROR(Y344/H344,"0")</f>
        <v>1262</v>
      </c>
      <c r="Z345" s="41">
        <f>IFERROR(IF(Z339="",0,Z339),"0")+IFERROR(IF(Z340="",0,Z340),"0")+IFERROR(IF(Z341="",0,Z341),"0")+IFERROR(IF(Z342="",0,Z342),"0")+IFERROR(IF(Z343="",0,Z343),"0")+IFERROR(IF(Z344="",0,Z344),"0")</f>
        <v>26.737499999999997</v>
      </c>
      <c r="AA345" s="64"/>
      <c r="AB345" s="64"/>
      <c r="AC345" s="64"/>
    </row>
    <row r="346" spans="1:68" x14ac:dyDescent="0.2">
      <c r="A346" s="717"/>
      <c r="B346" s="717"/>
      <c r="C346" s="717"/>
      <c r="D346" s="717"/>
      <c r="E346" s="717"/>
      <c r="F346" s="717"/>
      <c r="G346" s="717"/>
      <c r="H346" s="717"/>
      <c r="I346" s="717"/>
      <c r="J346" s="717"/>
      <c r="K346" s="717"/>
      <c r="L346" s="717"/>
      <c r="M346" s="717"/>
      <c r="N346" s="717"/>
      <c r="O346" s="718"/>
      <c r="P346" s="714" t="s">
        <v>40</v>
      </c>
      <c r="Q346" s="715"/>
      <c r="R346" s="715"/>
      <c r="S346" s="715"/>
      <c r="T346" s="715"/>
      <c r="U346" s="715"/>
      <c r="V346" s="716"/>
      <c r="W346" s="40" t="s">
        <v>0</v>
      </c>
      <c r="X346" s="41">
        <f>IFERROR(SUM(X339:X344),"0")</f>
        <v>9600</v>
      </c>
      <c r="Y346" s="41">
        <f>IFERROR(SUM(Y339:Y344),"0")</f>
        <v>9603.6</v>
      </c>
      <c r="Z346" s="40"/>
      <c r="AA346" s="64"/>
      <c r="AB346" s="64"/>
      <c r="AC346" s="64"/>
    </row>
    <row r="347" spans="1:68" ht="14.25" hidden="1" customHeight="1" x14ac:dyDescent="0.25">
      <c r="A347" s="709" t="s">
        <v>216</v>
      </c>
      <c r="B347" s="709"/>
      <c r="C347" s="709"/>
      <c r="D347" s="709"/>
      <c r="E347" s="709"/>
      <c r="F347" s="709"/>
      <c r="G347" s="709"/>
      <c r="H347" s="709"/>
      <c r="I347" s="709"/>
      <c r="J347" s="709"/>
      <c r="K347" s="709"/>
      <c r="L347" s="709"/>
      <c r="M347" s="709"/>
      <c r="N347" s="709"/>
      <c r="O347" s="709"/>
      <c r="P347" s="709"/>
      <c r="Q347" s="709"/>
      <c r="R347" s="709"/>
      <c r="S347" s="709"/>
      <c r="T347" s="709"/>
      <c r="U347" s="709"/>
      <c r="V347" s="709"/>
      <c r="W347" s="709"/>
      <c r="X347" s="709"/>
      <c r="Y347" s="709"/>
      <c r="Z347" s="709"/>
      <c r="AA347" s="63"/>
      <c r="AB347" s="63"/>
      <c r="AC347" s="63"/>
    </row>
    <row r="348" spans="1:68" ht="27" hidden="1" customHeight="1" x14ac:dyDescent="0.25">
      <c r="A348" s="60" t="s">
        <v>582</v>
      </c>
      <c r="B348" s="60" t="s">
        <v>583</v>
      </c>
      <c r="C348" s="34">
        <v>4301060379</v>
      </c>
      <c r="D348" s="710">
        <v>4607091380880</v>
      </c>
      <c r="E348" s="710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12"/>
      <c r="R348" s="712"/>
      <c r="S348" s="712"/>
      <c r="T348" s="71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585</v>
      </c>
      <c r="B349" s="60" t="s">
        <v>586</v>
      </c>
      <c r="C349" s="34">
        <v>4301060308</v>
      </c>
      <c r="D349" s="710">
        <v>4607091384482</v>
      </c>
      <c r="E349" s="710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12"/>
      <c r="R349" s="712"/>
      <c r="S349" s="712"/>
      <c r="T349" s="713"/>
      <c r="U349" s="37" t="s">
        <v>45</v>
      </c>
      <c r="V349" s="37" t="s">
        <v>45</v>
      </c>
      <c r="W349" s="38" t="s">
        <v>0</v>
      </c>
      <c r="X349" s="56">
        <v>100</v>
      </c>
      <c r="Y349" s="53">
        <f>IFERROR(IF(X349="",0,CEILING((X349/$H349),1)*$H349),"")</f>
        <v>101.39999999999999</v>
      </c>
      <c r="Z349" s="39">
        <f>IFERROR(IF(Y349=0,"",ROUNDUP(Y349/H349,0)*0.02175),"")</f>
        <v>0.28275</v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107.23076923076924</v>
      </c>
      <c r="BN349" s="75">
        <f>IFERROR(Y349*I349/H349,"0")</f>
        <v>108.732</v>
      </c>
      <c r="BO349" s="75">
        <f>IFERROR(1/J349*(X349/H349),"0")</f>
        <v>0.22893772893772893</v>
      </c>
      <c r="BP349" s="75">
        <f>IFERROR(1/J349*(Y349/H349),"0")</f>
        <v>0.23214285714285712</v>
      </c>
    </row>
    <row r="350" spans="1:68" ht="16.5" customHeight="1" x14ac:dyDescent="0.25">
      <c r="A350" s="60" t="s">
        <v>588</v>
      </c>
      <c r="B350" s="60" t="s">
        <v>589</v>
      </c>
      <c r="C350" s="34">
        <v>4301060325</v>
      </c>
      <c r="D350" s="710">
        <v>4607091380897</v>
      </c>
      <c r="E350" s="710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12"/>
      <c r="R350" s="712"/>
      <c r="S350" s="712"/>
      <c r="T350" s="713"/>
      <c r="U350" s="37" t="s">
        <v>45</v>
      </c>
      <c r="V350" s="37" t="s">
        <v>45</v>
      </c>
      <c r="W350" s="38" t="s">
        <v>0</v>
      </c>
      <c r="X350" s="56">
        <v>160</v>
      </c>
      <c r="Y350" s="53">
        <f>IFERROR(IF(X350="",0,CEILING((X350/$H350),1)*$H350),"")</f>
        <v>168</v>
      </c>
      <c r="Z350" s="39">
        <f>IFERROR(IF(Y350=0,"",ROUNDUP(Y350/H350,0)*0.02175),"")</f>
        <v>0.43499999999999994</v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170.74285714285713</v>
      </c>
      <c r="BN350" s="75">
        <f>IFERROR(Y350*I350/H350,"0")</f>
        <v>179.28</v>
      </c>
      <c r="BO350" s="75">
        <f>IFERROR(1/J350*(X350/H350),"0")</f>
        <v>0.3401360544217687</v>
      </c>
      <c r="BP350" s="75">
        <f>IFERROR(1/J350*(Y350/H350),"0")</f>
        <v>0.3571428571428571</v>
      </c>
    </row>
    <row r="351" spans="1:68" x14ac:dyDescent="0.2">
      <c r="A351" s="717"/>
      <c r="B351" s="717"/>
      <c r="C351" s="717"/>
      <c r="D351" s="717"/>
      <c r="E351" s="717"/>
      <c r="F351" s="717"/>
      <c r="G351" s="717"/>
      <c r="H351" s="717"/>
      <c r="I351" s="717"/>
      <c r="J351" s="717"/>
      <c r="K351" s="717"/>
      <c r="L351" s="717"/>
      <c r="M351" s="717"/>
      <c r="N351" s="717"/>
      <c r="O351" s="718"/>
      <c r="P351" s="714" t="s">
        <v>40</v>
      </c>
      <c r="Q351" s="715"/>
      <c r="R351" s="715"/>
      <c r="S351" s="715"/>
      <c r="T351" s="715"/>
      <c r="U351" s="715"/>
      <c r="V351" s="716"/>
      <c r="W351" s="40" t="s">
        <v>39</v>
      </c>
      <c r="X351" s="41">
        <f>IFERROR(X348/H348,"0")+IFERROR(X349/H349,"0")+IFERROR(X350/H350,"0")</f>
        <v>31.868131868131869</v>
      </c>
      <c r="Y351" s="41">
        <f>IFERROR(Y348/H348,"0")+IFERROR(Y349/H349,"0")+IFERROR(Y350/H350,"0")</f>
        <v>33</v>
      </c>
      <c r="Z351" s="41">
        <f>IFERROR(IF(Z348="",0,Z348),"0")+IFERROR(IF(Z349="",0,Z349),"0")+IFERROR(IF(Z350="",0,Z350),"0")</f>
        <v>0.71774999999999989</v>
      </c>
      <c r="AA351" s="64"/>
      <c r="AB351" s="64"/>
      <c r="AC351" s="64"/>
    </row>
    <row r="352" spans="1:68" x14ac:dyDescent="0.2">
      <c r="A352" s="717"/>
      <c r="B352" s="717"/>
      <c r="C352" s="717"/>
      <c r="D352" s="717"/>
      <c r="E352" s="717"/>
      <c r="F352" s="717"/>
      <c r="G352" s="717"/>
      <c r="H352" s="717"/>
      <c r="I352" s="717"/>
      <c r="J352" s="717"/>
      <c r="K352" s="717"/>
      <c r="L352" s="717"/>
      <c r="M352" s="717"/>
      <c r="N352" s="717"/>
      <c r="O352" s="718"/>
      <c r="P352" s="714" t="s">
        <v>40</v>
      </c>
      <c r="Q352" s="715"/>
      <c r="R352" s="715"/>
      <c r="S352" s="715"/>
      <c r="T352" s="715"/>
      <c r="U352" s="715"/>
      <c r="V352" s="716"/>
      <c r="W352" s="40" t="s">
        <v>0</v>
      </c>
      <c r="X352" s="41">
        <f>IFERROR(SUM(X348:X350),"0")</f>
        <v>260</v>
      </c>
      <c r="Y352" s="41">
        <f>IFERROR(SUM(Y348:Y350),"0")</f>
        <v>269.39999999999998</v>
      </c>
      <c r="Z352" s="40"/>
      <c r="AA352" s="64"/>
      <c r="AB352" s="64"/>
      <c r="AC352" s="64"/>
    </row>
    <row r="353" spans="1:68" ht="14.25" hidden="1" customHeight="1" x14ac:dyDescent="0.25">
      <c r="A353" s="709" t="s">
        <v>114</v>
      </c>
      <c r="B353" s="709"/>
      <c r="C353" s="709"/>
      <c r="D353" s="709"/>
      <c r="E353" s="709"/>
      <c r="F353" s="709"/>
      <c r="G353" s="709"/>
      <c r="H353" s="709"/>
      <c r="I353" s="709"/>
      <c r="J353" s="709"/>
      <c r="K353" s="709"/>
      <c r="L353" s="709"/>
      <c r="M353" s="709"/>
      <c r="N353" s="709"/>
      <c r="O353" s="709"/>
      <c r="P353" s="709"/>
      <c r="Q353" s="709"/>
      <c r="R353" s="709"/>
      <c r="S353" s="709"/>
      <c r="T353" s="709"/>
      <c r="U353" s="709"/>
      <c r="V353" s="709"/>
      <c r="W353" s="709"/>
      <c r="X353" s="709"/>
      <c r="Y353" s="709"/>
      <c r="Z353" s="709"/>
      <c r="AA353" s="63"/>
      <c r="AB353" s="63"/>
      <c r="AC353" s="63"/>
    </row>
    <row r="354" spans="1:68" ht="16.5" hidden="1" customHeight="1" x14ac:dyDescent="0.25">
      <c r="A354" s="60" t="s">
        <v>591</v>
      </c>
      <c r="B354" s="60" t="s">
        <v>592</v>
      </c>
      <c r="C354" s="34">
        <v>4301030232</v>
      </c>
      <c r="D354" s="710">
        <v>4607091388374</v>
      </c>
      <c r="E354" s="710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0" t="s">
        <v>593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595</v>
      </c>
      <c r="B355" s="60" t="s">
        <v>596</v>
      </c>
      <c r="C355" s="34">
        <v>4301030235</v>
      </c>
      <c r="D355" s="710">
        <v>4607091388381</v>
      </c>
      <c r="E355" s="710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851" t="s">
        <v>597</v>
      </c>
      <c r="Q355" s="712"/>
      <c r="R355" s="712"/>
      <c r="S355" s="712"/>
      <c r="T355" s="71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598</v>
      </c>
      <c r="B356" s="60" t="s">
        <v>599</v>
      </c>
      <c r="C356" s="34">
        <v>4301032015</v>
      </c>
      <c r="D356" s="710">
        <v>4607091383102</v>
      </c>
      <c r="E356" s="710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12"/>
      <c r="R356" s="712"/>
      <c r="S356" s="712"/>
      <c r="T356" s="713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601</v>
      </c>
      <c r="B357" s="60" t="s">
        <v>602</v>
      </c>
      <c r="C357" s="34">
        <v>4301030233</v>
      </c>
      <c r="D357" s="710">
        <v>4607091388404</v>
      </c>
      <c r="E357" s="710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12"/>
      <c r="R357" s="712"/>
      <c r="S357" s="712"/>
      <c r="T357" s="713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717"/>
      <c r="B358" s="717"/>
      <c r="C358" s="717"/>
      <c r="D358" s="717"/>
      <c r="E358" s="717"/>
      <c r="F358" s="717"/>
      <c r="G358" s="717"/>
      <c r="H358" s="717"/>
      <c r="I358" s="717"/>
      <c r="J358" s="717"/>
      <c r="K358" s="717"/>
      <c r="L358" s="717"/>
      <c r="M358" s="717"/>
      <c r="N358" s="717"/>
      <c r="O358" s="718"/>
      <c r="P358" s="714" t="s">
        <v>40</v>
      </c>
      <c r="Q358" s="715"/>
      <c r="R358" s="715"/>
      <c r="S358" s="715"/>
      <c r="T358" s="715"/>
      <c r="U358" s="715"/>
      <c r="V358" s="716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717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N359" s="717"/>
      <c r="O359" s="718"/>
      <c r="P359" s="714" t="s">
        <v>40</v>
      </c>
      <c r="Q359" s="715"/>
      <c r="R359" s="715"/>
      <c r="S359" s="715"/>
      <c r="T359" s="715"/>
      <c r="U359" s="715"/>
      <c r="V359" s="716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hidden="1" customHeight="1" x14ac:dyDescent="0.25">
      <c r="A360" s="709" t="s">
        <v>603</v>
      </c>
      <c r="B360" s="709"/>
      <c r="C360" s="709"/>
      <c r="D360" s="709"/>
      <c r="E360" s="709"/>
      <c r="F360" s="709"/>
      <c r="G360" s="709"/>
      <c r="H360" s="709"/>
      <c r="I360" s="709"/>
      <c r="J360" s="709"/>
      <c r="K360" s="709"/>
      <c r="L360" s="709"/>
      <c r="M360" s="709"/>
      <c r="N360" s="709"/>
      <c r="O360" s="709"/>
      <c r="P360" s="709"/>
      <c r="Q360" s="709"/>
      <c r="R360" s="709"/>
      <c r="S360" s="709"/>
      <c r="T360" s="709"/>
      <c r="U360" s="709"/>
      <c r="V360" s="709"/>
      <c r="W360" s="709"/>
      <c r="X360" s="709"/>
      <c r="Y360" s="709"/>
      <c r="Z360" s="709"/>
      <c r="AA360" s="63"/>
      <c r="AB360" s="63"/>
      <c r="AC360" s="63"/>
    </row>
    <row r="361" spans="1:68" ht="16.5" hidden="1" customHeight="1" x14ac:dyDescent="0.25">
      <c r="A361" s="60" t="s">
        <v>604</v>
      </c>
      <c r="B361" s="60" t="s">
        <v>605</v>
      </c>
      <c r="C361" s="34">
        <v>4301180007</v>
      </c>
      <c r="D361" s="710">
        <v>4680115881808</v>
      </c>
      <c r="E361" s="710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12"/>
      <c r="R361" s="712"/>
      <c r="S361" s="712"/>
      <c r="T361" s="713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609</v>
      </c>
      <c r="B362" s="60" t="s">
        <v>610</v>
      </c>
      <c r="C362" s="34">
        <v>4301180006</v>
      </c>
      <c r="D362" s="710">
        <v>4680115881822</v>
      </c>
      <c r="E362" s="710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12"/>
      <c r="R362" s="712"/>
      <c r="S362" s="712"/>
      <c r="T362" s="713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hidden="1" customHeight="1" x14ac:dyDescent="0.25">
      <c r="A363" s="60" t="s">
        <v>611</v>
      </c>
      <c r="B363" s="60" t="s">
        <v>612</v>
      </c>
      <c r="C363" s="34">
        <v>4301180001</v>
      </c>
      <c r="D363" s="710">
        <v>4680115880016</v>
      </c>
      <c r="E363" s="710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12"/>
      <c r="R363" s="712"/>
      <c r="S363" s="712"/>
      <c r="T363" s="713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idden="1" x14ac:dyDescent="0.2">
      <c r="A364" s="717"/>
      <c r="B364" s="717"/>
      <c r="C364" s="717"/>
      <c r="D364" s="717"/>
      <c r="E364" s="717"/>
      <c r="F364" s="717"/>
      <c r="G364" s="717"/>
      <c r="H364" s="717"/>
      <c r="I364" s="717"/>
      <c r="J364" s="717"/>
      <c r="K364" s="717"/>
      <c r="L364" s="717"/>
      <c r="M364" s="717"/>
      <c r="N364" s="717"/>
      <c r="O364" s="718"/>
      <c r="P364" s="714" t="s">
        <v>40</v>
      </c>
      <c r="Q364" s="715"/>
      <c r="R364" s="715"/>
      <c r="S364" s="715"/>
      <c r="T364" s="715"/>
      <c r="U364" s="715"/>
      <c r="V364" s="716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hidden="1" x14ac:dyDescent="0.2">
      <c r="A365" s="717"/>
      <c r="B365" s="717"/>
      <c r="C365" s="717"/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N365" s="717"/>
      <c r="O365" s="718"/>
      <c r="P365" s="714" t="s">
        <v>40</v>
      </c>
      <c r="Q365" s="715"/>
      <c r="R365" s="715"/>
      <c r="S365" s="715"/>
      <c r="T365" s="715"/>
      <c r="U365" s="715"/>
      <c r="V365" s="716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hidden="1" customHeight="1" x14ac:dyDescent="0.25">
      <c r="A366" s="724" t="s">
        <v>613</v>
      </c>
      <c r="B366" s="724"/>
      <c r="C366" s="724"/>
      <c r="D366" s="724"/>
      <c r="E366" s="724"/>
      <c r="F366" s="724"/>
      <c r="G366" s="724"/>
      <c r="H366" s="724"/>
      <c r="I366" s="724"/>
      <c r="J366" s="724"/>
      <c r="K366" s="724"/>
      <c r="L366" s="724"/>
      <c r="M366" s="724"/>
      <c r="N366" s="724"/>
      <c r="O366" s="724"/>
      <c r="P366" s="724"/>
      <c r="Q366" s="724"/>
      <c r="R366" s="724"/>
      <c r="S366" s="724"/>
      <c r="T366" s="724"/>
      <c r="U366" s="724"/>
      <c r="V366" s="724"/>
      <c r="W366" s="724"/>
      <c r="X366" s="724"/>
      <c r="Y366" s="724"/>
      <c r="Z366" s="724"/>
      <c r="AA366" s="62"/>
      <c r="AB366" s="62"/>
      <c r="AC366" s="62"/>
    </row>
    <row r="367" spans="1:68" ht="14.25" hidden="1" customHeight="1" x14ac:dyDescent="0.25">
      <c r="A367" s="709" t="s">
        <v>78</v>
      </c>
      <c r="B367" s="709"/>
      <c r="C367" s="709"/>
      <c r="D367" s="709"/>
      <c r="E367" s="709"/>
      <c r="F367" s="709"/>
      <c r="G367" s="709"/>
      <c r="H367" s="709"/>
      <c r="I367" s="709"/>
      <c r="J367" s="709"/>
      <c r="K367" s="709"/>
      <c r="L367" s="709"/>
      <c r="M367" s="709"/>
      <c r="N367" s="709"/>
      <c r="O367" s="709"/>
      <c r="P367" s="709"/>
      <c r="Q367" s="709"/>
      <c r="R367" s="709"/>
      <c r="S367" s="709"/>
      <c r="T367" s="709"/>
      <c r="U367" s="709"/>
      <c r="V367" s="709"/>
      <c r="W367" s="709"/>
      <c r="X367" s="709"/>
      <c r="Y367" s="709"/>
      <c r="Z367" s="709"/>
      <c r="AA367" s="63"/>
      <c r="AB367" s="63"/>
      <c r="AC367" s="63"/>
    </row>
    <row r="368" spans="1:68" ht="27" hidden="1" customHeight="1" x14ac:dyDescent="0.25">
      <c r="A368" s="60" t="s">
        <v>614</v>
      </c>
      <c r="B368" s="60" t="s">
        <v>615</v>
      </c>
      <c r="C368" s="34">
        <v>4301031066</v>
      </c>
      <c r="D368" s="710">
        <v>4607091383836</v>
      </c>
      <c r="E368" s="710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12"/>
      <c r="R368" s="712"/>
      <c r="S368" s="712"/>
      <c r="T368" s="713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idden="1" x14ac:dyDescent="0.2">
      <c r="A369" s="717"/>
      <c r="B369" s="717"/>
      <c r="C369" s="717"/>
      <c r="D369" s="717"/>
      <c r="E369" s="717"/>
      <c r="F369" s="717"/>
      <c r="G369" s="717"/>
      <c r="H369" s="717"/>
      <c r="I369" s="717"/>
      <c r="J369" s="717"/>
      <c r="K369" s="717"/>
      <c r="L369" s="717"/>
      <c r="M369" s="717"/>
      <c r="N369" s="717"/>
      <c r="O369" s="718"/>
      <c r="P369" s="714" t="s">
        <v>40</v>
      </c>
      <c r="Q369" s="715"/>
      <c r="R369" s="715"/>
      <c r="S369" s="715"/>
      <c r="T369" s="715"/>
      <c r="U369" s="715"/>
      <c r="V369" s="716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hidden="1" x14ac:dyDescent="0.2">
      <c r="A370" s="717"/>
      <c r="B370" s="717"/>
      <c r="C370" s="717"/>
      <c r="D370" s="717"/>
      <c r="E370" s="717"/>
      <c r="F370" s="717"/>
      <c r="G370" s="717"/>
      <c r="H370" s="717"/>
      <c r="I370" s="717"/>
      <c r="J370" s="717"/>
      <c r="K370" s="717"/>
      <c r="L370" s="717"/>
      <c r="M370" s="717"/>
      <c r="N370" s="717"/>
      <c r="O370" s="718"/>
      <c r="P370" s="714" t="s">
        <v>40</v>
      </c>
      <c r="Q370" s="715"/>
      <c r="R370" s="715"/>
      <c r="S370" s="715"/>
      <c r="T370" s="715"/>
      <c r="U370" s="715"/>
      <c r="V370" s="716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709" t="s">
        <v>84</v>
      </c>
      <c r="B371" s="709"/>
      <c r="C371" s="709"/>
      <c r="D371" s="709"/>
      <c r="E371" s="709"/>
      <c r="F371" s="709"/>
      <c r="G371" s="709"/>
      <c r="H371" s="709"/>
      <c r="I371" s="709"/>
      <c r="J371" s="709"/>
      <c r="K371" s="709"/>
      <c r="L371" s="709"/>
      <c r="M371" s="709"/>
      <c r="N371" s="709"/>
      <c r="O371" s="709"/>
      <c r="P371" s="709"/>
      <c r="Q371" s="709"/>
      <c r="R371" s="709"/>
      <c r="S371" s="709"/>
      <c r="T371" s="709"/>
      <c r="U371" s="709"/>
      <c r="V371" s="709"/>
      <c r="W371" s="709"/>
      <c r="X371" s="709"/>
      <c r="Y371" s="709"/>
      <c r="Z371" s="709"/>
      <c r="AA371" s="63"/>
      <c r="AB371" s="63"/>
      <c r="AC371" s="63"/>
    </row>
    <row r="372" spans="1:68" ht="27" customHeight="1" x14ac:dyDescent="0.25">
      <c r="A372" s="60" t="s">
        <v>617</v>
      </c>
      <c r="B372" s="60" t="s">
        <v>618</v>
      </c>
      <c r="C372" s="34">
        <v>4301051142</v>
      </c>
      <c r="D372" s="710">
        <v>4607091387919</v>
      </c>
      <c r="E372" s="710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12"/>
      <c r="R372" s="712"/>
      <c r="S372" s="712"/>
      <c r="T372" s="713"/>
      <c r="U372" s="37" t="s">
        <v>45</v>
      </c>
      <c r="V372" s="37" t="s">
        <v>45</v>
      </c>
      <c r="W372" s="38" t="s">
        <v>0</v>
      </c>
      <c r="X372" s="56">
        <v>100</v>
      </c>
      <c r="Y372" s="53">
        <f>IFERROR(IF(X372="",0,CEILING((X372/$H372),1)*$H372),"")</f>
        <v>105.3</v>
      </c>
      <c r="Z372" s="39">
        <f>IFERROR(IF(Y372=0,"",ROUNDUP(Y372/H372,0)*0.02175),"")</f>
        <v>0.28275</v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106.96296296296296</v>
      </c>
      <c r="BN372" s="75">
        <f>IFERROR(Y372*I372/H372,"0")</f>
        <v>112.63199999999999</v>
      </c>
      <c r="BO372" s="75">
        <f>IFERROR(1/J372*(X372/H372),"0")</f>
        <v>0.22045855379188711</v>
      </c>
      <c r="BP372" s="75">
        <f>IFERROR(1/J372*(Y372/H372),"0")</f>
        <v>0.23214285714285712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4301051461</v>
      </c>
      <c r="D373" s="710">
        <v>4680115883604</v>
      </c>
      <c r="E373" s="710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12"/>
      <c r="R373" s="712"/>
      <c r="S373" s="712"/>
      <c r="T373" s="71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4301051485</v>
      </c>
      <c r="D374" s="710">
        <v>4680115883567</v>
      </c>
      <c r="E374" s="710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12"/>
      <c r="R374" s="712"/>
      <c r="S374" s="712"/>
      <c r="T374" s="71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17"/>
      <c r="B375" s="717"/>
      <c r="C375" s="717"/>
      <c r="D375" s="717"/>
      <c r="E375" s="717"/>
      <c r="F375" s="717"/>
      <c r="G375" s="717"/>
      <c r="H375" s="717"/>
      <c r="I375" s="717"/>
      <c r="J375" s="717"/>
      <c r="K375" s="717"/>
      <c r="L375" s="717"/>
      <c r="M375" s="717"/>
      <c r="N375" s="717"/>
      <c r="O375" s="718"/>
      <c r="P375" s="714" t="s">
        <v>40</v>
      </c>
      <c r="Q375" s="715"/>
      <c r="R375" s="715"/>
      <c r="S375" s="715"/>
      <c r="T375" s="715"/>
      <c r="U375" s="715"/>
      <c r="V375" s="716"/>
      <c r="W375" s="40" t="s">
        <v>39</v>
      </c>
      <c r="X375" s="41">
        <f>IFERROR(X372/H372,"0")+IFERROR(X373/H373,"0")+IFERROR(X374/H374,"0")</f>
        <v>12.345679012345679</v>
      </c>
      <c r="Y375" s="41">
        <f>IFERROR(Y372/H372,"0")+IFERROR(Y373/H373,"0")+IFERROR(Y374/H374,"0")</f>
        <v>13</v>
      </c>
      <c r="Z375" s="41">
        <f>IFERROR(IF(Z372="",0,Z372),"0")+IFERROR(IF(Z373="",0,Z373),"0")+IFERROR(IF(Z374="",0,Z374),"0")</f>
        <v>0.28275</v>
      </c>
      <c r="AA375" s="64"/>
      <c r="AB375" s="64"/>
      <c r="AC375" s="64"/>
    </row>
    <row r="376" spans="1:68" x14ac:dyDescent="0.2">
      <c r="A376" s="717"/>
      <c r="B376" s="717"/>
      <c r="C376" s="717"/>
      <c r="D376" s="717"/>
      <c r="E376" s="717"/>
      <c r="F376" s="717"/>
      <c r="G376" s="717"/>
      <c r="H376" s="717"/>
      <c r="I376" s="717"/>
      <c r="J376" s="717"/>
      <c r="K376" s="717"/>
      <c r="L376" s="717"/>
      <c r="M376" s="717"/>
      <c r="N376" s="717"/>
      <c r="O376" s="718"/>
      <c r="P376" s="714" t="s">
        <v>40</v>
      </c>
      <c r="Q376" s="715"/>
      <c r="R376" s="715"/>
      <c r="S376" s="715"/>
      <c r="T376" s="715"/>
      <c r="U376" s="715"/>
      <c r="V376" s="716"/>
      <c r="W376" s="40" t="s">
        <v>0</v>
      </c>
      <c r="X376" s="41">
        <f>IFERROR(SUM(X372:X374),"0")</f>
        <v>100</v>
      </c>
      <c r="Y376" s="41">
        <f>IFERROR(SUM(Y372:Y374),"0")</f>
        <v>105.3</v>
      </c>
      <c r="Z376" s="40"/>
      <c r="AA376" s="64"/>
      <c r="AB376" s="64"/>
      <c r="AC376" s="64"/>
    </row>
    <row r="377" spans="1:68" ht="27.75" hidden="1" customHeight="1" x14ac:dyDescent="0.2">
      <c r="A377" s="747" t="s">
        <v>626</v>
      </c>
      <c r="B377" s="747"/>
      <c r="C377" s="747"/>
      <c r="D377" s="747"/>
      <c r="E377" s="747"/>
      <c r="F377" s="747"/>
      <c r="G377" s="747"/>
      <c r="H377" s="747"/>
      <c r="I377" s="747"/>
      <c r="J377" s="747"/>
      <c r="K377" s="747"/>
      <c r="L377" s="747"/>
      <c r="M377" s="747"/>
      <c r="N377" s="747"/>
      <c r="O377" s="747"/>
      <c r="P377" s="747"/>
      <c r="Q377" s="747"/>
      <c r="R377" s="747"/>
      <c r="S377" s="747"/>
      <c r="T377" s="747"/>
      <c r="U377" s="747"/>
      <c r="V377" s="747"/>
      <c r="W377" s="747"/>
      <c r="X377" s="747"/>
      <c r="Y377" s="747"/>
      <c r="Z377" s="747"/>
      <c r="AA377" s="52"/>
      <c r="AB377" s="52"/>
      <c r="AC377" s="52"/>
    </row>
    <row r="378" spans="1:68" ht="16.5" hidden="1" customHeight="1" x14ac:dyDescent="0.25">
      <c r="A378" s="724" t="s">
        <v>627</v>
      </c>
      <c r="B378" s="724"/>
      <c r="C378" s="724"/>
      <c r="D378" s="724"/>
      <c r="E378" s="724"/>
      <c r="F378" s="724"/>
      <c r="G378" s="724"/>
      <c r="H378" s="724"/>
      <c r="I378" s="724"/>
      <c r="J378" s="724"/>
      <c r="K378" s="724"/>
      <c r="L378" s="724"/>
      <c r="M378" s="724"/>
      <c r="N378" s="724"/>
      <c r="O378" s="724"/>
      <c r="P378" s="724"/>
      <c r="Q378" s="724"/>
      <c r="R378" s="724"/>
      <c r="S378" s="724"/>
      <c r="T378" s="724"/>
      <c r="U378" s="724"/>
      <c r="V378" s="724"/>
      <c r="W378" s="724"/>
      <c r="X378" s="724"/>
      <c r="Y378" s="724"/>
      <c r="Z378" s="724"/>
      <c r="AA378" s="62"/>
      <c r="AB378" s="62"/>
      <c r="AC378" s="62"/>
    </row>
    <row r="379" spans="1:68" ht="14.25" hidden="1" customHeight="1" x14ac:dyDescent="0.25">
      <c r="A379" s="709" t="s">
        <v>125</v>
      </c>
      <c r="B379" s="709"/>
      <c r="C379" s="709"/>
      <c r="D379" s="709"/>
      <c r="E379" s="709"/>
      <c r="F379" s="709"/>
      <c r="G379" s="709"/>
      <c r="H379" s="709"/>
      <c r="I379" s="709"/>
      <c r="J379" s="709"/>
      <c r="K379" s="709"/>
      <c r="L379" s="709"/>
      <c r="M379" s="709"/>
      <c r="N379" s="709"/>
      <c r="O379" s="709"/>
      <c r="P379" s="709"/>
      <c r="Q379" s="709"/>
      <c r="R379" s="709"/>
      <c r="S379" s="709"/>
      <c r="T379" s="709"/>
      <c r="U379" s="709"/>
      <c r="V379" s="709"/>
      <c r="W379" s="709"/>
      <c r="X379" s="709"/>
      <c r="Y379" s="709"/>
      <c r="Z379" s="709"/>
      <c r="AA379" s="63"/>
      <c r="AB379" s="63"/>
      <c r="AC379" s="63"/>
    </row>
    <row r="380" spans="1:68" ht="27" hidden="1" customHeight="1" x14ac:dyDescent="0.25">
      <c r="A380" s="60" t="s">
        <v>628</v>
      </c>
      <c r="B380" s="60" t="s">
        <v>629</v>
      </c>
      <c r="C380" s="34">
        <v>4301011869</v>
      </c>
      <c r="D380" s="710">
        <v>4680115884847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hidden="1" customHeight="1" x14ac:dyDescent="0.25">
      <c r="A381" s="60" t="s">
        <v>628</v>
      </c>
      <c r="B381" s="60" t="s">
        <v>631</v>
      </c>
      <c r="C381" s="34">
        <v>4301011946</v>
      </c>
      <c r="D381" s="710">
        <v>4680115884847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hidden="1" customHeight="1" x14ac:dyDescent="0.25">
      <c r="A382" s="60" t="s">
        <v>633</v>
      </c>
      <c r="B382" s="60" t="s">
        <v>634</v>
      </c>
      <c r="C382" s="34">
        <v>4301011870</v>
      </c>
      <c r="D382" s="710">
        <v>4680115884854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hidden="1" customHeight="1" x14ac:dyDescent="0.25">
      <c r="A383" s="60" t="s">
        <v>633</v>
      </c>
      <c r="B383" s="60" t="s">
        <v>636</v>
      </c>
      <c r="C383" s="34">
        <v>4301011947</v>
      </c>
      <c r="D383" s="710">
        <v>4680115884854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637</v>
      </c>
      <c r="B384" s="60" t="s">
        <v>638</v>
      </c>
      <c r="C384" s="34">
        <v>4301011339</v>
      </c>
      <c r="D384" s="710">
        <v>4607091383997</v>
      </c>
      <c r="E384" s="710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8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640</v>
      </c>
      <c r="B385" s="60" t="s">
        <v>641</v>
      </c>
      <c r="C385" s="34">
        <v>4301011943</v>
      </c>
      <c r="D385" s="710">
        <v>4680115884830</v>
      </c>
      <c r="E385" s="710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8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640</v>
      </c>
      <c r="B386" s="60" t="s">
        <v>642</v>
      </c>
      <c r="C386" s="34">
        <v>4301011867</v>
      </c>
      <c r="D386" s="710">
        <v>4680115884830</v>
      </c>
      <c r="E386" s="710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644</v>
      </c>
      <c r="B387" s="60" t="s">
        <v>645</v>
      </c>
      <c r="C387" s="34">
        <v>4301011433</v>
      </c>
      <c r="D387" s="710">
        <v>4680115882638</v>
      </c>
      <c r="E387" s="710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hidden="1" customHeight="1" x14ac:dyDescent="0.25">
      <c r="A388" s="60" t="s">
        <v>647</v>
      </c>
      <c r="B388" s="60" t="s">
        <v>648</v>
      </c>
      <c r="C388" s="34">
        <v>4301011952</v>
      </c>
      <c r="D388" s="710">
        <v>4680115884922</v>
      </c>
      <c r="E388" s="710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12"/>
      <c r="R388" s="712"/>
      <c r="S388" s="712"/>
      <c r="T388" s="713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customHeight="1" x14ac:dyDescent="0.25">
      <c r="A389" s="60" t="s">
        <v>649</v>
      </c>
      <c r="B389" s="60" t="s">
        <v>650</v>
      </c>
      <c r="C389" s="34">
        <v>4301011866</v>
      </c>
      <c r="D389" s="710">
        <v>4680115884878</v>
      </c>
      <c r="E389" s="710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12"/>
      <c r="R389" s="712"/>
      <c r="S389" s="712"/>
      <c r="T389" s="713"/>
      <c r="U389" s="37" t="s">
        <v>45</v>
      </c>
      <c r="V389" s="37" t="s">
        <v>45</v>
      </c>
      <c r="W389" s="38" t="s">
        <v>0</v>
      </c>
      <c r="X389" s="56">
        <v>50</v>
      </c>
      <c r="Y389" s="53">
        <f t="shared" si="67"/>
        <v>50</v>
      </c>
      <c r="Z389" s="39">
        <f>IFERROR(IF(Y389=0,"",ROUNDUP(Y389/H389,0)*0.00902),"")</f>
        <v>9.0200000000000002E-2</v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52.1</v>
      </c>
      <c r="BN389" s="75">
        <f t="shared" si="69"/>
        <v>52.1</v>
      </c>
      <c r="BO389" s="75">
        <f t="shared" si="70"/>
        <v>7.575757575757576E-2</v>
      </c>
      <c r="BP389" s="75">
        <f t="shared" si="71"/>
        <v>7.575757575757576E-2</v>
      </c>
    </row>
    <row r="390" spans="1:68" ht="27" hidden="1" customHeight="1" x14ac:dyDescent="0.25">
      <c r="A390" s="60" t="s">
        <v>652</v>
      </c>
      <c r="B390" s="60" t="s">
        <v>653</v>
      </c>
      <c r="C390" s="34">
        <v>4301011868</v>
      </c>
      <c r="D390" s="710">
        <v>4680115884861</v>
      </c>
      <c r="E390" s="710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12"/>
      <c r="R390" s="712"/>
      <c r="S390" s="712"/>
      <c r="T390" s="713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17"/>
      <c r="B391" s="717"/>
      <c r="C391" s="717"/>
      <c r="D391" s="717"/>
      <c r="E391" s="717"/>
      <c r="F391" s="717"/>
      <c r="G391" s="717"/>
      <c r="H391" s="717"/>
      <c r="I391" s="717"/>
      <c r="J391" s="717"/>
      <c r="K391" s="717"/>
      <c r="L391" s="717"/>
      <c r="M391" s="717"/>
      <c r="N391" s="717"/>
      <c r="O391" s="718"/>
      <c r="P391" s="714" t="s">
        <v>40</v>
      </c>
      <c r="Q391" s="715"/>
      <c r="R391" s="715"/>
      <c r="S391" s="715"/>
      <c r="T391" s="715"/>
      <c r="U391" s="715"/>
      <c r="V391" s="716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10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10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9.0200000000000002E-2</v>
      </c>
      <c r="AA391" s="64"/>
      <c r="AB391" s="64"/>
      <c r="AC391" s="64"/>
    </row>
    <row r="392" spans="1:68" x14ac:dyDescent="0.2">
      <c r="A392" s="717"/>
      <c r="B392" s="717"/>
      <c r="C392" s="717"/>
      <c r="D392" s="717"/>
      <c r="E392" s="717"/>
      <c r="F392" s="717"/>
      <c r="G392" s="717"/>
      <c r="H392" s="717"/>
      <c r="I392" s="717"/>
      <c r="J392" s="717"/>
      <c r="K392" s="717"/>
      <c r="L392" s="717"/>
      <c r="M392" s="717"/>
      <c r="N392" s="717"/>
      <c r="O392" s="718"/>
      <c r="P392" s="714" t="s">
        <v>40</v>
      </c>
      <c r="Q392" s="715"/>
      <c r="R392" s="715"/>
      <c r="S392" s="715"/>
      <c r="T392" s="715"/>
      <c r="U392" s="715"/>
      <c r="V392" s="716"/>
      <c r="W392" s="40" t="s">
        <v>0</v>
      </c>
      <c r="X392" s="41">
        <f>IFERROR(SUM(X380:X390),"0")</f>
        <v>50</v>
      </c>
      <c r="Y392" s="41">
        <f>IFERROR(SUM(Y380:Y390),"0")</f>
        <v>50</v>
      </c>
      <c r="Z392" s="40"/>
      <c r="AA392" s="64"/>
      <c r="AB392" s="64"/>
      <c r="AC392" s="64"/>
    </row>
    <row r="393" spans="1:68" ht="14.25" hidden="1" customHeight="1" x14ac:dyDescent="0.25">
      <c r="A393" s="709" t="s">
        <v>173</v>
      </c>
      <c r="B393" s="709"/>
      <c r="C393" s="709"/>
      <c r="D393" s="709"/>
      <c r="E393" s="709"/>
      <c r="F393" s="709"/>
      <c r="G393" s="709"/>
      <c r="H393" s="709"/>
      <c r="I393" s="709"/>
      <c r="J393" s="709"/>
      <c r="K393" s="709"/>
      <c r="L393" s="709"/>
      <c r="M393" s="709"/>
      <c r="N393" s="709"/>
      <c r="O393" s="709"/>
      <c r="P393" s="709"/>
      <c r="Q393" s="709"/>
      <c r="R393" s="709"/>
      <c r="S393" s="709"/>
      <c r="T393" s="709"/>
      <c r="U393" s="709"/>
      <c r="V393" s="709"/>
      <c r="W393" s="709"/>
      <c r="X393" s="709"/>
      <c r="Y393" s="709"/>
      <c r="Z393" s="709"/>
      <c r="AA393" s="63"/>
      <c r="AB393" s="63"/>
      <c r="AC393" s="63"/>
    </row>
    <row r="394" spans="1:68" ht="27" hidden="1" customHeight="1" x14ac:dyDescent="0.25">
      <c r="A394" s="60" t="s">
        <v>654</v>
      </c>
      <c r="B394" s="60" t="s">
        <v>655</v>
      </c>
      <c r="C394" s="34">
        <v>4301020178</v>
      </c>
      <c r="D394" s="710">
        <v>4607091383980</v>
      </c>
      <c r="E394" s="710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12"/>
      <c r="R394" s="712"/>
      <c r="S394" s="712"/>
      <c r="T394" s="71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IFERROR(IF(Y394=0,"",ROUNDUP(Y394/H394,0)*0.02175),"")</f>
        <v/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657</v>
      </c>
      <c r="B395" s="60" t="s">
        <v>658</v>
      </c>
      <c r="C395" s="34">
        <v>4301020179</v>
      </c>
      <c r="D395" s="710">
        <v>4607091384178</v>
      </c>
      <c r="E395" s="710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12"/>
      <c r="R395" s="712"/>
      <c r="S395" s="712"/>
      <c r="T395" s="713"/>
      <c r="U395" s="37" t="s">
        <v>45</v>
      </c>
      <c r="V395" s="37" t="s">
        <v>45</v>
      </c>
      <c r="W395" s="38" t="s">
        <v>0</v>
      </c>
      <c r="X395" s="56">
        <v>40</v>
      </c>
      <c r="Y395" s="53">
        <f>IFERROR(IF(X395="",0,CEILING((X395/$H395),1)*$H395),"")</f>
        <v>40</v>
      </c>
      <c r="Z395" s="39">
        <f>IFERROR(IF(Y395=0,"",ROUNDUP(Y395/H395,0)*0.00902),"")</f>
        <v>9.0200000000000002E-2</v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42.1</v>
      </c>
      <c r="BN395" s="75">
        <f>IFERROR(Y395*I395/H395,"0")</f>
        <v>42.1</v>
      </c>
      <c r="BO395" s="75">
        <f>IFERROR(1/J395*(X395/H395),"0")</f>
        <v>7.575757575757576E-2</v>
      </c>
      <c r="BP395" s="75">
        <f>IFERROR(1/J395*(Y395/H395),"0")</f>
        <v>7.575757575757576E-2</v>
      </c>
    </row>
    <row r="396" spans="1:68" x14ac:dyDescent="0.2">
      <c r="A396" s="717"/>
      <c r="B396" s="717"/>
      <c r="C396" s="717"/>
      <c r="D396" s="717"/>
      <c r="E396" s="717"/>
      <c r="F396" s="717"/>
      <c r="G396" s="717"/>
      <c r="H396" s="717"/>
      <c r="I396" s="717"/>
      <c r="J396" s="717"/>
      <c r="K396" s="717"/>
      <c r="L396" s="717"/>
      <c r="M396" s="717"/>
      <c r="N396" s="717"/>
      <c r="O396" s="718"/>
      <c r="P396" s="714" t="s">
        <v>40</v>
      </c>
      <c r="Q396" s="715"/>
      <c r="R396" s="715"/>
      <c r="S396" s="715"/>
      <c r="T396" s="715"/>
      <c r="U396" s="715"/>
      <c r="V396" s="716"/>
      <c r="W396" s="40" t="s">
        <v>39</v>
      </c>
      <c r="X396" s="41">
        <f>IFERROR(X394/H394,"0")+IFERROR(X395/H395,"0")</f>
        <v>10</v>
      </c>
      <c r="Y396" s="41">
        <f>IFERROR(Y394/H394,"0")+IFERROR(Y395/H395,"0")</f>
        <v>10</v>
      </c>
      <c r="Z396" s="41">
        <f>IFERROR(IF(Z394="",0,Z394),"0")+IFERROR(IF(Z395="",0,Z395),"0")</f>
        <v>9.0200000000000002E-2</v>
      </c>
      <c r="AA396" s="64"/>
      <c r="AB396" s="64"/>
      <c r="AC396" s="64"/>
    </row>
    <row r="397" spans="1:68" x14ac:dyDescent="0.2">
      <c r="A397" s="717"/>
      <c r="B397" s="717"/>
      <c r="C397" s="717"/>
      <c r="D397" s="717"/>
      <c r="E397" s="717"/>
      <c r="F397" s="717"/>
      <c r="G397" s="717"/>
      <c r="H397" s="717"/>
      <c r="I397" s="717"/>
      <c r="J397" s="717"/>
      <c r="K397" s="717"/>
      <c r="L397" s="717"/>
      <c r="M397" s="717"/>
      <c r="N397" s="717"/>
      <c r="O397" s="718"/>
      <c r="P397" s="714" t="s">
        <v>40</v>
      </c>
      <c r="Q397" s="715"/>
      <c r="R397" s="715"/>
      <c r="S397" s="715"/>
      <c r="T397" s="715"/>
      <c r="U397" s="715"/>
      <c r="V397" s="716"/>
      <c r="W397" s="40" t="s">
        <v>0</v>
      </c>
      <c r="X397" s="41">
        <f>IFERROR(SUM(X394:X395),"0")</f>
        <v>40</v>
      </c>
      <c r="Y397" s="41">
        <f>IFERROR(SUM(Y394:Y395),"0")</f>
        <v>40</v>
      </c>
      <c r="Z397" s="40"/>
      <c r="AA397" s="64"/>
      <c r="AB397" s="64"/>
      <c r="AC397" s="64"/>
    </row>
    <row r="398" spans="1:68" ht="14.25" hidden="1" customHeight="1" x14ac:dyDescent="0.25">
      <c r="A398" s="709" t="s">
        <v>84</v>
      </c>
      <c r="B398" s="709"/>
      <c r="C398" s="709"/>
      <c r="D398" s="709"/>
      <c r="E398" s="709"/>
      <c r="F398" s="709"/>
      <c r="G398" s="709"/>
      <c r="H398" s="709"/>
      <c r="I398" s="709"/>
      <c r="J398" s="709"/>
      <c r="K398" s="709"/>
      <c r="L398" s="709"/>
      <c r="M398" s="709"/>
      <c r="N398" s="709"/>
      <c r="O398" s="709"/>
      <c r="P398" s="709"/>
      <c r="Q398" s="709"/>
      <c r="R398" s="709"/>
      <c r="S398" s="709"/>
      <c r="T398" s="709"/>
      <c r="U398" s="709"/>
      <c r="V398" s="709"/>
      <c r="W398" s="709"/>
      <c r="X398" s="709"/>
      <c r="Y398" s="709"/>
      <c r="Z398" s="709"/>
      <c r="AA398" s="63"/>
      <c r="AB398" s="63"/>
      <c r="AC398" s="63"/>
    </row>
    <row r="399" spans="1:68" ht="27" customHeight="1" x14ac:dyDescent="0.25">
      <c r="A399" s="60" t="s">
        <v>659</v>
      </c>
      <c r="B399" s="60" t="s">
        <v>660</v>
      </c>
      <c r="C399" s="34">
        <v>4301051560</v>
      </c>
      <c r="D399" s="710">
        <v>4607091383928</v>
      </c>
      <c r="E399" s="710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12"/>
      <c r="R399" s="712"/>
      <c r="S399" s="712"/>
      <c r="T399" s="713"/>
      <c r="U399" s="37" t="s">
        <v>45</v>
      </c>
      <c r="V399" s="37" t="s">
        <v>45</v>
      </c>
      <c r="W399" s="38" t="s">
        <v>0</v>
      </c>
      <c r="X399" s="56">
        <v>678</v>
      </c>
      <c r="Y399" s="53">
        <f>IFERROR(IF(X399="",0,CEILING((X399/$H399),1)*$H399),"")</f>
        <v>678.6</v>
      </c>
      <c r="Z399" s="39">
        <f>IFERROR(IF(Y399=0,"",ROUNDUP(Y399/H399,0)*0.02175),"")</f>
        <v>1.8922499999999998</v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727.54615384615386</v>
      </c>
      <c r="BN399" s="75">
        <f>IFERROR(Y399*I399/H399,"0")</f>
        <v>728.18999999999994</v>
      </c>
      <c r="BO399" s="75">
        <f>IFERROR(1/J399*(X399/H399),"0")</f>
        <v>1.552197802197802</v>
      </c>
      <c r="BP399" s="75">
        <f>IFERROR(1/J399*(Y399/H399),"0")</f>
        <v>1.5535714285714284</v>
      </c>
    </row>
    <row r="400" spans="1:68" ht="27" hidden="1" customHeight="1" x14ac:dyDescent="0.25">
      <c r="A400" s="60" t="s">
        <v>659</v>
      </c>
      <c r="B400" s="60" t="s">
        <v>662</v>
      </c>
      <c r="C400" s="34">
        <v>4301051639</v>
      </c>
      <c r="D400" s="710">
        <v>4607091383928</v>
      </c>
      <c r="E400" s="710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12"/>
      <c r="R400" s="712"/>
      <c r="S400" s="712"/>
      <c r="T400" s="71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664</v>
      </c>
      <c r="B401" s="60" t="s">
        <v>665</v>
      </c>
      <c r="C401" s="34">
        <v>4301051636</v>
      </c>
      <c r="D401" s="710">
        <v>4607091384260</v>
      </c>
      <c r="E401" s="710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12"/>
      <c r="R401" s="712"/>
      <c r="S401" s="712"/>
      <c r="T401" s="71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17"/>
      <c r="B402" s="717"/>
      <c r="C402" s="717"/>
      <c r="D402" s="717"/>
      <c r="E402" s="717"/>
      <c r="F402" s="717"/>
      <c r="G402" s="717"/>
      <c r="H402" s="717"/>
      <c r="I402" s="717"/>
      <c r="J402" s="717"/>
      <c r="K402" s="717"/>
      <c r="L402" s="717"/>
      <c r="M402" s="717"/>
      <c r="N402" s="717"/>
      <c r="O402" s="718"/>
      <c r="P402" s="714" t="s">
        <v>40</v>
      </c>
      <c r="Q402" s="715"/>
      <c r="R402" s="715"/>
      <c r="S402" s="715"/>
      <c r="T402" s="715"/>
      <c r="U402" s="715"/>
      <c r="V402" s="716"/>
      <c r="W402" s="40" t="s">
        <v>39</v>
      </c>
      <c r="X402" s="41">
        <f>IFERROR(X399/H399,"0")+IFERROR(X400/H400,"0")+IFERROR(X401/H401,"0")</f>
        <v>86.92307692307692</v>
      </c>
      <c r="Y402" s="41">
        <f>IFERROR(Y399/H399,"0")+IFERROR(Y400/H400,"0")+IFERROR(Y401/H401,"0")</f>
        <v>87</v>
      </c>
      <c r="Z402" s="41">
        <f>IFERROR(IF(Z399="",0,Z399),"0")+IFERROR(IF(Z400="",0,Z400),"0")+IFERROR(IF(Z401="",0,Z401),"0")</f>
        <v>1.8922499999999998</v>
      </c>
      <c r="AA402" s="64"/>
      <c r="AB402" s="64"/>
      <c r="AC402" s="64"/>
    </row>
    <row r="403" spans="1:68" x14ac:dyDescent="0.2">
      <c r="A403" s="717"/>
      <c r="B403" s="717"/>
      <c r="C403" s="717"/>
      <c r="D403" s="717"/>
      <c r="E403" s="717"/>
      <c r="F403" s="717"/>
      <c r="G403" s="717"/>
      <c r="H403" s="717"/>
      <c r="I403" s="717"/>
      <c r="J403" s="717"/>
      <c r="K403" s="717"/>
      <c r="L403" s="717"/>
      <c r="M403" s="717"/>
      <c r="N403" s="717"/>
      <c r="O403" s="718"/>
      <c r="P403" s="714" t="s">
        <v>40</v>
      </c>
      <c r="Q403" s="715"/>
      <c r="R403" s="715"/>
      <c r="S403" s="715"/>
      <c r="T403" s="715"/>
      <c r="U403" s="715"/>
      <c r="V403" s="716"/>
      <c r="W403" s="40" t="s">
        <v>0</v>
      </c>
      <c r="X403" s="41">
        <f>IFERROR(SUM(X399:X401),"0")</f>
        <v>678</v>
      </c>
      <c r="Y403" s="41">
        <f>IFERROR(SUM(Y399:Y401),"0")</f>
        <v>678.6</v>
      </c>
      <c r="Z403" s="40"/>
      <c r="AA403" s="64"/>
      <c r="AB403" s="64"/>
      <c r="AC403" s="64"/>
    </row>
    <row r="404" spans="1:68" ht="14.25" hidden="1" customHeight="1" x14ac:dyDescent="0.25">
      <c r="A404" s="709" t="s">
        <v>216</v>
      </c>
      <c r="B404" s="709"/>
      <c r="C404" s="709"/>
      <c r="D404" s="709"/>
      <c r="E404" s="709"/>
      <c r="F404" s="709"/>
      <c r="G404" s="709"/>
      <c r="H404" s="709"/>
      <c r="I404" s="709"/>
      <c r="J404" s="709"/>
      <c r="K404" s="709"/>
      <c r="L404" s="709"/>
      <c r="M404" s="709"/>
      <c r="N404" s="709"/>
      <c r="O404" s="709"/>
      <c r="P404" s="709"/>
      <c r="Q404" s="709"/>
      <c r="R404" s="709"/>
      <c r="S404" s="709"/>
      <c r="T404" s="709"/>
      <c r="U404" s="709"/>
      <c r="V404" s="709"/>
      <c r="W404" s="709"/>
      <c r="X404" s="709"/>
      <c r="Y404" s="709"/>
      <c r="Z404" s="709"/>
      <c r="AA404" s="63"/>
      <c r="AB404" s="63"/>
      <c r="AC404" s="63"/>
    </row>
    <row r="405" spans="1:68" ht="27" hidden="1" customHeight="1" x14ac:dyDescent="0.25">
      <c r="A405" s="60" t="s">
        <v>667</v>
      </c>
      <c r="B405" s="60" t="s">
        <v>668</v>
      </c>
      <c r="C405" s="34">
        <v>4301060314</v>
      </c>
      <c r="D405" s="710">
        <v>4607091384673</v>
      </c>
      <c r="E405" s="710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12"/>
      <c r="R405" s="712"/>
      <c r="S405" s="712"/>
      <c r="T405" s="71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hidden="1" customHeight="1" x14ac:dyDescent="0.25">
      <c r="A406" s="60" t="s">
        <v>667</v>
      </c>
      <c r="B406" s="60" t="s">
        <v>670</v>
      </c>
      <c r="C406" s="34">
        <v>4301060345</v>
      </c>
      <c r="D406" s="710">
        <v>4607091384673</v>
      </c>
      <c r="E406" s="710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12"/>
      <c r="R406" s="712"/>
      <c r="S406" s="712"/>
      <c r="T406" s="71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idden="1" x14ac:dyDescent="0.2">
      <c r="A407" s="717"/>
      <c r="B407" s="717"/>
      <c r="C407" s="717"/>
      <c r="D407" s="717"/>
      <c r="E407" s="717"/>
      <c r="F407" s="717"/>
      <c r="G407" s="717"/>
      <c r="H407" s="717"/>
      <c r="I407" s="717"/>
      <c r="J407" s="717"/>
      <c r="K407" s="717"/>
      <c r="L407" s="717"/>
      <c r="M407" s="717"/>
      <c r="N407" s="717"/>
      <c r="O407" s="718"/>
      <c r="P407" s="714" t="s">
        <v>40</v>
      </c>
      <c r="Q407" s="715"/>
      <c r="R407" s="715"/>
      <c r="S407" s="715"/>
      <c r="T407" s="715"/>
      <c r="U407" s="715"/>
      <c r="V407" s="716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hidden="1" x14ac:dyDescent="0.2">
      <c r="A408" s="717"/>
      <c r="B408" s="717"/>
      <c r="C408" s="717"/>
      <c r="D408" s="717"/>
      <c r="E408" s="717"/>
      <c r="F408" s="717"/>
      <c r="G408" s="717"/>
      <c r="H408" s="717"/>
      <c r="I408" s="717"/>
      <c r="J408" s="717"/>
      <c r="K408" s="717"/>
      <c r="L408" s="717"/>
      <c r="M408" s="717"/>
      <c r="N408" s="717"/>
      <c r="O408" s="718"/>
      <c r="P408" s="714" t="s">
        <v>40</v>
      </c>
      <c r="Q408" s="715"/>
      <c r="R408" s="715"/>
      <c r="S408" s="715"/>
      <c r="T408" s="715"/>
      <c r="U408" s="715"/>
      <c r="V408" s="716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hidden="1" customHeight="1" x14ac:dyDescent="0.25">
      <c r="A409" s="724" t="s">
        <v>672</v>
      </c>
      <c r="B409" s="724"/>
      <c r="C409" s="724"/>
      <c r="D409" s="724"/>
      <c r="E409" s="724"/>
      <c r="F409" s="724"/>
      <c r="G409" s="724"/>
      <c r="H409" s="724"/>
      <c r="I409" s="724"/>
      <c r="J409" s="724"/>
      <c r="K409" s="724"/>
      <c r="L409" s="724"/>
      <c r="M409" s="724"/>
      <c r="N409" s="724"/>
      <c r="O409" s="724"/>
      <c r="P409" s="724"/>
      <c r="Q409" s="724"/>
      <c r="R409" s="724"/>
      <c r="S409" s="724"/>
      <c r="T409" s="724"/>
      <c r="U409" s="724"/>
      <c r="V409" s="724"/>
      <c r="W409" s="724"/>
      <c r="X409" s="724"/>
      <c r="Y409" s="724"/>
      <c r="Z409" s="724"/>
      <c r="AA409" s="62"/>
      <c r="AB409" s="62"/>
      <c r="AC409" s="62"/>
    </row>
    <row r="410" spans="1:68" ht="14.25" hidden="1" customHeight="1" x14ac:dyDescent="0.25">
      <c r="A410" s="709" t="s">
        <v>125</v>
      </c>
      <c r="B410" s="709"/>
      <c r="C410" s="709"/>
      <c r="D410" s="709"/>
      <c r="E410" s="709"/>
      <c r="F410" s="709"/>
      <c r="G410" s="709"/>
      <c r="H410" s="709"/>
      <c r="I410" s="709"/>
      <c r="J410" s="709"/>
      <c r="K410" s="709"/>
      <c r="L410" s="709"/>
      <c r="M410" s="709"/>
      <c r="N410" s="709"/>
      <c r="O410" s="709"/>
      <c r="P410" s="709"/>
      <c r="Q410" s="709"/>
      <c r="R410" s="709"/>
      <c r="S410" s="709"/>
      <c r="T410" s="709"/>
      <c r="U410" s="709"/>
      <c r="V410" s="709"/>
      <c r="W410" s="709"/>
      <c r="X410" s="709"/>
      <c r="Y410" s="709"/>
      <c r="Z410" s="709"/>
      <c r="AA410" s="63"/>
      <c r="AB410" s="63"/>
      <c r="AC410" s="63"/>
    </row>
    <row r="411" spans="1:68" ht="27" hidden="1" customHeight="1" x14ac:dyDescent="0.25">
      <c r="A411" s="60" t="s">
        <v>673</v>
      </c>
      <c r="B411" s="60" t="s">
        <v>674</v>
      </c>
      <c r="C411" s="34">
        <v>4301011483</v>
      </c>
      <c r="D411" s="710">
        <v>4680115881907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hidden="1" customHeight="1" x14ac:dyDescent="0.25">
      <c r="A412" s="60" t="s">
        <v>673</v>
      </c>
      <c r="B412" s="60" t="s">
        <v>676</v>
      </c>
      <c r="C412" s="34">
        <v>4301011873</v>
      </c>
      <c r="D412" s="710">
        <v>4680115881907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825" t="s">
        <v>677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679</v>
      </c>
      <c r="B413" s="60" t="s">
        <v>680</v>
      </c>
      <c r="C413" s="34">
        <v>4301011655</v>
      </c>
      <c r="D413" s="710">
        <v>4680115883925</v>
      </c>
      <c r="E413" s="710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681</v>
      </c>
      <c r="B414" s="60" t="s">
        <v>682</v>
      </c>
      <c r="C414" s="34">
        <v>4301011312</v>
      </c>
      <c r="D414" s="710">
        <v>4607091384192</v>
      </c>
      <c r="E414" s="710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8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hidden="1" customHeight="1" x14ac:dyDescent="0.25">
      <c r="A415" s="60" t="s">
        <v>684</v>
      </c>
      <c r="B415" s="60" t="s">
        <v>685</v>
      </c>
      <c r="C415" s="34">
        <v>4301011874</v>
      </c>
      <c r="D415" s="710">
        <v>4680115884892</v>
      </c>
      <c r="E415" s="710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8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12"/>
      <c r="R415" s="712"/>
      <c r="S415" s="712"/>
      <c r="T415" s="713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hidden="1" customHeight="1" x14ac:dyDescent="0.25">
      <c r="A416" s="60" t="s">
        <v>687</v>
      </c>
      <c r="B416" s="60" t="s">
        <v>688</v>
      </c>
      <c r="C416" s="34">
        <v>4301011875</v>
      </c>
      <c r="D416" s="710">
        <v>4680115884885</v>
      </c>
      <c r="E416" s="710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12"/>
      <c r="R416" s="712"/>
      <c r="S416" s="712"/>
      <c r="T416" s="713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hidden="1" customHeight="1" x14ac:dyDescent="0.25">
      <c r="A417" s="60" t="s">
        <v>689</v>
      </c>
      <c r="B417" s="60" t="s">
        <v>690</v>
      </c>
      <c r="C417" s="34">
        <v>4301011871</v>
      </c>
      <c r="D417" s="710">
        <v>4680115884908</v>
      </c>
      <c r="E417" s="710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12"/>
      <c r="R417" s="712"/>
      <c r="S417" s="712"/>
      <c r="T417" s="71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hidden="1" x14ac:dyDescent="0.2">
      <c r="A418" s="717"/>
      <c r="B418" s="717"/>
      <c r="C418" s="717"/>
      <c r="D418" s="717"/>
      <c r="E418" s="717"/>
      <c r="F418" s="717"/>
      <c r="G418" s="717"/>
      <c r="H418" s="717"/>
      <c r="I418" s="717"/>
      <c r="J418" s="717"/>
      <c r="K418" s="717"/>
      <c r="L418" s="717"/>
      <c r="M418" s="717"/>
      <c r="N418" s="717"/>
      <c r="O418" s="718"/>
      <c r="P418" s="714" t="s">
        <v>40</v>
      </c>
      <c r="Q418" s="715"/>
      <c r="R418" s="715"/>
      <c r="S418" s="715"/>
      <c r="T418" s="715"/>
      <c r="U418" s="715"/>
      <c r="V418" s="716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hidden="1" x14ac:dyDescent="0.2">
      <c r="A419" s="717"/>
      <c r="B419" s="717"/>
      <c r="C419" s="717"/>
      <c r="D419" s="717"/>
      <c r="E419" s="717"/>
      <c r="F419" s="717"/>
      <c r="G419" s="717"/>
      <c r="H419" s="717"/>
      <c r="I419" s="717"/>
      <c r="J419" s="717"/>
      <c r="K419" s="717"/>
      <c r="L419" s="717"/>
      <c r="M419" s="717"/>
      <c r="N419" s="717"/>
      <c r="O419" s="718"/>
      <c r="P419" s="714" t="s">
        <v>40</v>
      </c>
      <c r="Q419" s="715"/>
      <c r="R419" s="715"/>
      <c r="S419" s="715"/>
      <c r="T419" s="715"/>
      <c r="U419" s="715"/>
      <c r="V419" s="716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709" t="s">
        <v>78</v>
      </c>
      <c r="B420" s="709"/>
      <c r="C420" s="709"/>
      <c r="D420" s="709"/>
      <c r="E420" s="709"/>
      <c r="F420" s="709"/>
      <c r="G420" s="709"/>
      <c r="H420" s="709"/>
      <c r="I420" s="709"/>
      <c r="J420" s="709"/>
      <c r="K420" s="709"/>
      <c r="L420" s="709"/>
      <c r="M420" s="709"/>
      <c r="N420" s="709"/>
      <c r="O420" s="709"/>
      <c r="P420" s="709"/>
      <c r="Q420" s="709"/>
      <c r="R420" s="709"/>
      <c r="S420" s="709"/>
      <c r="T420" s="709"/>
      <c r="U420" s="709"/>
      <c r="V420" s="709"/>
      <c r="W420" s="709"/>
      <c r="X420" s="709"/>
      <c r="Y420" s="709"/>
      <c r="Z420" s="709"/>
      <c r="AA420" s="63"/>
      <c r="AB420" s="63"/>
      <c r="AC420" s="63"/>
    </row>
    <row r="421" spans="1:68" ht="27" hidden="1" customHeight="1" x14ac:dyDescent="0.25">
      <c r="A421" s="60" t="s">
        <v>691</v>
      </c>
      <c r="B421" s="60" t="s">
        <v>692</v>
      </c>
      <c r="C421" s="34">
        <v>4301031303</v>
      </c>
      <c r="D421" s="710">
        <v>4607091384802</v>
      </c>
      <c r="E421" s="710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12"/>
      <c r="R421" s="712"/>
      <c r="S421" s="712"/>
      <c r="T421" s="713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694</v>
      </c>
      <c r="B422" s="60" t="s">
        <v>695</v>
      </c>
      <c r="C422" s="34">
        <v>4301031304</v>
      </c>
      <c r="D422" s="710">
        <v>4607091384826</v>
      </c>
      <c r="E422" s="710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12"/>
      <c r="R422" s="712"/>
      <c r="S422" s="712"/>
      <c r="T422" s="713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717"/>
      <c r="B423" s="717"/>
      <c r="C423" s="717"/>
      <c r="D423" s="717"/>
      <c r="E423" s="717"/>
      <c r="F423" s="717"/>
      <c r="G423" s="717"/>
      <c r="H423" s="717"/>
      <c r="I423" s="717"/>
      <c r="J423" s="717"/>
      <c r="K423" s="717"/>
      <c r="L423" s="717"/>
      <c r="M423" s="717"/>
      <c r="N423" s="717"/>
      <c r="O423" s="718"/>
      <c r="P423" s="714" t="s">
        <v>40</v>
      </c>
      <c r="Q423" s="715"/>
      <c r="R423" s="715"/>
      <c r="S423" s="715"/>
      <c r="T423" s="715"/>
      <c r="U423" s="715"/>
      <c r="V423" s="716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hidden="1" x14ac:dyDescent="0.2">
      <c r="A424" s="717"/>
      <c r="B424" s="717"/>
      <c r="C424" s="717"/>
      <c r="D424" s="717"/>
      <c r="E424" s="717"/>
      <c r="F424" s="717"/>
      <c r="G424" s="717"/>
      <c r="H424" s="717"/>
      <c r="I424" s="717"/>
      <c r="J424" s="717"/>
      <c r="K424" s="717"/>
      <c r="L424" s="717"/>
      <c r="M424" s="717"/>
      <c r="N424" s="717"/>
      <c r="O424" s="718"/>
      <c r="P424" s="714" t="s">
        <v>40</v>
      </c>
      <c r="Q424" s="715"/>
      <c r="R424" s="715"/>
      <c r="S424" s="715"/>
      <c r="T424" s="715"/>
      <c r="U424" s="715"/>
      <c r="V424" s="716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709" t="s">
        <v>84</v>
      </c>
      <c r="B425" s="709"/>
      <c r="C425" s="709"/>
      <c r="D425" s="709"/>
      <c r="E425" s="709"/>
      <c r="F425" s="709"/>
      <c r="G425" s="709"/>
      <c r="H425" s="709"/>
      <c r="I425" s="709"/>
      <c r="J425" s="709"/>
      <c r="K425" s="709"/>
      <c r="L425" s="709"/>
      <c r="M425" s="709"/>
      <c r="N425" s="709"/>
      <c r="O425" s="709"/>
      <c r="P425" s="709"/>
      <c r="Q425" s="709"/>
      <c r="R425" s="709"/>
      <c r="S425" s="709"/>
      <c r="T425" s="709"/>
      <c r="U425" s="709"/>
      <c r="V425" s="709"/>
      <c r="W425" s="709"/>
      <c r="X425" s="709"/>
      <c r="Y425" s="709"/>
      <c r="Z425" s="709"/>
      <c r="AA425" s="63"/>
      <c r="AB425" s="63"/>
      <c r="AC425" s="63"/>
    </row>
    <row r="426" spans="1:68" ht="37.5" hidden="1" customHeight="1" x14ac:dyDescent="0.25">
      <c r="A426" s="60" t="s">
        <v>696</v>
      </c>
      <c r="B426" s="60" t="s">
        <v>697</v>
      </c>
      <c r="C426" s="34">
        <v>4301051635</v>
      </c>
      <c r="D426" s="710">
        <v>4607091384246</v>
      </c>
      <c r="E426" s="710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699</v>
      </c>
      <c r="B427" s="60" t="s">
        <v>700</v>
      </c>
      <c r="C427" s="34">
        <v>4301051445</v>
      </c>
      <c r="D427" s="710">
        <v>4680115881976</v>
      </c>
      <c r="E427" s="710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hidden="1" customHeight="1" x14ac:dyDescent="0.25">
      <c r="A428" s="60" t="s">
        <v>702</v>
      </c>
      <c r="B428" s="60" t="s">
        <v>703</v>
      </c>
      <c r="C428" s="34">
        <v>4301051297</v>
      </c>
      <c r="D428" s="710">
        <v>4607091384253</v>
      </c>
      <c r="E428" s="710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12"/>
      <c r="R428" s="712"/>
      <c r="S428" s="712"/>
      <c r="T428" s="713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hidden="1" customHeight="1" x14ac:dyDescent="0.25">
      <c r="A429" s="60" t="s">
        <v>702</v>
      </c>
      <c r="B429" s="60" t="s">
        <v>705</v>
      </c>
      <c r="C429" s="34">
        <v>4301051634</v>
      </c>
      <c r="D429" s="710">
        <v>4607091384253</v>
      </c>
      <c r="E429" s="710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12"/>
      <c r="R429" s="712"/>
      <c r="S429" s="712"/>
      <c r="T429" s="713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706</v>
      </c>
      <c r="B430" s="60" t="s">
        <v>707</v>
      </c>
      <c r="C430" s="34">
        <v>4301051444</v>
      </c>
      <c r="D430" s="710">
        <v>4680115881969</v>
      </c>
      <c r="E430" s="710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12"/>
      <c r="R430" s="712"/>
      <c r="S430" s="712"/>
      <c r="T430" s="71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idden="1" x14ac:dyDescent="0.2">
      <c r="A431" s="717"/>
      <c r="B431" s="717"/>
      <c r="C431" s="717"/>
      <c r="D431" s="717"/>
      <c r="E431" s="717"/>
      <c r="F431" s="717"/>
      <c r="G431" s="717"/>
      <c r="H431" s="717"/>
      <c r="I431" s="717"/>
      <c r="J431" s="717"/>
      <c r="K431" s="717"/>
      <c r="L431" s="717"/>
      <c r="M431" s="717"/>
      <c r="N431" s="717"/>
      <c r="O431" s="718"/>
      <c r="P431" s="714" t="s">
        <v>40</v>
      </c>
      <c r="Q431" s="715"/>
      <c r="R431" s="715"/>
      <c r="S431" s="715"/>
      <c r="T431" s="715"/>
      <c r="U431" s="715"/>
      <c r="V431" s="716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hidden="1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hidden="1" customHeight="1" x14ac:dyDescent="0.25">
      <c r="A433" s="709" t="s">
        <v>216</v>
      </c>
      <c r="B433" s="709"/>
      <c r="C433" s="709"/>
      <c r="D433" s="709"/>
      <c r="E433" s="709"/>
      <c r="F433" s="709"/>
      <c r="G433" s="709"/>
      <c r="H433" s="709"/>
      <c r="I433" s="709"/>
      <c r="J433" s="709"/>
      <c r="K433" s="709"/>
      <c r="L433" s="709"/>
      <c r="M433" s="709"/>
      <c r="N433" s="709"/>
      <c r="O433" s="709"/>
      <c r="P433" s="709"/>
      <c r="Q433" s="709"/>
      <c r="R433" s="709"/>
      <c r="S433" s="709"/>
      <c r="T433" s="709"/>
      <c r="U433" s="709"/>
      <c r="V433" s="709"/>
      <c r="W433" s="709"/>
      <c r="X433" s="709"/>
      <c r="Y433" s="709"/>
      <c r="Z433" s="709"/>
      <c r="AA433" s="63"/>
      <c r="AB433" s="63"/>
      <c r="AC433" s="63"/>
    </row>
    <row r="434" spans="1:68" ht="27" hidden="1" customHeight="1" x14ac:dyDescent="0.25">
      <c r="A434" s="60" t="s">
        <v>708</v>
      </c>
      <c r="B434" s="60" t="s">
        <v>709</v>
      </c>
      <c r="C434" s="34">
        <v>4301060377</v>
      </c>
      <c r="D434" s="710">
        <v>4607091389357</v>
      </c>
      <c r="E434" s="710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12"/>
      <c r="R434" s="712"/>
      <c r="S434" s="712"/>
      <c r="T434" s="71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717"/>
      <c r="B435" s="717"/>
      <c r="C435" s="717"/>
      <c r="D435" s="717"/>
      <c r="E435" s="717"/>
      <c r="F435" s="717"/>
      <c r="G435" s="717"/>
      <c r="H435" s="717"/>
      <c r="I435" s="717"/>
      <c r="J435" s="717"/>
      <c r="K435" s="717"/>
      <c r="L435" s="717"/>
      <c r="M435" s="717"/>
      <c r="N435" s="717"/>
      <c r="O435" s="718"/>
      <c r="P435" s="714" t="s">
        <v>40</v>
      </c>
      <c r="Q435" s="715"/>
      <c r="R435" s="715"/>
      <c r="S435" s="715"/>
      <c r="T435" s="715"/>
      <c r="U435" s="715"/>
      <c r="V435" s="716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717"/>
      <c r="B436" s="717"/>
      <c r="C436" s="717"/>
      <c r="D436" s="717"/>
      <c r="E436" s="717"/>
      <c r="F436" s="717"/>
      <c r="G436" s="717"/>
      <c r="H436" s="717"/>
      <c r="I436" s="717"/>
      <c r="J436" s="717"/>
      <c r="K436" s="717"/>
      <c r="L436" s="717"/>
      <c r="M436" s="717"/>
      <c r="N436" s="717"/>
      <c r="O436" s="718"/>
      <c r="P436" s="714" t="s">
        <v>40</v>
      </c>
      <c r="Q436" s="715"/>
      <c r="R436" s="715"/>
      <c r="S436" s="715"/>
      <c r="T436" s="715"/>
      <c r="U436" s="715"/>
      <c r="V436" s="716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747" t="s">
        <v>711</v>
      </c>
      <c r="B437" s="747"/>
      <c r="C437" s="747"/>
      <c r="D437" s="747"/>
      <c r="E437" s="747"/>
      <c r="F437" s="747"/>
      <c r="G437" s="747"/>
      <c r="H437" s="747"/>
      <c r="I437" s="747"/>
      <c r="J437" s="747"/>
      <c r="K437" s="747"/>
      <c r="L437" s="747"/>
      <c r="M437" s="747"/>
      <c r="N437" s="747"/>
      <c r="O437" s="747"/>
      <c r="P437" s="747"/>
      <c r="Q437" s="747"/>
      <c r="R437" s="747"/>
      <c r="S437" s="747"/>
      <c r="T437" s="747"/>
      <c r="U437" s="747"/>
      <c r="V437" s="747"/>
      <c r="W437" s="747"/>
      <c r="X437" s="747"/>
      <c r="Y437" s="747"/>
      <c r="Z437" s="747"/>
      <c r="AA437" s="52"/>
      <c r="AB437" s="52"/>
      <c r="AC437" s="52"/>
    </row>
    <row r="438" spans="1:68" ht="16.5" hidden="1" customHeight="1" x14ac:dyDescent="0.25">
      <c r="A438" s="724" t="s">
        <v>712</v>
      </c>
      <c r="B438" s="724"/>
      <c r="C438" s="724"/>
      <c r="D438" s="724"/>
      <c r="E438" s="724"/>
      <c r="F438" s="724"/>
      <c r="G438" s="724"/>
      <c r="H438" s="724"/>
      <c r="I438" s="724"/>
      <c r="J438" s="724"/>
      <c r="K438" s="724"/>
      <c r="L438" s="724"/>
      <c r="M438" s="724"/>
      <c r="N438" s="724"/>
      <c r="O438" s="724"/>
      <c r="P438" s="724"/>
      <c r="Q438" s="724"/>
      <c r="R438" s="724"/>
      <c r="S438" s="724"/>
      <c r="T438" s="724"/>
      <c r="U438" s="724"/>
      <c r="V438" s="724"/>
      <c r="W438" s="724"/>
      <c r="X438" s="724"/>
      <c r="Y438" s="724"/>
      <c r="Z438" s="724"/>
      <c r="AA438" s="62"/>
      <c r="AB438" s="62"/>
      <c r="AC438" s="62"/>
    </row>
    <row r="439" spans="1:68" ht="14.25" hidden="1" customHeight="1" x14ac:dyDescent="0.25">
      <c r="A439" s="709" t="s">
        <v>125</v>
      </c>
      <c r="B439" s="709"/>
      <c r="C439" s="709"/>
      <c r="D439" s="709"/>
      <c r="E439" s="709"/>
      <c r="F439" s="709"/>
      <c r="G439" s="709"/>
      <c r="H439" s="709"/>
      <c r="I439" s="709"/>
      <c r="J439" s="709"/>
      <c r="K439" s="709"/>
      <c r="L439" s="709"/>
      <c r="M439" s="709"/>
      <c r="N439" s="709"/>
      <c r="O439" s="709"/>
      <c r="P439" s="709"/>
      <c r="Q439" s="709"/>
      <c r="R439" s="709"/>
      <c r="S439" s="709"/>
      <c r="T439" s="709"/>
      <c r="U439" s="709"/>
      <c r="V439" s="709"/>
      <c r="W439" s="709"/>
      <c r="X439" s="709"/>
      <c r="Y439" s="709"/>
      <c r="Z439" s="709"/>
      <c r="AA439" s="63"/>
      <c r="AB439" s="63"/>
      <c r="AC439" s="63"/>
    </row>
    <row r="440" spans="1:68" ht="27" hidden="1" customHeight="1" x14ac:dyDescent="0.25">
      <c r="A440" s="60" t="s">
        <v>713</v>
      </c>
      <c r="B440" s="60" t="s">
        <v>714</v>
      </c>
      <c r="C440" s="34">
        <v>4301011428</v>
      </c>
      <c r="D440" s="710">
        <v>4607091389708</v>
      </c>
      <c r="E440" s="710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12"/>
      <c r="R440" s="712"/>
      <c r="S440" s="712"/>
      <c r="T440" s="71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717"/>
      <c r="B441" s="717"/>
      <c r="C441" s="717"/>
      <c r="D441" s="717"/>
      <c r="E441" s="717"/>
      <c r="F441" s="717"/>
      <c r="G441" s="717"/>
      <c r="H441" s="717"/>
      <c r="I441" s="717"/>
      <c r="J441" s="717"/>
      <c r="K441" s="717"/>
      <c r="L441" s="717"/>
      <c r="M441" s="717"/>
      <c r="N441" s="717"/>
      <c r="O441" s="718"/>
      <c r="P441" s="714" t="s">
        <v>40</v>
      </c>
      <c r="Q441" s="715"/>
      <c r="R441" s="715"/>
      <c r="S441" s="715"/>
      <c r="T441" s="715"/>
      <c r="U441" s="715"/>
      <c r="V441" s="716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hidden="1" x14ac:dyDescent="0.2">
      <c r="A442" s="717"/>
      <c r="B442" s="717"/>
      <c r="C442" s="717"/>
      <c r="D442" s="717"/>
      <c r="E442" s="717"/>
      <c r="F442" s="717"/>
      <c r="G442" s="717"/>
      <c r="H442" s="717"/>
      <c r="I442" s="717"/>
      <c r="J442" s="717"/>
      <c r="K442" s="717"/>
      <c r="L442" s="717"/>
      <c r="M442" s="717"/>
      <c r="N442" s="717"/>
      <c r="O442" s="718"/>
      <c r="P442" s="714" t="s">
        <v>40</v>
      </c>
      <c r="Q442" s="715"/>
      <c r="R442" s="715"/>
      <c r="S442" s="715"/>
      <c r="T442" s="715"/>
      <c r="U442" s="715"/>
      <c r="V442" s="716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hidden="1" customHeight="1" x14ac:dyDescent="0.25">
      <c r="A443" s="709" t="s">
        <v>78</v>
      </c>
      <c r="B443" s="709"/>
      <c r="C443" s="709"/>
      <c r="D443" s="709"/>
      <c r="E443" s="709"/>
      <c r="F443" s="709"/>
      <c r="G443" s="709"/>
      <c r="H443" s="709"/>
      <c r="I443" s="709"/>
      <c r="J443" s="709"/>
      <c r="K443" s="709"/>
      <c r="L443" s="709"/>
      <c r="M443" s="709"/>
      <c r="N443" s="709"/>
      <c r="O443" s="709"/>
      <c r="P443" s="709"/>
      <c r="Q443" s="709"/>
      <c r="R443" s="709"/>
      <c r="S443" s="709"/>
      <c r="T443" s="709"/>
      <c r="U443" s="709"/>
      <c r="V443" s="709"/>
      <c r="W443" s="709"/>
      <c r="X443" s="709"/>
      <c r="Y443" s="709"/>
      <c r="Z443" s="709"/>
      <c r="AA443" s="63"/>
      <c r="AB443" s="63"/>
      <c r="AC443" s="63"/>
    </row>
    <row r="444" spans="1:68" ht="27" customHeight="1" x14ac:dyDescent="0.25">
      <c r="A444" s="60" t="s">
        <v>716</v>
      </c>
      <c r="B444" s="60" t="s">
        <v>717</v>
      </c>
      <c r="C444" s="34">
        <v>4301031322</v>
      </c>
      <c r="D444" s="710">
        <v>4607091389753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100</v>
      </c>
      <c r="Y444" s="53">
        <f t="shared" ref="Y444:Y463" si="78">IFERROR(IF(X444="",0,CEILING((X444/$H444),1)*$H444),"")</f>
        <v>100.80000000000001</v>
      </c>
      <c r="Z444" s="39">
        <f>IFERROR(IF(Y444=0,"",ROUNDUP(Y444/H444,0)*0.00753),"")</f>
        <v>0.18071999999999999</v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105.47619047619047</v>
      </c>
      <c r="BN444" s="75">
        <f t="shared" ref="BN444:BN463" si="80">IFERROR(Y444*I444/H444,"0")</f>
        <v>106.32000000000001</v>
      </c>
      <c r="BO444" s="75">
        <f t="shared" ref="BO444:BO463" si="81">IFERROR(1/J444*(X444/H444),"0")</f>
        <v>0.15262515262515264</v>
      </c>
      <c r="BP444" s="75">
        <f t="shared" ref="BP444:BP463" si="82">IFERROR(1/J444*(Y444/H444),"0")</f>
        <v>0.15384615384615385</v>
      </c>
    </row>
    <row r="445" spans="1:68" ht="27" hidden="1" customHeight="1" x14ac:dyDescent="0.25">
      <c r="A445" s="60" t="s">
        <v>716</v>
      </c>
      <c r="B445" s="60" t="s">
        <v>719</v>
      </c>
      <c r="C445" s="34">
        <v>4301031355</v>
      </c>
      <c r="D445" s="710">
        <v>4607091389753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720</v>
      </c>
      <c r="B446" s="60" t="s">
        <v>721</v>
      </c>
      <c r="C446" s="34">
        <v>4301031323</v>
      </c>
      <c r="D446" s="710">
        <v>4607091389760</v>
      </c>
      <c r="E446" s="710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724</v>
      </c>
      <c r="C447" s="34">
        <v>4301031325</v>
      </c>
      <c r="D447" s="710">
        <v>4607091389746</v>
      </c>
      <c r="E447" s="710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723</v>
      </c>
      <c r="B448" s="60" t="s">
        <v>726</v>
      </c>
      <c r="C448" s="34">
        <v>4301031356</v>
      </c>
      <c r="D448" s="710">
        <v>4607091389746</v>
      </c>
      <c r="E448" s="710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728</v>
      </c>
      <c r="C449" s="34">
        <v>4301031257</v>
      </c>
      <c r="D449" s="710">
        <v>4680115883147</v>
      </c>
      <c r="E449" s="710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hidden="1" customHeight="1" x14ac:dyDescent="0.25">
      <c r="A450" s="60" t="s">
        <v>727</v>
      </c>
      <c r="B450" s="60" t="s">
        <v>730</v>
      </c>
      <c r="C450" s="34">
        <v>4301031335</v>
      </c>
      <c r="D450" s="710">
        <v>4680115883147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hidden="1" customHeight="1" x14ac:dyDescent="0.25">
      <c r="A451" s="60" t="s">
        <v>731</v>
      </c>
      <c r="B451" s="60" t="s">
        <v>732</v>
      </c>
      <c r="C451" s="34">
        <v>4301031178</v>
      </c>
      <c r="D451" s="710">
        <v>4607091384338</v>
      </c>
      <c r="E451" s="710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hidden="1" customHeight="1" x14ac:dyDescent="0.25">
      <c r="A452" s="60" t="s">
        <v>731</v>
      </c>
      <c r="B452" s="60" t="s">
        <v>733</v>
      </c>
      <c r="C452" s="34">
        <v>4301031330</v>
      </c>
      <c r="D452" s="710">
        <v>4607091384338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734</v>
      </c>
      <c r="B453" s="60" t="s">
        <v>735</v>
      </c>
      <c r="C453" s="34">
        <v>4301031254</v>
      </c>
      <c r="D453" s="710">
        <v>4680115883154</v>
      </c>
      <c r="E453" s="710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8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hidden="1" customHeight="1" x14ac:dyDescent="0.25">
      <c r="A454" s="60" t="s">
        <v>734</v>
      </c>
      <c r="B454" s="60" t="s">
        <v>737</v>
      </c>
      <c r="C454" s="34">
        <v>4301031336</v>
      </c>
      <c r="D454" s="710">
        <v>4680115883154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80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hidden="1" customHeight="1" x14ac:dyDescent="0.25">
      <c r="A455" s="60" t="s">
        <v>739</v>
      </c>
      <c r="B455" s="60" t="s">
        <v>740</v>
      </c>
      <c r="C455" s="34">
        <v>4301031331</v>
      </c>
      <c r="D455" s="710">
        <v>4607091389524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hidden="1" customHeight="1" x14ac:dyDescent="0.25">
      <c r="A456" s="60" t="s">
        <v>739</v>
      </c>
      <c r="B456" s="60" t="s">
        <v>741</v>
      </c>
      <c r="C456" s="34">
        <v>4301031361</v>
      </c>
      <c r="D456" s="710">
        <v>4607091389524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0" t="s">
        <v>742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hidden="1" customHeight="1" x14ac:dyDescent="0.25">
      <c r="A457" s="60" t="s">
        <v>743</v>
      </c>
      <c r="B457" s="60" t="s">
        <v>744</v>
      </c>
      <c r="C457" s="34">
        <v>4301031337</v>
      </c>
      <c r="D457" s="710">
        <v>4680115883161</v>
      </c>
      <c r="E457" s="710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746</v>
      </c>
      <c r="B458" s="60" t="s">
        <v>747</v>
      </c>
      <c r="C458" s="34">
        <v>4301031333</v>
      </c>
      <c r="D458" s="710">
        <v>4607091389531</v>
      </c>
      <c r="E458" s="710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746</v>
      </c>
      <c r="B459" s="60" t="s">
        <v>749</v>
      </c>
      <c r="C459" s="34">
        <v>4301031358</v>
      </c>
      <c r="D459" s="710">
        <v>4607091389531</v>
      </c>
      <c r="E459" s="710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750</v>
      </c>
      <c r="B460" s="60" t="s">
        <v>751</v>
      </c>
      <c r="C460" s="34">
        <v>4301031360</v>
      </c>
      <c r="D460" s="710">
        <v>4607091384345</v>
      </c>
      <c r="E460" s="710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hidden="1" customHeight="1" x14ac:dyDescent="0.25">
      <c r="A461" s="60" t="s">
        <v>752</v>
      </c>
      <c r="B461" s="60" t="s">
        <v>753</v>
      </c>
      <c r="C461" s="34">
        <v>4301031255</v>
      </c>
      <c r="D461" s="710">
        <v>4680115883185</v>
      </c>
      <c r="E461" s="710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7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12"/>
      <c r="R461" s="712"/>
      <c r="S461" s="712"/>
      <c r="T461" s="713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hidden="1" customHeight="1" x14ac:dyDescent="0.25">
      <c r="A462" s="60" t="s">
        <v>752</v>
      </c>
      <c r="B462" s="60" t="s">
        <v>755</v>
      </c>
      <c r="C462" s="34">
        <v>4301031338</v>
      </c>
      <c r="D462" s="710">
        <v>4680115883185</v>
      </c>
      <c r="E462" s="710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7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12"/>
      <c r="R462" s="712"/>
      <c r="S462" s="712"/>
      <c r="T462" s="713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hidden="1" customHeight="1" x14ac:dyDescent="0.25">
      <c r="A463" s="60" t="s">
        <v>756</v>
      </c>
      <c r="B463" s="60" t="s">
        <v>757</v>
      </c>
      <c r="C463" s="34">
        <v>4301031236</v>
      </c>
      <c r="D463" s="710">
        <v>4680115882928</v>
      </c>
      <c r="E463" s="710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12"/>
      <c r="R463" s="712"/>
      <c r="S463" s="712"/>
      <c r="T463" s="713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x14ac:dyDescent="0.2">
      <c r="A464" s="717"/>
      <c r="B464" s="717"/>
      <c r="C464" s="717"/>
      <c r="D464" s="717"/>
      <c r="E464" s="717"/>
      <c r="F464" s="717"/>
      <c r="G464" s="717"/>
      <c r="H464" s="717"/>
      <c r="I464" s="717"/>
      <c r="J464" s="717"/>
      <c r="K464" s="717"/>
      <c r="L464" s="717"/>
      <c r="M464" s="717"/>
      <c r="N464" s="717"/>
      <c r="O464" s="718"/>
      <c r="P464" s="714" t="s">
        <v>40</v>
      </c>
      <c r="Q464" s="715"/>
      <c r="R464" s="715"/>
      <c r="S464" s="715"/>
      <c r="T464" s="715"/>
      <c r="U464" s="715"/>
      <c r="V464" s="716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23.80952380952381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24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0.18071999999999999</v>
      </c>
      <c r="AA464" s="64"/>
      <c r="AB464" s="64"/>
      <c r="AC464" s="64"/>
    </row>
    <row r="465" spans="1:68" x14ac:dyDescent="0.2">
      <c r="A465" s="717"/>
      <c r="B465" s="717"/>
      <c r="C465" s="717"/>
      <c r="D465" s="717"/>
      <c r="E465" s="717"/>
      <c r="F465" s="717"/>
      <c r="G465" s="717"/>
      <c r="H465" s="717"/>
      <c r="I465" s="717"/>
      <c r="J465" s="717"/>
      <c r="K465" s="717"/>
      <c r="L465" s="717"/>
      <c r="M465" s="717"/>
      <c r="N465" s="717"/>
      <c r="O465" s="718"/>
      <c r="P465" s="714" t="s">
        <v>40</v>
      </c>
      <c r="Q465" s="715"/>
      <c r="R465" s="715"/>
      <c r="S465" s="715"/>
      <c r="T465" s="715"/>
      <c r="U465" s="715"/>
      <c r="V465" s="716"/>
      <c r="W465" s="40" t="s">
        <v>0</v>
      </c>
      <c r="X465" s="41">
        <f>IFERROR(SUM(X444:X463),"0")</f>
        <v>100</v>
      </c>
      <c r="Y465" s="41">
        <f>IFERROR(SUM(Y444:Y463),"0")</f>
        <v>100.80000000000001</v>
      </c>
      <c r="Z465" s="40"/>
      <c r="AA465" s="64"/>
      <c r="AB465" s="64"/>
      <c r="AC465" s="64"/>
    </row>
    <row r="466" spans="1:68" ht="14.25" hidden="1" customHeight="1" x14ac:dyDescent="0.25">
      <c r="A466" s="709" t="s">
        <v>84</v>
      </c>
      <c r="B466" s="709"/>
      <c r="C466" s="709"/>
      <c r="D466" s="709"/>
      <c r="E466" s="709"/>
      <c r="F466" s="709"/>
      <c r="G466" s="709"/>
      <c r="H466" s="709"/>
      <c r="I466" s="709"/>
      <c r="J466" s="709"/>
      <c r="K466" s="709"/>
      <c r="L466" s="709"/>
      <c r="M466" s="709"/>
      <c r="N466" s="709"/>
      <c r="O466" s="709"/>
      <c r="P466" s="709"/>
      <c r="Q466" s="709"/>
      <c r="R466" s="709"/>
      <c r="S466" s="709"/>
      <c r="T466" s="709"/>
      <c r="U466" s="709"/>
      <c r="V466" s="709"/>
      <c r="W466" s="709"/>
      <c r="X466" s="709"/>
      <c r="Y466" s="709"/>
      <c r="Z466" s="709"/>
      <c r="AA466" s="63"/>
      <c r="AB466" s="63"/>
      <c r="AC466" s="63"/>
    </row>
    <row r="467" spans="1:68" ht="27" hidden="1" customHeight="1" x14ac:dyDescent="0.25">
      <c r="A467" s="60" t="s">
        <v>759</v>
      </c>
      <c r="B467" s="60" t="s">
        <v>760</v>
      </c>
      <c r="C467" s="34">
        <v>4301051284</v>
      </c>
      <c r="D467" s="710">
        <v>4607091384352</v>
      </c>
      <c r="E467" s="710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12"/>
      <c r="R467" s="712"/>
      <c r="S467" s="712"/>
      <c r="T467" s="713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762</v>
      </c>
      <c r="B468" s="60" t="s">
        <v>763</v>
      </c>
      <c r="C468" s="34">
        <v>4301051431</v>
      </c>
      <c r="D468" s="710">
        <v>4607091389654</v>
      </c>
      <c r="E468" s="710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12"/>
      <c r="R468" s="712"/>
      <c r="S468" s="712"/>
      <c r="T468" s="713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717"/>
      <c r="B469" s="717"/>
      <c r="C469" s="717"/>
      <c r="D469" s="717"/>
      <c r="E469" s="717"/>
      <c r="F469" s="717"/>
      <c r="G469" s="717"/>
      <c r="H469" s="717"/>
      <c r="I469" s="717"/>
      <c r="J469" s="717"/>
      <c r="K469" s="717"/>
      <c r="L469" s="717"/>
      <c r="M469" s="717"/>
      <c r="N469" s="717"/>
      <c r="O469" s="718"/>
      <c r="P469" s="714" t="s">
        <v>40</v>
      </c>
      <c r="Q469" s="715"/>
      <c r="R469" s="715"/>
      <c r="S469" s="715"/>
      <c r="T469" s="715"/>
      <c r="U469" s="715"/>
      <c r="V469" s="716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hidden="1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hidden="1" customHeight="1" x14ac:dyDescent="0.25">
      <c r="A471" s="709" t="s">
        <v>114</v>
      </c>
      <c r="B471" s="709"/>
      <c r="C471" s="709"/>
      <c r="D471" s="709"/>
      <c r="E471" s="709"/>
      <c r="F471" s="709"/>
      <c r="G471" s="709"/>
      <c r="H471" s="709"/>
      <c r="I471" s="709"/>
      <c r="J471" s="709"/>
      <c r="K471" s="709"/>
      <c r="L471" s="709"/>
      <c r="M471" s="709"/>
      <c r="N471" s="709"/>
      <c r="O471" s="709"/>
      <c r="P471" s="709"/>
      <c r="Q471" s="709"/>
      <c r="R471" s="709"/>
      <c r="S471" s="709"/>
      <c r="T471" s="709"/>
      <c r="U471" s="709"/>
      <c r="V471" s="709"/>
      <c r="W471" s="709"/>
      <c r="X471" s="709"/>
      <c r="Y471" s="709"/>
      <c r="Z471" s="709"/>
      <c r="AA471" s="63"/>
      <c r="AB471" s="63"/>
      <c r="AC471" s="63"/>
    </row>
    <row r="472" spans="1:68" ht="27" hidden="1" customHeight="1" x14ac:dyDescent="0.25">
      <c r="A472" s="60" t="s">
        <v>765</v>
      </c>
      <c r="B472" s="60" t="s">
        <v>766</v>
      </c>
      <c r="C472" s="34">
        <v>4301032045</v>
      </c>
      <c r="D472" s="710">
        <v>4680115884335</v>
      </c>
      <c r="E472" s="710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12"/>
      <c r="R472" s="712"/>
      <c r="S472" s="712"/>
      <c r="T472" s="713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idden="1" x14ac:dyDescent="0.2">
      <c r="A473" s="717"/>
      <c r="B473" s="717"/>
      <c r="C473" s="717"/>
      <c r="D473" s="717"/>
      <c r="E473" s="717"/>
      <c r="F473" s="717"/>
      <c r="G473" s="717"/>
      <c r="H473" s="717"/>
      <c r="I473" s="717"/>
      <c r="J473" s="717"/>
      <c r="K473" s="717"/>
      <c r="L473" s="717"/>
      <c r="M473" s="717"/>
      <c r="N473" s="717"/>
      <c r="O473" s="718"/>
      <c r="P473" s="714" t="s">
        <v>40</v>
      </c>
      <c r="Q473" s="715"/>
      <c r="R473" s="715"/>
      <c r="S473" s="715"/>
      <c r="T473" s="715"/>
      <c r="U473" s="715"/>
      <c r="V473" s="716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hidden="1" x14ac:dyDescent="0.2">
      <c r="A474" s="717"/>
      <c r="B474" s="717"/>
      <c r="C474" s="717"/>
      <c r="D474" s="717"/>
      <c r="E474" s="717"/>
      <c r="F474" s="717"/>
      <c r="G474" s="717"/>
      <c r="H474" s="717"/>
      <c r="I474" s="717"/>
      <c r="J474" s="717"/>
      <c r="K474" s="717"/>
      <c r="L474" s="717"/>
      <c r="M474" s="717"/>
      <c r="N474" s="717"/>
      <c r="O474" s="718"/>
      <c r="P474" s="714" t="s">
        <v>40</v>
      </c>
      <c r="Q474" s="715"/>
      <c r="R474" s="715"/>
      <c r="S474" s="715"/>
      <c r="T474" s="715"/>
      <c r="U474" s="715"/>
      <c r="V474" s="716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hidden="1" customHeight="1" x14ac:dyDescent="0.25">
      <c r="A475" s="724" t="s">
        <v>770</v>
      </c>
      <c r="B475" s="724"/>
      <c r="C475" s="724"/>
      <c r="D475" s="724"/>
      <c r="E475" s="724"/>
      <c r="F475" s="724"/>
      <c r="G475" s="724"/>
      <c r="H475" s="724"/>
      <c r="I475" s="724"/>
      <c r="J475" s="724"/>
      <c r="K475" s="724"/>
      <c r="L475" s="724"/>
      <c r="M475" s="724"/>
      <c r="N475" s="724"/>
      <c r="O475" s="724"/>
      <c r="P475" s="724"/>
      <c r="Q475" s="724"/>
      <c r="R475" s="724"/>
      <c r="S475" s="724"/>
      <c r="T475" s="724"/>
      <c r="U475" s="724"/>
      <c r="V475" s="724"/>
      <c r="W475" s="724"/>
      <c r="X475" s="724"/>
      <c r="Y475" s="724"/>
      <c r="Z475" s="724"/>
      <c r="AA475" s="62"/>
      <c r="AB475" s="62"/>
      <c r="AC475" s="62"/>
    </row>
    <row r="476" spans="1:68" ht="14.25" hidden="1" customHeight="1" x14ac:dyDescent="0.25">
      <c r="A476" s="709" t="s">
        <v>173</v>
      </c>
      <c r="B476" s="709"/>
      <c r="C476" s="709"/>
      <c r="D476" s="709"/>
      <c r="E476" s="709"/>
      <c r="F476" s="709"/>
      <c r="G476" s="709"/>
      <c r="H476" s="709"/>
      <c r="I476" s="709"/>
      <c r="J476" s="709"/>
      <c r="K476" s="709"/>
      <c r="L476" s="709"/>
      <c r="M476" s="709"/>
      <c r="N476" s="709"/>
      <c r="O476" s="709"/>
      <c r="P476" s="709"/>
      <c r="Q476" s="709"/>
      <c r="R476" s="709"/>
      <c r="S476" s="709"/>
      <c r="T476" s="709"/>
      <c r="U476" s="709"/>
      <c r="V476" s="709"/>
      <c r="W476" s="709"/>
      <c r="X476" s="709"/>
      <c r="Y476" s="709"/>
      <c r="Z476" s="709"/>
      <c r="AA476" s="63"/>
      <c r="AB476" s="63"/>
      <c r="AC476" s="63"/>
    </row>
    <row r="477" spans="1:68" ht="27" hidden="1" customHeight="1" x14ac:dyDescent="0.25">
      <c r="A477" s="60" t="s">
        <v>771</v>
      </c>
      <c r="B477" s="60" t="s">
        <v>772</v>
      </c>
      <c r="C477" s="34">
        <v>4301020315</v>
      </c>
      <c r="D477" s="710">
        <v>4607091389364</v>
      </c>
      <c r="E477" s="710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12"/>
      <c r="R477" s="712"/>
      <c r="S477" s="712"/>
      <c r="T477" s="713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idden="1" x14ac:dyDescent="0.2">
      <c r="A478" s="717"/>
      <c r="B478" s="717"/>
      <c r="C478" s="717"/>
      <c r="D478" s="717"/>
      <c r="E478" s="717"/>
      <c r="F478" s="717"/>
      <c r="G478" s="717"/>
      <c r="H478" s="717"/>
      <c r="I478" s="717"/>
      <c r="J478" s="717"/>
      <c r="K478" s="717"/>
      <c r="L478" s="717"/>
      <c r="M478" s="717"/>
      <c r="N478" s="717"/>
      <c r="O478" s="718"/>
      <c r="P478" s="714" t="s">
        <v>40</v>
      </c>
      <c r="Q478" s="715"/>
      <c r="R478" s="715"/>
      <c r="S478" s="715"/>
      <c r="T478" s="715"/>
      <c r="U478" s="715"/>
      <c r="V478" s="716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hidden="1" x14ac:dyDescent="0.2">
      <c r="A479" s="717"/>
      <c r="B479" s="717"/>
      <c r="C479" s="717"/>
      <c r="D479" s="717"/>
      <c r="E479" s="717"/>
      <c r="F479" s="717"/>
      <c r="G479" s="717"/>
      <c r="H479" s="717"/>
      <c r="I479" s="717"/>
      <c r="J479" s="717"/>
      <c r="K479" s="717"/>
      <c r="L479" s="717"/>
      <c r="M479" s="717"/>
      <c r="N479" s="717"/>
      <c r="O479" s="718"/>
      <c r="P479" s="714" t="s">
        <v>40</v>
      </c>
      <c r="Q479" s="715"/>
      <c r="R479" s="715"/>
      <c r="S479" s="715"/>
      <c r="T479" s="715"/>
      <c r="U479" s="715"/>
      <c r="V479" s="716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09" t="s">
        <v>78</v>
      </c>
      <c r="B480" s="709"/>
      <c r="C480" s="709"/>
      <c r="D480" s="709"/>
      <c r="E480" s="709"/>
      <c r="F480" s="709"/>
      <c r="G480" s="709"/>
      <c r="H480" s="709"/>
      <c r="I480" s="709"/>
      <c r="J480" s="709"/>
      <c r="K480" s="709"/>
      <c r="L480" s="709"/>
      <c r="M480" s="709"/>
      <c r="N480" s="709"/>
      <c r="O480" s="709"/>
      <c r="P480" s="709"/>
      <c r="Q480" s="709"/>
      <c r="R480" s="709"/>
      <c r="S480" s="709"/>
      <c r="T480" s="709"/>
      <c r="U480" s="709"/>
      <c r="V480" s="709"/>
      <c r="W480" s="709"/>
      <c r="X480" s="709"/>
      <c r="Y480" s="709"/>
      <c r="Z480" s="709"/>
      <c r="AA480" s="63"/>
      <c r="AB480" s="63"/>
      <c r="AC480" s="63"/>
    </row>
    <row r="481" spans="1:68" ht="27" hidden="1" customHeight="1" x14ac:dyDescent="0.25">
      <c r="A481" s="60" t="s">
        <v>774</v>
      </c>
      <c r="B481" s="60" t="s">
        <v>775</v>
      </c>
      <c r="C481" s="34">
        <v>4301031324</v>
      </c>
      <c r="D481" s="710">
        <v>4607091389739</v>
      </c>
      <c r="E481" s="710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777</v>
      </c>
      <c r="B482" s="60" t="s">
        <v>778</v>
      </c>
      <c r="C482" s="34">
        <v>4301031363</v>
      </c>
      <c r="D482" s="710">
        <v>4607091389425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780</v>
      </c>
      <c r="B483" s="60" t="s">
        <v>781</v>
      </c>
      <c r="C483" s="34">
        <v>4301031334</v>
      </c>
      <c r="D483" s="710">
        <v>4680115880771</v>
      </c>
      <c r="E483" s="710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12"/>
      <c r="R483" s="712"/>
      <c r="S483" s="712"/>
      <c r="T483" s="713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783</v>
      </c>
      <c r="B484" s="60" t="s">
        <v>784</v>
      </c>
      <c r="C484" s="34">
        <v>4301031359</v>
      </c>
      <c r="D484" s="710">
        <v>4607091389500</v>
      </c>
      <c r="E484" s="710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784" t="s">
        <v>785</v>
      </c>
      <c r="Q484" s="712"/>
      <c r="R484" s="712"/>
      <c r="S484" s="712"/>
      <c r="T484" s="713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783</v>
      </c>
      <c r="B485" s="60" t="s">
        <v>786</v>
      </c>
      <c r="C485" s="34">
        <v>4301031327</v>
      </c>
      <c r="D485" s="710">
        <v>4607091389500</v>
      </c>
      <c r="E485" s="710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12"/>
      <c r="R485" s="712"/>
      <c r="S485" s="712"/>
      <c r="T485" s="71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17"/>
      <c r="B486" s="717"/>
      <c r="C486" s="717"/>
      <c r="D486" s="717"/>
      <c r="E486" s="717"/>
      <c r="F486" s="717"/>
      <c r="G486" s="717"/>
      <c r="H486" s="717"/>
      <c r="I486" s="717"/>
      <c r="J486" s="717"/>
      <c r="K486" s="717"/>
      <c r="L486" s="717"/>
      <c r="M486" s="717"/>
      <c r="N486" s="717"/>
      <c r="O486" s="718"/>
      <c r="P486" s="714" t="s">
        <v>40</v>
      </c>
      <c r="Q486" s="715"/>
      <c r="R486" s="715"/>
      <c r="S486" s="715"/>
      <c r="T486" s="715"/>
      <c r="U486" s="715"/>
      <c r="V486" s="716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hidden="1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09" t="s">
        <v>114</v>
      </c>
      <c r="B488" s="709"/>
      <c r="C488" s="709"/>
      <c r="D488" s="709"/>
      <c r="E488" s="709"/>
      <c r="F488" s="709"/>
      <c r="G488" s="709"/>
      <c r="H488" s="709"/>
      <c r="I488" s="709"/>
      <c r="J488" s="709"/>
      <c r="K488" s="709"/>
      <c r="L488" s="709"/>
      <c r="M488" s="709"/>
      <c r="N488" s="709"/>
      <c r="O488" s="709"/>
      <c r="P488" s="709"/>
      <c r="Q488" s="709"/>
      <c r="R488" s="709"/>
      <c r="S488" s="709"/>
      <c r="T488" s="709"/>
      <c r="U488" s="709"/>
      <c r="V488" s="709"/>
      <c r="W488" s="709"/>
      <c r="X488" s="709"/>
      <c r="Y488" s="709"/>
      <c r="Z488" s="709"/>
      <c r="AA488" s="63"/>
      <c r="AB488" s="63"/>
      <c r="AC488" s="63"/>
    </row>
    <row r="489" spans="1:68" ht="27" hidden="1" customHeight="1" x14ac:dyDescent="0.25">
      <c r="A489" s="60" t="s">
        <v>787</v>
      </c>
      <c r="B489" s="60" t="s">
        <v>788</v>
      </c>
      <c r="C489" s="34">
        <v>4301032046</v>
      </c>
      <c r="D489" s="710">
        <v>4680115884359</v>
      </c>
      <c r="E489" s="710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12"/>
      <c r="R489" s="712"/>
      <c r="S489" s="712"/>
      <c r="T489" s="713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717"/>
      <c r="B490" s="717"/>
      <c r="C490" s="717"/>
      <c r="D490" s="717"/>
      <c r="E490" s="717"/>
      <c r="F490" s="717"/>
      <c r="G490" s="717"/>
      <c r="H490" s="717"/>
      <c r="I490" s="717"/>
      <c r="J490" s="717"/>
      <c r="K490" s="717"/>
      <c r="L490" s="717"/>
      <c r="M490" s="717"/>
      <c r="N490" s="717"/>
      <c r="O490" s="718"/>
      <c r="P490" s="714" t="s">
        <v>40</v>
      </c>
      <c r="Q490" s="715"/>
      <c r="R490" s="715"/>
      <c r="S490" s="715"/>
      <c r="T490" s="715"/>
      <c r="U490" s="715"/>
      <c r="V490" s="71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717"/>
      <c r="B491" s="717"/>
      <c r="C491" s="717"/>
      <c r="D491" s="717"/>
      <c r="E491" s="717"/>
      <c r="F491" s="717"/>
      <c r="G491" s="717"/>
      <c r="H491" s="717"/>
      <c r="I491" s="717"/>
      <c r="J491" s="717"/>
      <c r="K491" s="717"/>
      <c r="L491" s="717"/>
      <c r="M491" s="717"/>
      <c r="N491" s="717"/>
      <c r="O491" s="718"/>
      <c r="P491" s="714" t="s">
        <v>40</v>
      </c>
      <c r="Q491" s="715"/>
      <c r="R491" s="715"/>
      <c r="S491" s="715"/>
      <c r="T491" s="715"/>
      <c r="U491" s="715"/>
      <c r="V491" s="71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724" t="s">
        <v>790</v>
      </c>
      <c r="B492" s="724"/>
      <c r="C492" s="724"/>
      <c r="D492" s="724"/>
      <c r="E492" s="724"/>
      <c r="F492" s="724"/>
      <c r="G492" s="724"/>
      <c r="H492" s="724"/>
      <c r="I492" s="724"/>
      <c r="J492" s="724"/>
      <c r="K492" s="724"/>
      <c r="L492" s="724"/>
      <c r="M492" s="724"/>
      <c r="N492" s="724"/>
      <c r="O492" s="724"/>
      <c r="P492" s="724"/>
      <c r="Q492" s="724"/>
      <c r="R492" s="724"/>
      <c r="S492" s="724"/>
      <c r="T492" s="724"/>
      <c r="U492" s="724"/>
      <c r="V492" s="724"/>
      <c r="W492" s="724"/>
      <c r="X492" s="724"/>
      <c r="Y492" s="724"/>
      <c r="Z492" s="724"/>
      <c r="AA492" s="62"/>
      <c r="AB492" s="62"/>
      <c r="AC492" s="62"/>
    </row>
    <row r="493" spans="1:68" ht="14.25" hidden="1" customHeight="1" x14ac:dyDescent="0.25">
      <c r="A493" s="709" t="s">
        <v>78</v>
      </c>
      <c r="B493" s="709"/>
      <c r="C493" s="709"/>
      <c r="D493" s="709"/>
      <c r="E493" s="709"/>
      <c r="F493" s="709"/>
      <c r="G493" s="709"/>
      <c r="H493" s="709"/>
      <c r="I493" s="709"/>
      <c r="J493" s="709"/>
      <c r="K493" s="709"/>
      <c r="L493" s="709"/>
      <c r="M493" s="709"/>
      <c r="N493" s="709"/>
      <c r="O493" s="709"/>
      <c r="P493" s="709"/>
      <c r="Q493" s="709"/>
      <c r="R493" s="709"/>
      <c r="S493" s="709"/>
      <c r="T493" s="709"/>
      <c r="U493" s="709"/>
      <c r="V493" s="709"/>
      <c r="W493" s="709"/>
      <c r="X493" s="709"/>
      <c r="Y493" s="709"/>
      <c r="Z493" s="709"/>
      <c r="AA493" s="63"/>
      <c r="AB493" s="63"/>
      <c r="AC493" s="63"/>
    </row>
    <row r="494" spans="1:68" ht="27" hidden="1" customHeight="1" x14ac:dyDescent="0.25">
      <c r="A494" s="60" t="s">
        <v>791</v>
      </c>
      <c r="B494" s="60" t="s">
        <v>792</v>
      </c>
      <c r="C494" s="34">
        <v>4301031294</v>
      </c>
      <c r="D494" s="710">
        <v>4680115885189</v>
      </c>
      <c r="E494" s="710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12"/>
      <c r="R494" s="712"/>
      <c r="S494" s="712"/>
      <c r="T494" s="713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4301031293</v>
      </c>
      <c r="D495" s="710">
        <v>4680115885172</v>
      </c>
      <c r="E495" s="710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12"/>
      <c r="R495" s="712"/>
      <c r="S495" s="712"/>
      <c r="T495" s="713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hidden="1" customHeight="1" x14ac:dyDescent="0.25">
      <c r="A496" s="60" t="s">
        <v>796</v>
      </c>
      <c r="B496" s="60" t="s">
        <v>797</v>
      </c>
      <c r="C496" s="34">
        <v>4301031291</v>
      </c>
      <c r="D496" s="710">
        <v>4680115885110</v>
      </c>
      <c r="E496" s="710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12"/>
      <c r="R496" s="712"/>
      <c r="S496" s="712"/>
      <c r="T496" s="713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idden="1" x14ac:dyDescent="0.2">
      <c r="A497" s="717"/>
      <c r="B497" s="717"/>
      <c r="C497" s="717"/>
      <c r="D497" s="717"/>
      <c r="E497" s="717"/>
      <c r="F497" s="717"/>
      <c r="G497" s="717"/>
      <c r="H497" s="717"/>
      <c r="I497" s="717"/>
      <c r="J497" s="717"/>
      <c r="K497" s="717"/>
      <c r="L497" s="717"/>
      <c r="M497" s="717"/>
      <c r="N497" s="717"/>
      <c r="O497" s="718"/>
      <c r="P497" s="714" t="s">
        <v>40</v>
      </c>
      <c r="Q497" s="715"/>
      <c r="R497" s="715"/>
      <c r="S497" s="715"/>
      <c r="T497" s="715"/>
      <c r="U497" s="715"/>
      <c r="V497" s="716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hidden="1" x14ac:dyDescent="0.2">
      <c r="A498" s="717"/>
      <c r="B498" s="717"/>
      <c r="C498" s="717"/>
      <c r="D498" s="717"/>
      <c r="E498" s="717"/>
      <c r="F498" s="717"/>
      <c r="G498" s="717"/>
      <c r="H498" s="717"/>
      <c r="I498" s="717"/>
      <c r="J498" s="717"/>
      <c r="K498" s="717"/>
      <c r="L498" s="717"/>
      <c r="M498" s="717"/>
      <c r="N498" s="717"/>
      <c r="O498" s="718"/>
      <c r="P498" s="714" t="s">
        <v>40</v>
      </c>
      <c r="Q498" s="715"/>
      <c r="R498" s="715"/>
      <c r="S498" s="715"/>
      <c r="T498" s="715"/>
      <c r="U498" s="715"/>
      <c r="V498" s="716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hidden="1" customHeight="1" x14ac:dyDescent="0.25">
      <c r="A499" s="724" t="s">
        <v>799</v>
      </c>
      <c r="B499" s="724"/>
      <c r="C499" s="724"/>
      <c r="D499" s="724"/>
      <c r="E499" s="724"/>
      <c r="F499" s="724"/>
      <c r="G499" s="724"/>
      <c r="H499" s="724"/>
      <c r="I499" s="724"/>
      <c r="J499" s="724"/>
      <c r="K499" s="724"/>
      <c r="L499" s="724"/>
      <c r="M499" s="724"/>
      <c r="N499" s="724"/>
      <c r="O499" s="724"/>
      <c r="P499" s="724"/>
      <c r="Q499" s="724"/>
      <c r="R499" s="724"/>
      <c r="S499" s="724"/>
      <c r="T499" s="724"/>
      <c r="U499" s="724"/>
      <c r="V499" s="724"/>
      <c r="W499" s="724"/>
      <c r="X499" s="724"/>
      <c r="Y499" s="724"/>
      <c r="Z499" s="724"/>
      <c r="AA499" s="62"/>
      <c r="AB499" s="62"/>
      <c r="AC499" s="62"/>
    </row>
    <row r="500" spans="1:68" ht="14.25" hidden="1" customHeight="1" x14ac:dyDescent="0.25">
      <c r="A500" s="709" t="s">
        <v>78</v>
      </c>
      <c r="B500" s="709"/>
      <c r="C500" s="709"/>
      <c r="D500" s="709"/>
      <c r="E500" s="709"/>
      <c r="F500" s="709"/>
      <c r="G500" s="709"/>
      <c r="H500" s="709"/>
      <c r="I500" s="709"/>
      <c r="J500" s="709"/>
      <c r="K500" s="709"/>
      <c r="L500" s="709"/>
      <c r="M500" s="709"/>
      <c r="N500" s="709"/>
      <c r="O500" s="709"/>
      <c r="P500" s="709"/>
      <c r="Q500" s="709"/>
      <c r="R500" s="709"/>
      <c r="S500" s="709"/>
      <c r="T500" s="709"/>
      <c r="U500" s="709"/>
      <c r="V500" s="709"/>
      <c r="W500" s="709"/>
      <c r="X500" s="709"/>
      <c r="Y500" s="709"/>
      <c r="Z500" s="709"/>
      <c r="AA500" s="63"/>
      <c r="AB500" s="63"/>
      <c r="AC500" s="63"/>
    </row>
    <row r="501" spans="1:68" ht="27" hidden="1" customHeight="1" x14ac:dyDescent="0.25">
      <c r="A501" s="60" t="s">
        <v>800</v>
      </c>
      <c r="B501" s="60" t="s">
        <v>801</v>
      </c>
      <c r="C501" s="34">
        <v>4301031261</v>
      </c>
      <c r="D501" s="710">
        <v>4680115885103</v>
      </c>
      <c r="E501" s="710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12"/>
      <c r="R501" s="712"/>
      <c r="S501" s="712"/>
      <c r="T501" s="713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717"/>
      <c r="B502" s="717"/>
      <c r="C502" s="717"/>
      <c r="D502" s="717"/>
      <c r="E502" s="717"/>
      <c r="F502" s="717"/>
      <c r="G502" s="717"/>
      <c r="H502" s="717"/>
      <c r="I502" s="717"/>
      <c r="J502" s="717"/>
      <c r="K502" s="717"/>
      <c r="L502" s="717"/>
      <c r="M502" s="717"/>
      <c r="N502" s="717"/>
      <c r="O502" s="718"/>
      <c r="P502" s="714" t="s">
        <v>40</v>
      </c>
      <c r="Q502" s="715"/>
      <c r="R502" s="715"/>
      <c r="S502" s="715"/>
      <c r="T502" s="715"/>
      <c r="U502" s="715"/>
      <c r="V502" s="716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hidden="1" x14ac:dyDescent="0.2">
      <c r="A503" s="717"/>
      <c r="B503" s="717"/>
      <c r="C503" s="717"/>
      <c r="D503" s="717"/>
      <c r="E503" s="717"/>
      <c r="F503" s="717"/>
      <c r="G503" s="717"/>
      <c r="H503" s="717"/>
      <c r="I503" s="717"/>
      <c r="J503" s="717"/>
      <c r="K503" s="717"/>
      <c r="L503" s="717"/>
      <c r="M503" s="717"/>
      <c r="N503" s="717"/>
      <c r="O503" s="718"/>
      <c r="P503" s="714" t="s">
        <v>40</v>
      </c>
      <c r="Q503" s="715"/>
      <c r="R503" s="715"/>
      <c r="S503" s="715"/>
      <c r="T503" s="715"/>
      <c r="U503" s="715"/>
      <c r="V503" s="716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hidden="1" customHeight="1" x14ac:dyDescent="0.2">
      <c r="A504" s="747" t="s">
        <v>803</v>
      </c>
      <c r="B504" s="747"/>
      <c r="C504" s="747"/>
      <c r="D504" s="747"/>
      <c r="E504" s="747"/>
      <c r="F504" s="747"/>
      <c r="G504" s="747"/>
      <c r="H504" s="747"/>
      <c r="I504" s="747"/>
      <c r="J504" s="747"/>
      <c r="K504" s="747"/>
      <c r="L504" s="747"/>
      <c r="M504" s="747"/>
      <c r="N504" s="747"/>
      <c r="O504" s="747"/>
      <c r="P504" s="747"/>
      <c r="Q504" s="747"/>
      <c r="R504" s="747"/>
      <c r="S504" s="747"/>
      <c r="T504" s="747"/>
      <c r="U504" s="747"/>
      <c r="V504" s="747"/>
      <c r="W504" s="747"/>
      <c r="X504" s="747"/>
      <c r="Y504" s="747"/>
      <c r="Z504" s="747"/>
      <c r="AA504" s="52"/>
      <c r="AB504" s="52"/>
      <c r="AC504" s="52"/>
    </row>
    <row r="505" spans="1:68" ht="16.5" hidden="1" customHeight="1" x14ac:dyDescent="0.25">
      <c r="A505" s="724" t="s">
        <v>803</v>
      </c>
      <c r="B505" s="724"/>
      <c r="C505" s="724"/>
      <c r="D505" s="724"/>
      <c r="E505" s="724"/>
      <c r="F505" s="724"/>
      <c r="G505" s="724"/>
      <c r="H505" s="724"/>
      <c r="I505" s="724"/>
      <c r="J505" s="724"/>
      <c r="K505" s="724"/>
      <c r="L505" s="724"/>
      <c r="M505" s="724"/>
      <c r="N505" s="724"/>
      <c r="O505" s="724"/>
      <c r="P505" s="724"/>
      <c r="Q505" s="724"/>
      <c r="R505" s="724"/>
      <c r="S505" s="724"/>
      <c r="T505" s="724"/>
      <c r="U505" s="724"/>
      <c r="V505" s="724"/>
      <c r="W505" s="724"/>
      <c r="X505" s="724"/>
      <c r="Y505" s="724"/>
      <c r="Z505" s="724"/>
      <c r="AA505" s="62"/>
      <c r="AB505" s="62"/>
      <c r="AC505" s="62"/>
    </row>
    <row r="506" spans="1:68" ht="14.25" hidden="1" customHeight="1" x14ac:dyDescent="0.25">
      <c r="A506" s="709" t="s">
        <v>125</v>
      </c>
      <c r="B506" s="709"/>
      <c r="C506" s="709"/>
      <c r="D506" s="709"/>
      <c r="E506" s="709"/>
      <c r="F506" s="709"/>
      <c r="G506" s="709"/>
      <c r="H506" s="709"/>
      <c r="I506" s="709"/>
      <c r="J506" s="709"/>
      <c r="K506" s="709"/>
      <c r="L506" s="709"/>
      <c r="M506" s="709"/>
      <c r="N506" s="709"/>
      <c r="O506" s="709"/>
      <c r="P506" s="709"/>
      <c r="Q506" s="709"/>
      <c r="R506" s="709"/>
      <c r="S506" s="709"/>
      <c r="T506" s="709"/>
      <c r="U506" s="709"/>
      <c r="V506" s="709"/>
      <c r="W506" s="709"/>
      <c r="X506" s="709"/>
      <c r="Y506" s="709"/>
      <c r="Z506" s="709"/>
      <c r="AA506" s="63"/>
      <c r="AB506" s="63"/>
      <c r="AC506" s="63"/>
    </row>
    <row r="507" spans="1:68" ht="27" hidden="1" customHeight="1" x14ac:dyDescent="0.25">
      <c r="A507" s="60" t="s">
        <v>804</v>
      </c>
      <c r="B507" s="60" t="s">
        <v>805</v>
      </c>
      <c r="C507" s="34">
        <v>4301011795</v>
      </c>
      <c r="D507" s="710">
        <v>4607091389067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hidden="1" customHeight="1" x14ac:dyDescent="0.25">
      <c r="A508" s="60" t="s">
        <v>806</v>
      </c>
      <c r="B508" s="60" t="s">
        <v>807</v>
      </c>
      <c r="C508" s="34">
        <v>4301011961</v>
      </c>
      <c r="D508" s="710">
        <v>4680115885271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hidden="1" customHeight="1" x14ac:dyDescent="0.25">
      <c r="A509" s="60" t="s">
        <v>809</v>
      </c>
      <c r="B509" s="60" t="s">
        <v>810</v>
      </c>
      <c r="C509" s="34">
        <v>4301011774</v>
      </c>
      <c r="D509" s="710">
        <v>4680115884502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812</v>
      </c>
      <c r="B510" s="60" t="s">
        <v>813</v>
      </c>
      <c r="C510" s="34">
        <v>4301011771</v>
      </c>
      <c r="D510" s="710">
        <v>4607091389104</v>
      </c>
      <c r="E510" s="710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550</v>
      </c>
      <c r="Y510" s="53">
        <f t="shared" si="84"/>
        <v>554.4</v>
      </c>
      <c r="Z510" s="39">
        <f t="shared" si="85"/>
        <v>1.2558</v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587.5</v>
      </c>
      <c r="BN510" s="75">
        <f t="shared" si="87"/>
        <v>592.19999999999993</v>
      </c>
      <c r="BO510" s="75">
        <f t="shared" si="88"/>
        <v>1.0016025641025641</v>
      </c>
      <c r="BP510" s="75">
        <f t="shared" si="89"/>
        <v>1.0096153846153846</v>
      </c>
    </row>
    <row r="511" spans="1:68" ht="16.5" hidden="1" customHeight="1" x14ac:dyDescent="0.25">
      <c r="A511" s="60" t="s">
        <v>815</v>
      </c>
      <c r="B511" s="60" t="s">
        <v>816</v>
      </c>
      <c r="C511" s="34">
        <v>4301011799</v>
      </c>
      <c r="D511" s="710">
        <v>4680115884519</v>
      </c>
      <c r="E511" s="710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customHeight="1" x14ac:dyDescent="0.25">
      <c r="A512" s="60" t="s">
        <v>818</v>
      </c>
      <c r="B512" s="60" t="s">
        <v>819</v>
      </c>
      <c r="C512" s="34">
        <v>4301011376</v>
      </c>
      <c r="D512" s="710">
        <v>4680115885226</v>
      </c>
      <c r="E512" s="710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12"/>
      <c r="R512" s="712"/>
      <c r="S512" s="712"/>
      <c r="T512" s="713"/>
      <c r="U512" s="37" t="s">
        <v>45</v>
      </c>
      <c r="V512" s="37" t="s">
        <v>45</v>
      </c>
      <c r="W512" s="38" t="s">
        <v>0</v>
      </c>
      <c r="X512" s="56">
        <v>1100</v>
      </c>
      <c r="Y512" s="53">
        <f t="shared" si="84"/>
        <v>1103.52</v>
      </c>
      <c r="Z512" s="39">
        <f t="shared" si="85"/>
        <v>2.4996399999999999</v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1175</v>
      </c>
      <c r="BN512" s="75">
        <f t="shared" si="87"/>
        <v>1178.76</v>
      </c>
      <c r="BO512" s="75">
        <f t="shared" si="88"/>
        <v>2.0032051282051282</v>
      </c>
      <c r="BP512" s="75">
        <f t="shared" si="89"/>
        <v>2.0096153846153846</v>
      </c>
    </row>
    <row r="513" spans="1:68" ht="27" hidden="1" customHeight="1" x14ac:dyDescent="0.25">
      <c r="A513" s="60" t="s">
        <v>821</v>
      </c>
      <c r="B513" s="60" t="s">
        <v>822</v>
      </c>
      <c r="C513" s="34">
        <v>4301011778</v>
      </c>
      <c r="D513" s="710">
        <v>4680115880603</v>
      </c>
      <c r="E513" s="710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12"/>
      <c r="R513" s="712"/>
      <c r="S513" s="712"/>
      <c r="T513" s="713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hidden="1" customHeight="1" x14ac:dyDescent="0.25">
      <c r="A514" s="60" t="s">
        <v>823</v>
      </c>
      <c r="B514" s="60" t="s">
        <v>824</v>
      </c>
      <c r="C514" s="34">
        <v>4301011784</v>
      </c>
      <c r="D514" s="710">
        <v>4607091389982</v>
      </c>
      <c r="E514" s="710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12"/>
      <c r="R514" s="712"/>
      <c r="S514" s="712"/>
      <c r="T514" s="713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x14ac:dyDescent="0.2">
      <c r="A515" s="717"/>
      <c r="B515" s="717"/>
      <c r="C515" s="717"/>
      <c r="D515" s="717"/>
      <c r="E515" s="717"/>
      <c r="F515" s="717"/>
      <c r="G515" s="717"/>
      <c r="H515" s="717"/>
      <c r="I515" s="717"/>
      <c r="J515" s="717"/>
      <c r="K515" s="717"/>
      <c r="L515" s="717"/>
      <c r="M515" s="717"/>
      <c r="N515" s="717"/>
      <c r="O515" s="718"/>
      <c r="P515" s="714" t="s">
        <v>40</v>
      </c>
      <c r="Q515" s="715"/>
      <c r="R515" s="715"/>
      <c r="S515" s="715"/>
      <c r="T515" s="715"/>
      <c r="U515" s="715"/>
      <c r="V515" s="716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312.5</v>
      </c>
      <c r="Y515" s="41">
        <f>IFERROR(Y507/H507,"0")+IFERROR(Y508/H508,"0")+IFERROR(Y509/H509,"0")+IFERROR(Y510/H510,"0")+IFERROR(Y511/H511,"0")+IFERROR(Y512/H512,"0")+IFERROR(Y513/H513,"0")+IFERROR(Y514/H514,"0")</f>
        <v>314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3.7554400000000001</v>
      </c>
      <c r="AA515" s="64"/>
      <c r="AB515" s="64"/>
      <c r="AC515" s="64"/>
    </row>
    <row r="516" spans="1:68" x14ac:dyDescent="0.2">
      <c r="A516" s="717"/>
      <c r="B516" s="717"/>
      <c r="C516" s="717"/>
      <c r="D516" s="717"/>
      <c r="E516" s="717"/>
      <c r="F516" s="717"/>
      <c r="G516" s="717"/>
      <c r="H516" s="717"/>
      <c r="I516" s="717"/>
      <c r="J516" s="717"/>
      <c r="K516" s="717"/>
      <c r="L516" s="717"/>
      <c r="M516" s="717"/>
      <c r="N516" s="717"/>
      <c r="O516" s="718"/>
      <c r="P516" s="714" t="s">
        <v>40</v>
      </c>
      <c r="Q516" s="715"/>
      <c r="R516" s="715"/>
      <c r="S516" s="715"/>
      <c r="T516" s="715"/>
      <c r="U516" s="715"/>
      <c r="V516" s="716"/>
      <c r="W516" s="40" t="s">
        <v>0</v>
      </c>
      <c r="X516" s="41">
        <f>IFERROR(SUM(X507:X514),"0")</f>
        <v>1650</v>
      </c>
      <c r="Y516" s="41">
        <f>IFERROR(SUM(Y507:Y514),"0")</f>
        <v>1657.92</v>
      </c>
      <c r="Z516" s="40"/>
      <c r="AA516" s="64"/>
      <c r="AB516" s="64"/>
      <c r="AC516" s="64"/>
    </row>
    <row r="517" spans="1:68" ht="14.25" hidden="1" customHeight="1" x14ac:dyDescent="0.25">
      <c r="A517" s="709" t="s">
        <v>173</v>
      </c>
      <c r="B517" s="709"/>
      <c r="C517" s="709"/>
      <c r="D517" s="709"/>
      <c r="E517" s="709"/>
      <c r="F517" s="709"/>
      <c r="G517" s="709"/>
      <c r="H517" s="709"/>
      <c r="I517" s="709"/>
      <c r="J517" s="709"/>
      <c r="K517" s="709"/>
      <c r="L517" s="709"/>
      <c r="M517" s="709"/>
      <c r="N517" s="709"/>
      <c r="O517" s="709"/>
      <c r="P517" s="709"/>
      <c r="Q517" s="709"/>
      <c r="R517" s="709"/>
      <c r="S517" s="709"/>
      <c r="T517" s="709"/>
      <c r="U517" s="709"/>
      <c r="V517" s="709"/>
      <c r="W517" s="709"/>
      <c r="X517" s="709"/>
      <c r="Y517" s="709"/>
      <c r="Z517" s="709"/>
      <c r="AA517" s="63"/>
      <c r="AB517" s="63"/>
      <c r="AC517" s="63"/>
    </row>
    <row r="518" spans="1:68" ht="16.5" customHeight="1" x14ac:dyDescent="0.25">
      <c r="A518" s="60" t="s">
        <v>825</v>
      </c>
      <c r="B518" s="60" t="s">
        <v>826</v>
      </c>
      <c r="C518" s="34">
        <v>4301020222</v>
      </c>
      <c r="D518" s="710">
        <v>4607091388930</v>
      </c>
      <c r="E518" s="710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12"/>
      <c r="R518" s="712"/>
      <c r="S518" s="712"/>
      <c r="T518" s="713"/>
      <c r="U518" s="37" t="s">
        <v>45</v>
      </c>
      <c r="V518" s="37" t="s">
        <v>45</v>
      </c>
      <c r="W518" s="38" t="s">
        <v>0</v>
      </c>
      <c r="X518" s="56">
        <v>550</v>
      </c>
      <c r="Y518" s="53">
        <f>IFERROR(IF(X518="",0,CEILING((X518/$H518),1)*$H518),"")</f>
        <v>554.4</v>
      </c>
      <c r="Z518" s="39">
        <f>IFERROR(IF(Y518=0,"",ROUNDUP(Y518/H518,0)*0.01196),"")</f>
        <v>1.2558</v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587.5</v>
      </c>
      <c r="BN518" s="75">
        <f>IFERROR(Y518*I518/H518,"0")</f>
        <v>592.19999999999993</v>
      </c>
      <c r="BO518" s="75">
        <f>IFERROR(1/J518*(X518/H518),"0")</f>
        <v>1.0016025641025641</v>
      </c>
      <c r="BP518" s="75">
        <f>IFERROR(1/J518*(Y518/H518),"0")</f>
        <v>1.0096153846153846</v>
      </c>
    </row>
    <row r="519" spans="1:68" ht="16.5" hidden="1" customHeight="1" x14ac:dyDescent="0.25">
      <c r="A519" s="60" t="s">
        <v>828</v>
      </c>
      <c r="B519" s="60" t="s">
        <v>829</v>
      </c>
      <c r="C519" s="34">
        <v>4301020206</v>
      </c>
      <c r="D519" s="710">
        <v>4680115880054</v>
      </c>
      <c r="E519" s="710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12"/>
      <c r="R519" s="712"/>
      <c r="S519" s="712"/>
      <c r="T519" s="713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17"/>
      <c r="B520" s="717"/>
      <c r="C520" s="717"/>
      <c r="D520" s="717"/>
      <c r="E520" s="717"/>
      <c r="F520" s="717"/>
      <c r="G520" s="717"/>
      <c r="H520" s="717"/>
      <c r="I520" s="717"/>
      <c r="J520" s="717"/>
      <c r="K520" s="717"/>
      <c r="L520" s="717"/>
      <c r="M520" s="717"/>
      <c r="N520" s="717"/>
      <c r="O520" s="718"/>
      <c r="P520" s="714" t="s">
        <v>40</v>
      </c>
      <c r="Q520" s="715"/>
      <c r="R520" s="715"/>
      <c r="S520" s="715"/>
      <c r="T520" s="715"/>
      <c r="U520" s="715"/>
      <c r="V520" s="716"/>
      <c r="W520" s="40" t="s">
        <v>39</v>
      </c>
      <c r="X520" s="41">
        <f>IFERROR(X518/H518,"0")+IFERROR(X519/H519,"0")</f>
        <v>104.16666666666666</v>
      </c>
      <c r="Y520" s="41">
        <f>IFERROR(Y518/H518,"0")+IFERROR(Y519/H519,"0")</f>
        <v>104.99999999999999</v>
      </c>
      <c r="Z520" s="41">
        <f>IFERROR(IF(Z518="",0,Z518),"0")+IFERROR(IF(Z519="",0,Z519),"0")</f>
        <v>1.2558</v>
      </c>
      <c r="AA520" s="64"/>
      <c r="AB520" s="64"/>
      <c r="AC520" s="64"/>
    </row>
    <row r="521" spans="1:68" x14ac:dyDescent="0.2">
      <c r="A521" s="717"/>
      <c r="B521" s="717"/>
      <c r="C521" s="717"/>
      <c r="D521" s="717"/>
      <c r="E521" s="717"/>
      <c r="F521" s="717"/>
      <c r="G521" s="717"/>
      <c r="H521" s="717"/>
      <c r="I521" s="717"/>
      <c r="J521" s="717"/>
      <c r="K521" s="717"/>
      <c r="L521" s="717"/>
      <c r="M521" s="717"/>
      <c r="N521" s="717"/>
      <c r="O521" s="718"/>
      <c r="P521" s="714" t="s">
        <v>40</v>
      </c>
      <c r="Q521" s="715"/>
      <c r="R521" s="715"/>
      <c r="S521" s="715"/>
      <c r="T521" s="715"/>
      <c r="U521" s="715"/>
      <c r="V521" s="716"/>
      <c r="W521" s="40" t="s">
        <v>0</v>
      </c>
      <c r="X521" s="41">
        <f>IFERROR(SUM(X518:X519),"0")</f>
        <v>550</v>
      </c>
      <c r="Y521" s="41">
        <f>IFERROR(SUM(Y518:Y519),"0")</f>
        <v>554.4</v>
      </c>
      <c r="Z521" s="40"/>
      <c r="AA521" s="64"/>
      <c r="AB521" s="64"/>
      <c r="AC521" s="64"/>
    </row>
    <row r="522" spans="1:68" ht="14.25" hidden="1" customHeight="1" x14ac:dyDescent="0.25">
      <c r="A522" s="709" t="s">
        <v>78</v>
      </c>
      <c r="B522" s="709"/>
      <c r="C522" s="709"/>
      <c r="D522" s="709"/>
      <c r="E522" s="709"/>
      <c r="F522" s="709"/>
      <c r="G522" s="709"/>
      <c r="H522" s="709"/>
      <c r="I522" s="709"/>
      <c r="J522" s="709"/>
      <c r="K522" s="709"/>
      <c r="L522" s="709"/>
      <c r="M522" s="709"/>
      <c r="N522" s="709"/>
      <c r="O522" s="709"/>
      <c r="P522" s="709"/>
      <c r="Q522" s="709"/>
      <c r="R522" s="709"/>
      <c r="S522" s="709"/>
      <c r="T522" s="709"/>
      <c r="U522" s="709"/>
      <c r="V522" s="709"/>
      <c r="W522" s="709"/>
      <c r="X522" s="709"/>
      <c r="Y522" s="709"/>
      <c r="Z522" s="709"/>
      <c r="AA522" s="63"/>
      <c r="AB522" s="63"/>
      <c r="AC522" s="63"/>
    </row>
    <row r="523" spans="1:68" ht="27" hidden="1" customHeight="1" x14ac:dyDescent="0.25">
      <c r="A523" s="60" t="s">
        <v>830</v>
      </c>
      <c r="B523" s="60" t="s">
        <v>831</v>
      </c>
      <c r="C523" s="34">
        <v>4301031252</v>
      </c>
      <c r="D523" s="710">
        <v>4680115883116</v>
      </c>
      <c r="E523" s="710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hidden="1" customHeight="1" x14ac:dyDescent="0.25">
      <c r="A524" s="60" t="s">
        <v>833</v>
      </c>
      <c r="B524" s="60" t="s">
        <v>834</v>
      </c>
      <c r="C524" s="34">
        <v>4301031248</v>
      </c>
      <c r="D524" s="710">
        <v>4680115883093</v>
      </c>
      <c r="E524" s="710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4301031250</v>
      </c>
      <c r="D525" s="710">
        <v>4680115883109</v>
      </c>
      <c r="E525" s="710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100</v>
      </c>
      <c r="Y525" s="53">
        <f t="shared" si="90"/>
        <v>100.32000000000001</v>
      </c>
      <c r="Z525" s="39">
        <f>IFERROR(IF(Y525=0,"",ROUNDUP(Y525/H525,0)*0.01196),"")</f>
        <v>0.22724</v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106.81818181818181</v>
      </c>
      <c r="BN525" s="75">
        <f t="shared" si="92"/>
        <v>107.16</v>
      </c>
      <c r="BO525" s="75">
        <f t="shared" si="93"/>
        <v>0.18210955710955709</v>
      </c>
      <c r="BP525" s="75">
        <f t="shared" si="94"/>
        <v>0.18269230769230771</v>
      </c>
    </row>
    <row r="526" spans="1:68" ht="27" hidden="1" customHeight="1" x14ac:dyDescent="0.25">
      <c r="A526" s="60" t="s">
        <v>839</v>
      </c>
      <c r="B526" s="60" t="s">
        <v>840</v>
      </c>
      <c r="C526" s="34">
        <v>4301031249</v>
      </c>
      <c r="D526" s="710">
        <v>4680115882072</v>
      </c>
      <c r="E526" s="710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12"/>
      <c r="R526" s="712"/>
      <c r="S526" s="712"/>
      <c r="T526" s="713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hidden="1" customHeight="1" x14ac:dyDescent="0.25">
      <c r="A527" s="60" t="s">
        <v>842</v>
      </c>
      <c r="B527" s="60" t="s">
        <v>843</v>
      </c>
      <c r="C527" s="34">
        <v>4301031251</v>
      </c>
      <c r="D527" s="710">
        <v>4680115882102</v>
      </c>
      <c r="E527" s="710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12"/>
      <c r="R527" s="712"/>
      <c r="S527" s="712"/>
      <c r="T527" s="713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hidden="1" customHeight="1" x14ac:dyDescent="0.25">
      <c r="A528" s="60" t="s">
        <v>844</v>
      </c>
      <c r="B528" s="60" t="s">
        <v>845</v>
      </c>
      <c r="C528" s="34">
        <v>4301031253</v>
      </c>
      <c r="D528" s="710">
        <v>4680115882096</v>
      </c>
      <c r="E528" s="710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12"/>
      <c r="R528" s="712"/>
      <c r="S528" s="712"/>
      <c r="T528" s="713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x14ac:dyDescent="0.2">
      <c r="A529" s="717"/>
      <c r="B529" s="717"/>
      <c r="C529" s="717"/>
      <c r="D529" s="717"/>
      <c r="E529" s="717"/>
      <c r="F529" s="717"/>
      <c r="G529" s="717"/>
      <c r="H529" s="717"/>
      <c r="I529" s="717"/>
      <c r="J529" s="717"/>
      <c r="K529" s="717"/>
      <c r="L529" s="717"/>
      <c r="M529" s="717"/>
      <c r="N529" s="717"/>
      <c r="O529" s="718"/>
      <c r="P529" s="714" t="s">
        <v>40</v>
      </c>
      <c r="Q529" s="715"/>
      <c r="R529" s="715"/>
      <c r="S529" s="715"/>
      <c r="T529" s="715"/>
      <c r="U529" s="715"/>
      <c r="V529" s="716"/>
      <c r="W529" s="40" t="s">
        <v>39</v>
      </c>
      <c r="X529" s="41">
        <f>IFERROR(X523/H523,"0")+IFERROR(X524/H524,"0")+IFERROR(X525/H525,"0")+IFERROR(X526/H526,"0")+IFERROR(X527/H527,"0")+IFERROR(X528/H528,"0")</f>
        <v>18.939393939393938</v>
      </c>
      <c r="Y529" s="41">
        <f>IFERROR(Y523/H523,"0")+IFERROR(Y524/H524,"0")+IFERROR(Y525/H525,"0")+IFERROR(Y526/H526,"0")+IFERROR(Y527/H527,"0")+IFERROR(Y528/H528,"0")</f>
        <v>19</v>
      </c>
      <c r="Z529" s="41">
        <f>IFERROR(IF(Z523="",0,Z523),"0")+IFERROR(IF(Z524="",0,Z524),"0")+IFERROR(IF(Z525="",0,Z525),"0")+IFERROR(IF(Z526="",0,Z526),"0")+IFERROR(IF(Z527="",0,Z527),"0")+IFERROR(IF(Z528="",0,Z528),"0")</f>
        <v>0.22724</v>
      </c>
      <c r="AA529" s="64"/>
      <c r="AB529" s="64"/>
      <c r="AC529" s="64"/>
    </row>
    <row r="530" spans="1:68" x14ac:dyDescent="0.2">
      <c r="A530" s="717"/>
      <c r="B530" s="717"/>
      <c r="C530" s="717"/>
      <c r="D530" s="717"/>
      <c r="E530" s="717"/>
      <c r="F530" s="717"/>
      <c r="G530" s="717"/>
      <c r="H530" s="717"/>
      <c r="I530" s="717"/>
      <c r="J530" s="717"/>
      <c r="K530" s="717"/>
      <c r="L530" s="717"/>
      <c r="M530" s="717"/>
      <c r="N530" s="717"/>
      <c r="O530" s="718"/>
      <c r="P530" s="714" t="s">
        <v>40</v>
      </c>
      <c r="Q530" s="715"/>
      <c r="R530" s="715"/>
      <c r="S530" s="715"/>
      <c r="T530" s="715"/>
      <c r="U530" s="715"/>
      <c r="V530" s="716"/>
      <c r="W530" s="40" t="s">
        <v>0</v>
      </c>
      <c r="X530" s="41">
        <f>IFERROR(SUM(X523:X528),"0")</f>
        <v>100</v>
      </c>
      <c r="Y530" s="41">
        <f>IFERROR(SUM(Y523:Y528),"0")</f>
        <v>100.32000000000001</v>
      </c>
      <c r="Z530" s="40"/>
      <c r="AA530" s="64"/>
      <c r="AB530" s="64"/>
      <c r="AC530" s="64"/>
    </row>
    <row r="531" spans="1:68" ht="14.25" hidden="1" customHeight="1" x14ac:dyDescent="0.25">
      <c r="A531" s="709" t="s">
        <v>84</v>
      </c>
      <c r="B531" s="709"/>
      <c r="C531" s="709"/>
      <c r="D531" s="709"/>
      <c r="E531" s="709"/>
      <c r="F531" s="709"/>
      <c r="G531" s="709"/>
      <c r="H531" s="709"/>
      <c r="I531" s="709"/>
      <c r="J531" s="709"/>
      <c r="K531" s="709"/>
      <c r="L531" s="709"/>
      <c r="M531" s="709"/>
      <c r="N531" s="709"/>
      <c r="O531" s="709"/>
      <c r="P531" s="709"/>
      <c r="Q531" s="709"/>
      <c r="R531" s="709"/>
      <c r="S531" s="709"/>
      <c r="T531" s="709"/>
      <c r="U531" s="709"/>
      <c r="V531" s="709"/>
      <c r="W531" s="709"/>
      <c r="X531" s="709"/>
      <c r="Y531" s="709"/>
      <c r="Z531" s="709"/>
      <c r="AA531" s="63"/>
      <c r="AB531" s="63"/>
      <c r="AC531" s="63"/>
    </row>
    <row r="532" spans="1:68" ht="16.5" hidden="1" customHeight="1" x14ac:dyDescent="0.25">
      <c r="A532" s="60" t="s">
        <v>846</v>
      </c>
      <c r="B532" s="60" t="s">
        <v>847</v>
      </c>
      <c r="C532" s="34">
        <v>4301051230</v>
      </c>
      <c r="D532" s="710">
        <v>4607091383409</v>
      </c>
      <c r="E532" s="710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12"/>
      <c r="R532" s="712"/>
      <c r="S532" s="712"/>
      <c r="T532" s="713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hidden="1" customHeight="1" x14ac:dyDescent="0.25">
      <c r="A533" s="60" t="s">
        <v>849</v>
      </c>
      <c r="B533" s="60" t="s">
        <v>850</v>
      </c>
      <c r="C533" s="34">
        <v>4301051231</v>
      </c>
      <c r="D533" s="710">
        <v>4607091383416</v>
      </c>
      <c r="E533" s="710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12"/>
      <c r="R533" s="712"/>
      <c r="S533" s="712"/>
      <c r="T533" s="71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852</v>
      </c>
      <c r="B534" s="60" t="s">
        <v>853</v>
      </c>
      <c r="C534" s="34">
        <v>4301051058</v>
      </c>
      <c r="D534" s="710">
        <v>4680115883536</v>
      </c>
      <c r="E534" s="710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12"/>
      <c r="R534" s="712"/>
      <c r="S534" s="712"/>
      <c r="T534" s="71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17"/>
      <c r="B535" s="717"/>
      <c r="C535" s="717"/>
      <c r="D535" s="717"/>
      <c r="E535" s="717"/>
      <c r="F535" s="717"/>
      <c r="G535" s="717"/>
      <c r="H535" s="717"/>
      <c r="I535" s="717"/>
      <c r="J535" s="717"/>
      <c r="K535" s="717"/>
      <c r="L535" s="717"/>
      <c r="M535" s="717"/>
      <c r="N535" s="717"/>
      <c r="O535" s="718"/>
      <c r="P535" s="714" t="s">
        <v>40</v>
      </c>
      <c r="Q535" s="715"/>
      <c r="R535" s="715"/>
      <c r="S535" s="715"/>
      <c r="T535" s="715"/>
      <c r="U535" s="715"/>
      <c r="V535" s="716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717"/>
      <c r="B536" s="717"/>
      <c r="C536" s="717"/>
      <c r="D536" s="717"/>
      <c r="E536" s="717"/>
      <c r="F536" s="717"/>
      <c r="G536" s="717"/>
      <c r="H536" s="717"/>
      <c r="I536" s="717"/>
      <c r="J536" s="717"/>
      <c r="K536" s="717"/>
      <c r="L536" s="717"/>
      <c r="M536" s="717"/>
      <c r="N536" s="717"/>
      <c r="O536" s="718"/>
      <c r="P536" s="714" t="s">
        <v>40</v>
      </c>
      <c r="Q536" s="715"/>
      <c r="R536" s="715"/>
      <c r="S536" s="715"/>
      <c r="T536" s="715"/>
      <c r="U536" s="715"/>
      <c r="V536" s="716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709" t="s">
        <v>216</v>
      </c>
      <c r="B537" s="709"/>
      <c r="C537" s="709"/>
      <c r="D537" s="709"/>
      <c r="E537" s="709"/>
      <c r="F537" s="709"/>
      <c r="G537" s="709"/>
      <c r="H537" s="709"/>
      <c r="I537" s="709"/>
      <c r="J537" s="709"/>
      <c r="K537" s="709"/>
      <c r="L537" s="709"/>
      <c r="M537" s="709"/>
      <c r="N537" s="709"/>
      <c r="O537" s="709"/>
      <c r="P537" s="709"/>
      <c r="Q537" s="709"/>
      <c r="R537" s="709"/>
      <c r="S537" s="709"/>
      <c r="T537" s="709"/>
      <c r="U537" s="709"/>
      <c r="V537" s="709"/>
      <c r="W537" s="709"/>
      <c r="X537" s="709"/>
      <c r="Y537" s="709"/>
      <c r="Z537" s="709"/>
      <c r="AA537" s="63"/>
      <c r="AB537" s="63"/>
      <c r="AC537" s="63"/>
    </row>
    <row r="538" spans="1:68" ht="16.5" hidden="1" customHeight="1" x14ac:dyDescent="0.25">
      <c r="A538" s="60" t="s">
        <v>855</v>
      </c>
      <c r="B538" s="60" t="s">
        <v>856</v>
      </c>
      <c r="C538" s="34">
        <v>4301060363</v>
      </c>
      <c r="D538" s="710">
        <v>4680115885035</v>
      </c>
      <c r="E538" s="710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12"/>
      <c r="R538" s="712"/>
      <c r="S538" s="712"/>
      <c r="T538" s="71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4301060436</v>
      </c>
      <c r="D539" s="710">
        <v>4680115885936</v>
      </c>
      <c r="E539" s="710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759" t="s">
        <v>860</v>
      </c>
      <c r="Q539" s="712"/>
      <c r="R539" s="712"/>
      <c r="S539" s="712"/>
      <c r="T539" s="71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717"/>
      <c r="B540" s="717"/>
      <c r="C540" s="717"/>
      <c r="D540" s="717"/>
      <c r="E540" s="717"/>
      <c r="F540" s="717"/>
      <c r="G540" s="717"/>
      <c r="H540" s="717"/>
      <c r="I540" s="717"/>
      <c r="J540" s="717"/>
      <c r="K540" s="717"/>
      <c r="L540" s="717"/>
      <c r="M540" s="717"/>
      <c r="N540" s="717"/>
      <c r="O540" s="718"/>
      <c r="P540" s="714" t="s">
        <v>40</v>
      </c>
      <c r="Q540" s="715"/>
      <c r="R540" s="715"/>
      <c r="S540" s="715"/>
      <c r="T540" s="715"/>
      <c r="U540" s="715"/>
      <c r="V540" s="716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hidden="1" x14ac:dyDescent="0.2">
      <c r="A541" s="717"/>
      <c r="B541" s="717"/>
      <c r="C541" s="717"/>
      <c r="D541" s="717"/>
      <c r="E541" s="717"/>
      <c r="F541" s="717"/>
      <c r="G541" s="717"/>
      <c r="H541" s="717"/>
      <c r="I541" s="717"/>
      <c r="J541" s="717"/>
      <c r="K541" s="717"/>
      <c r="L541" s="717"/>
      <c r="M541" s="717"/>
      <c r="N541" s="717"/>
      <c r="O541" s="718"/>
      <c r="P541" s="714" t="s">
        <v>40</v>
      </c>
      <c r="Q541" s="715"/>
      <c r="R541" s="715"/>
      <c r="S541" s="715"/>
      <c r="T541" s="715"/>
      <c r="U541" s="715"/>
      <c r="V541" s="716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hidden="1" customHeight="1" x14ac:dyDescent="0.2">
      <c r="A542" s="747" t="s">
        <v>861</v>
      </c>
      <c r="B542" s="747"/>
      <c r="C542" s="747"/>
      <c r="D542" s="747"/>
      <c r="E542" s="747"/>
      <c r="F542" s="747"/>
      <c r="G542" s="747"/>
      <c r="H542" s="747"/>
      <c r="I542" s="747"/>
      <c r="J542" s="747"/>
      <c r="K542" s="747"/>
      <c r="L542" s="747"/>
      <c r="M542" s="747"/>
      <c r="N542" s="747"/>
      <c r="O542" s="747"/>
      <c r="P542" s="747"/>
      <c r="Q542" s="747"/>
      <c r="R542" s="747"/>
      <c r="S542" s="747"/>
      <c r="T542" s="747"/>
      <c r="U542" s="747"/>
      <c r="V542" s="747"/>
      <c r="W542" s="747"/>
      <c r="X542" s="747"/>
      <c r="Y542" s="747"/>
      <c r="Z542" s="747"/>
      <c r="AA542" s="52"/>
      <c r="AB542" s="52"/>
      <c r="AC542" s="52"/>
    </row>
    <row r="543" spans="1:68" ht="16.5" hidden="1" customHeight="1" x14ac:dyDescent="0.25">
      <c r="A543" s="724" t="s">
        <v>861</v>
      </c>
      <c r="B543" s="724"/>
      <c r="C543" s="724"/>
      <c r="D543" s="724"/>
      <c r="E543" s="724"/>
      <c r="F543" s="724"/>
      <c r="G543" s="724"/>
      <c r="H543" s="724"/>
      <c r="I543" s="724"/>
      <c r="J543" s="724"/>
      <c r="K543" s="724"/>
      <c r="L543" s="724"/>
      <c r="M543" s="724"/>
      <c r="N543" s="724"/>
      <c r="O543" s="724"/>
      <c r="P543" s="724"/>
      <c r="Q543" s="724"/>
      <c r="R543" s="724"/>
      <c r="S543" s="724"/>
      <c r="T543" s="724"/>
      <c r="U543" s="724"/>
      <c r="V543" s="724"/>
      <c r="W543" s="724"/>
      <c r="X543" s="724"/>
      <c r="Y543" s="724"/>
      <c r="Z543" s="724"/>
      <c r="AA543" s="62"/>
      <c r="AB543" s="62"/>
      <c r="AC543" s="62"/>
    </row>
    <row r="544" spans="1:68" ht="14.25" hidden="1" customHeight="1" x14ac:dyDescent="0.25">
      <c r="A544" s="709" t="s">
        <v>125</v>
      </c>
      <c r="B544" s="709"/>
      <c r="C544" s="709"/>
      <c r="D544" s="709"/>
      <c r="E544" s="709"/>
      <c r="F544" s="709"/>
      <c r="G544" s="709"/>
      <c r="H544" s="709"/>
      <c r="I544" s="709"/>
      <c r="J544" s="709"/>
      <c r="K544" s="709"/>
      <c r="L544" s="709"/>
      <c r="M544" s="709"/>
      <c r="N544" s="709"/>
      <c r="O544" s="709"/>
      <c r="P544" s="709"/>
      <c r="Q544" s="709"/>
      <c r="R544" s="709"/>
      <c r="S544" s="709"/>
      <c r="T544" s="709"/>
      <c r="U544" s="709"/>
      <c r="V544" s="709"/>
      <c r="W544" s="709"/>
      <c r="X544" s="709"/>
      <c r="Y544" s="709"/>
      <c r="Z544" s="709"/>
      <c r="AA544" s="63"/>
      <c r="AB544" s="63"/>
      <c r="AC544" s="63"/>
    </row>
    <row r="545" spans="1:68" ht="27" hidden="1" customHeight="1" x14ac:dyDescent="0.25">
      <c r="A545" s="60" t="s">
        <v>862</v>
      </c>
      <c r="B545" s="60" t="s">
        <v>863</v>
      </c>
      <c r="C545" s="34">
        <v>4301011763</v>
      </c>
      <c r="D545" s="710">
        <v>4640242181011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748" t="s">
        <v>864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hidden="1" customHeight="1" x14ac:dyDescent="0.25">
      <c r="A546" s="60" t="s">
        <v>866</v>
      </c>
      <c r="B546" s="60" t="s">
        <v>867</v>
      </c>
      <c r="C546" s="34">
        <v>4301011585</v>
      </c>
      <c r="D546" s="710">
        <v>4640242180441</v>
      </c>
      <c r="E546" s="710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749" t="s">
        <v>868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870</v>
      </c>
      <c r="B547" s="60" t="s">
        <v>871</v>
      </c>
      <c r="C547" s="34">
        <v>4301011584</v>
      </c>
      <c r="D547" s="710">
        <v>4640242180564</v>
      </c>
      <c r="E547" s="710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750" t="s">
        <v>872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240</v>
      </c>
      <c r="Y547" s="53">
        <f t="shared" si="95"/>
        <v>240</v>
      </c>
      <c r="Z547" s="39">
        <f>IFERROR(IF(Y547=0,"",ROUNDUP(Y547/H547,0)*0.02175),"")</f>
        <v>0.43499999999999994</v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249.60000000000002</v>
      </c>
      <c r="BN547" s="75">
        <f t="shared" si="97"/>
        <v>249.60000000000002</v>
      </c>
      <c r="BO547" s="75">
        <f t="shared" si="98"/>
        <v>0.3571428571428571</v>
      </c>
      <c r="BP547" s="75">
        <f t="shared" si="99"/>
        <v>0.3571428571428571</v>
      </c>
    </row>
    <row r="548" spans="1:68" ht="27" hidden="1" customHeight="1" x14ac:dyDescent="0.25">
      <c r="A548" s="60" t="s">
        <v>874</v>
      </c>
      <c r="B548" s="60" t="s">
        <v>875</v>
      </c>
      <c r="C548" s="34">
        <v>4301011762</v>
      </c>
      <c r="D548" s="710">
        <v>4640242180922</v>
      </c>
      <c r="E548" s="710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751" t="s">
        <v>876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hidden="1" customHeight="1" x14ac:dyDescent="0.25">
      <c r="A549" s="60" t="s">
        <v>878</v>
      </c>
      <c r="B549" s="60" t="s">
        <v>879</v>
      </c>
      <c r="C549" s="34">
        <v>4301011764</v>
      </c>
      <c r="D549" s="710">
        <v>4640242181189</v>
      </c>
      <c r="E549" s="710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752" t="s">
        <v>880</v>
      </c>
      <c r="Q549" s="712"/>
      <c r="R549" s="712"/>
      <c r="S549" s="712"/>
      <c r="T549" s="713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hidden="1" customHeight="1" x14ac:dyDescent="0.25">
      <c r="A550" s="60" t="s">
        <v>881</v>
      </c>
      <c r="B550" s="60" t="s">
        <v>882</v>
      </c>
      <c r="C550" s="34">
        <v>4301011551</v>
      </c>
      <c r="D550" s="710">
        <v>4640242180038</v>
      </c>
      <c r="E550" s="710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753" t="s">
        <v>883</v>
      </c>
      <c r="Q550" s="712"/>
      <c r="R550" s="712"/>
      <c r="S550" s="712"/>
      <c r="T550" s="713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hidden="1" customHeight="1" x14ac:dyDescent="0.25">
      <c r="A551" s="60" t="s">
        <v>884</v>
      </c>
      <c r="B551" s="60" t="s">
        <v>885</v>
      </c>
      <c r="C551" s="34">
        <v>4301011765</v>
      </c>
      <c r="D551" s="710">
        <v>4640242181172</v>
      </c>
      <c r="E551" s="710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754" t="s">
        <v>886</v>
      </c>
      <c r="Q551" s="712"/>
      <c r="R551" s="712"/>
      <c r="S551" s="712"/>
      <c r="T551" s="713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x14ac:dyDescent="0.2">
      <c r="A552" s="717"/>
      <c r="B552" s="717"/>
      <c r="C552" s="717"/>
      <c r="D552" s="717"/>
      <c r="E552" s="717"/>
      <c r="F552" s="717"/>
      <c r="G552" s="717"/>
      <c r="H552" s="717"/>
      <c r="I552" s="717"/>
      <c r="J552" s="717"/>
      <c r="K552" s="717"/>
      <c r="L552" s="717"/>
      <c r="M552" s="717"/>
      <c r="N552" s="717"/>
      <c r="O552" s="718"/>
      <c r="P552" s="714" t="s">
        <v>40</v>
      </c>
      <c r="Q552" s="715"/>
      <c r="R552" s="715"/>
      <c r="S552" s="715"/>
      <c r="T552" s="715"/>
      <c r="U552" s="715"/>
      <c r="V552" s="716"/>
      <c r="W552" s="40" t="s">
        <v>39</v>
      </c>
      <c r="X552" s="41">
        <f>IFERROR(X545/H545,"0")+IFERROR(X546/H546,"0")+IFERROR(X547/H547,"0")+IFERROR(X548/H548,"0")+IFERROR(X549/H549,"0")+IFERROR(X550/H550,"0")+IFERROR(X551/H551,"0")</f>
        <v>20</v>
      </c>
      <c r="Y552" s="41">
        <f>IFERROR(Y545/H545,"0")+IFERROR(Y546/H546,"0")+IFERROR(Y547/H547,"0")+IFERROR(Y548/H548,"0")+IFERROR(Y549/H549,"0")+IFERROR(Y550/H550,"0")+IFERROR(Y551/H551,"0")</f>
        <v>20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0.43499999999999994</v>
      </c>
      <c r="AA552" s="64"/>
      <c r="AB552" s="64"/>
      <c r="AC552" s="64"/>
    </row>
    <row r="553" spans="1:68" x14ac:dyDescent="0.2">
      <c r="A553" s="717"/>
      <c r="B553" s="717"/>
      <c r="C553" s="717"/>
      <c r="D553" s="717"/>
      <c r="E553" s="717"/>
      <c r="F553" s="717"/>
      <c r="G553" s="717"/>
      <c r="H553" s="717"/>
      <c r="I553" s="717"/>
      <c r="J553" s="717"/>
      <c r="K553" s="717"/>
      <c r="L553" s="717"/>
      <c r="M553" s="717"/>
      <c r="N553" s="717"/>
      <c r="O553" s="718"/>
      <c r="P553" s="714" t="s">
        <v>40</v>
      </c>
      <c r="Q553" s="715"/>
      <c r="R553" s="715"/>
      <c r="S553" s="715"/>
      <c r="T553" s="715"/>
      <c r="U553" s="715"/>
      <c r="V553" s="716"/>
      <c r="W553" s="40" t="s">
        <v>0</v>
      </c>
      <c r="X553" s="41">
        <f>IFERROR(SUM(X545:X551),"0")</f>
        <v>240</v>
      </c>
      <c r="Y553" s="41">
        <f>IFERROR(SUM(Y545:Y551),"0")</f>
        <v>240</v>
      </c>
      <c r="Z553" s="40"/>
      <c r="AA553" s="64"/>
      <c r="AB553" s="64"/>
      <c r="AC553" s="64"/>
    </row>
    <row r="554" spans="1:68" ht="14.25" hidden="1" customHeight="1" x14ac:dyDescent="0.25">
      <c r="A554" s="709" t="s">
        <v>173</v>
      </c>
      <c r="B554" s="709"/>
      <c r="C554" s="709"/>
      <c r="D554" s="709"/>
      <c r="E554" s="709"/>
      <c r="F554" s="709"/>
      <c r="G554" s="709"/>
      <c r="H554" s="709"/>
      <c r="I554" s="709"/>
      <c r="J554" s="709"/>
      <c r="K554" s="709"/>
      <c r="L554" s="709"/>
      <c r="M554" s="709"/>
      <c r="N554" s="709"/>
      <c r="O554" s="709"/>
      <c r="P554" s="709"/>
      <c r="Q554" s="709"/>
      <c r="R554" s="709"/>
      <c r="S554" s="709"/>
      <c r="T554" s="709"/>
      <c r="U554" s="709"/>
      <c r="V554" s="709"/>
      <c r="W554" s="709"/>
      <c r="X554" s="709"/>
      <c r="Y554" s="709"/>
      <c r="Z554" s="709"/>
      <c r="AA554" s="63"/>
      <c r="AB554" s="63"/>
      <c r="AC554" s="63"/>
    </row>
    <row r="555" spans="1:68" ht="16.5" hidden="1" customHeight="1" x14ac:dyDescent="0.25">
      <c r="A555" s="60" t="s">
        <v>887</v>
      </c>
      <c r="B555" s="60" t="s">
        <v>888</v>
      </c>
      <c r="C555" s="34">
        <v>4301020269</v>
      </c>
      <c r="D555" s="710">
        <v>4640242180519</v>
      </c>
      <c r="E555" s="710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742" t="s">
        <v>889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hidden="1" customHeight="1" x14ac:dyDescent="0.25">
      <c r="A556" s="60" t="s">
        <v>890</v>
      </c>
      <c r="B556" s="60" t="s">
        <v>891</v>
      </c>
      <c r="C556" s="34">
        <v>4301020260</v>
      </c>
      <c r="D556" s="710">
        <v>4640242180526</v>
      </c>
      <c r="E556" s="710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743" t="s">
        <v>892</v>
      </c>
      <c r="Q556" s="712"/>
      <c r="R556" s="712"/>
      <c r="S556" s="712"/>
      <c r="T556" s="713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hidden="1" customHeight="1" x14ac:dyDescent="0.25">
      <c r="A557" s="60" t="s">
        <v>893</v>
      </c>
      <c r="B557" s="60" t="s">
        <v>894</v>
      </c>
      <c r="C557" s="34">
        <v>4301020309</v>
      </c>
      <c r="D557" s="710">
        <v>4640242180090</v>
      </c>
      <c r="E557" s="710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744" t="s">
        <v>895</v>
      </c>
      <c r="Q557" s="712"/>
      <c r="R557" s="712"/>
      <c r="S557" s="712"/>
      <c r="T557" s="713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897</v>
      </c>
      <c r="B558" s="60" t="s">
        <v>898</v>
      </c>
      <c r="C558" s="34">
        <v>4301020295</v>
      </c>
      <c r="D558" s="710">
        <v>4640242181363</v>
      </c>
      <c r="E558" s="710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745" t="s">
        <v>899</v>
      </c>
      <c r="Q558" s="712"/>
      <c r="R558" s="712"/>
      <c r="S558" s="712"/>
      <c r="T558" s="713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idden="1" x14ac:dyDescent="0.2">
      <c r="A559" s="717"/>
      <c r="B559" s="717"/>
      <c r="C559" s="717"/>
      <c r="D559" s="717"/>
      <c r="E559" s="717"/>
      <c r="F559" s="717"/>
      <c r="G559" s="717"/>
      <c r="H559" s="717"/>
      <c r="I559" s="717"/>
      <c r="J559" s="717"/>
      <c r="K559" s="717"/>
      <c r="L559" s="717"/>
      <c r="M559" s="717"/>
      <c r="N559" s="717"/>
      <c r="O559" s="718"/>
      <c r="P559" s="714" t="s">
        <v>40</v>
      </c>
      <c r="Q559" s="715"/>
      <c r="R559" s="715"/>
      <c r="S559" s="715"/>
      <c r="T559" s="715"/>
      <c r="U559" s="715"/>
      <c r="V559" s="716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hidden="1" x14ac:dyDescent="0.2">
      <c r="A560" s="717"/>
      <c r="B560" s="717"/>
      <c r="C560" s="717"/>
      <c r="D560" s="717"/>
      <c r="E560" s="717"/>
      <c r="F560" s="717"/>
      <c r="G560" s="717"/>
      <c r="H560" s="717"/>
      <c r="I560" s="717"/>
      <c r="J560" s="717"/>
      <c r="K560" s="717"/>
      <c r="L560" s="717"/>
      <c r="M560" s="717"/>
      <c r="N560" s="717"/>
      <c r="O560" s="718"/>
      <c r="P560" s="714" t="s">
        <v>40</v>
      </c>
      <c r="Q560" s="715"/>
      <c r="R560" s="715"/>
      <c r="S560" s="715"/>
      <c r="T560" s="715"/>
      <c r="U560" s="715"/>
      <c r="V560" s="716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hidden="1" customHeight="1" x14ac:dyDescent="0.25">
      <c r="A561" s="709" t="s">
        <v>78</v>
      </c>
      <c r="B561" s="709"/>
      <c r="C561" s="709"/>
      <c r="D561" s="709"/>
      <c r="E561" s="709"/>
      <c r="F561" s="709"/>
      <c r="G561" s="709"/>
      <c r="H561" s="709"/>
      <c r="I561" s="709"/>
      <c r="J561" s="709"/>
      <c r="K561" s="709"/>
      <c r="L561" s="709"/>
      <c r="M561" s="709"/>
      <c r="N561" s="709"/>
      <c r="O561" s="709"/>
      <c r="P561" s="709"/>
      <c r="Q561" s="709"/>
      <c r="R561" s="709"/>
      <c r="S561" s="709"/>
      <c r="T561" s="709"/>
      <c r="U561" s="709"/>
      <c r="V561" s="709"/>
      <c r="W561" s="709"/>
      <c r="X561" s="709"/>
      <c r="Y561" s="709"/>
      <c r="Z561" s="709"/>
      <c r="AA561" s="63"/>
      <c r="AB561" s="63"/>
      <c r="AC561" s="63"/>
    </row>
    <row r="562" spans="1:68" ht="27" hidden="1" customHeight="1" x14ac:dyDescent="0.25">
      <c r="A562" s="60" t="s">
        <v>900</v>
      </c>
      <c r="B562" s="60" t="s">
        <v>901</v>
      </c>
      <c r="C562" s="34">
        <v>4301031280</v>
      </c>
      <c r="D562" s="710">
        <v>4640242180816</v>
      </c>
      <c r="E562" s="710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746" t="s">
        <v>902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hidden="1" customHeight="1" x14ac:dyDescent="0.25">
      <c r="A563" s="60" t="s">
        <v>904</v>
      </c>
      <c r="B563" s="60" t="s">
        <v>905</v>
      </c>
      <c r="C563" s="34">
        <v>4301031244</v>
      </c>
      <c r="D563" s="710">
        <v>4640242180595</v>
      </c>
      <c r="E563" s="710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735" t="s">
        <v>906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908</v>
      </c>
      <c r="B564" s="60" t="s">
        <v>909</v>
      </c>
      <c r="C564" s="34">
        <v>4301031289</v>
      </c>
      <c r="D564" s="710">
        <v>4640242181615</v>
      </c>
      <c r="E564" s="710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736" t="s">
        <v>910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912</v>
      </c>
      <c r="B565" s="60" t="s">
        <v>913</v>
      </c>
      <c r="C565" s="34">
        <v>4301031285</v>
      </c>
      <c r="D565" s="710">
        <v>4640242181639</v>
      </c>
      <c r="E565" s="710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737" t="s">
        <v>914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hidden="1" customHeight="1" x14ac:dyDescent="0.25">
      <c r="A566" s="60" t="s">
        <v>916</v>
      </c>
      <c r="B566" s="60" t="s">
        <v>917</v>
      </c>
      <c r="C566" s="34">
        <v>4301031287</v>
      </c>
      <c r="D566" s="710">
        <v>4640242181622</v>
      </c>
      <c r="E566" s="710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738" t="s">
        <v>918</v>
      </c>
      <c r="Q566" s="712"/>
      <c r="R566" s="712"/>
      <c r="S566" s="712"/>
      <c r="T566" s="71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hidden="1" customHeight="1" x14ac:dyDescent="0.25">
      <c r="A567" s="60" t="s">
        <v>920</v>
      </c>
      <c r="B567" s="60" t="s">
        <v>921</v>
      </c>
      <c r="C567" s="34">
        <v>4301031203</v>
      </c>
      <c r="D567" s="710">
        <v>4640242180908</v>
      </c>
      <c r="E567" s="710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739" t="s">
        <v>922</v>
      </c>
      <c r="Q567" s="712"/>
      <c r="R567" s="712"/>
      <c r="S567" s="712"/>
      <c r="T567" s="713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hidden="1" customHeight="1" x14ac:dyDescent="0.25">
      <c r="A568" s="60" t="s">
        <v>923</v>
      </c>
      <c r="B568" s="60" t="s">
        <v>924</v>
      </c>
      <c r="C568" s="34">
        <v>4301031200</v>
      </c>
      <c r="D568" s="710">
        <v>4640242180489</v>
      </c>
      <c r="E568" s="710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740" t="s">
        <v>925</v>
      </c>
      <c r="Q568" s="712"/>
      <c r="R568" s="712"/>
      <c r="S568" s="712"/>
      <c r="T568" s="713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idden="1" x14ac:dyDescent="0.2">
      <c r="A569" s="717"/>
      <c r="B569" s="717"/>
      <c r="C569" s="717"/>
      <c r="D569" s="717"/>
      <c r="E569" s="717"/>
      <c r="F569" s="717"/>
      <c r="G569" s="717"/>
      <c r="H569" s="717"/>
      <c r="I569" s="717"/>
      <c r="J569" s="717"/>
      <c r="K569" s="717"/>
      <c r="L569" s="717"/>
      <c r="M569" s="717"/>
      <c r="N569" s="717"/>
      <c r="O569" s="718"/>
      <c r="P569" s="714" t="s">
        <v>40</v>
      </c>
      <c r="Q569" s="715"/>
      <c r="R569" s="715"/>
      <c r="S569" s="715"/>
      <c r="T569" s="715"/>
      <c r="U569" s="715"/>
      <c r="V569" s="716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hidden="1" x14ac:dyDescent="0.2">
      <c r="A570" s="717"/>
      <c r="B570" s="717"/>
      <c r="C570" s="717"/>
      <c r="D570" s="717"/>
      <c r="E570" s="717"/>
      <c r="F570" s="717"/>
      <c r="G570" s="717"/>
      <c r="H570" s="717"/>
      <c r="I570" s="717"/>
      <c r="J570" s="717"/>
      <c r="K570" s="717"/>
      <c r="L570" s="717"/>
      <c r="M570" s="717"/>
      <c r="N570" s="717"/>
      <c r="O570" s="718"/>
      <c r="P570" s="714" t="s">
        <v>40</v>
      </c>
      <c r="Q570" s="715"/>
      <c r="R570" s="715"/>
      <c r="S570" s="715"/>
      <c r="T570" s="715"/>
      <c r="U570" s="715"/>
      <c r="V570" s="716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hidden="1" customHeight="1" x14ac:dyDescent="0.25">
      <c r="A571" s="709" t="s">
        <v>84</v>
      </c>
      <c r="B571" s="709"/>
      <c r="C571" s="709"/>
      <c r="D571" s="709"/>
      <c r="E571" s="709"/>
      <c r="F571" s="709"/>
      <c r="G571" s="709"/>
      <c r="H571" s="709"/>
      <c r="I571" s="709"/>
      <c r="J571" s="709"/>
      <c r="K571" s="709"/>
      <c r="L571" s="709"/>
      <c r="M571" s="709"/>
      <c r="N571" s="709"/>
      <c r="O571" s="709"/>
      <c r="P571" s="709"/>
      <c r="Q571" s="709"/>
      <c r="R571" s="709"/>
      <c r="S571" s="709"/>
      <c r="T571" s="709"/>
      <c r="U571" s="709"/>
      <c r="V571" s="709"/>
      <c r="W571" s="709"/>
      <c r="X571" s="709"/>
      <c r="Y571" s="709"/>
      <c r="Z571" s="709"/>
      <c r="AA571" s="63"/>
      <c r="AB571" s="63"/>
      <c r="AC571" s="63"/>
    </row>
    <row r="572" spans="1:68" ht="27" hidden="1" customHeight="1" x14ac:dyDescent="0.25">
      <c r="A572" s="60" t="s">
        <v>926</v>
      </c>
      <c r="B572" s="60" t="s">
        <v>927</v>
      </c>
      <c r="C572" s="34">
        <v>4301051746</v>
      </c>
      <c r="D572" s="710">
        <v>4640242180533</v>
      </c>
      <c r="E572" s="710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741" t="s">
        <v>928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hidden="1" customHeight="1" x14ac:dyDescent="0.25">
      <c r="A573" s="60" t="s">
        <v>930</v>
      </c>
      <c r="B573" s="60" t="s">
        <v>931</v>
      </c>
      <c r="C573" s="34">
        <v>4301051510</v>
      </c>
      <c r="D573" s="710">
        <v>4640242180540</v>
      </c>
      <c r="E573" s="710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728" t="s">
        <v>932</v>
      </c>
      <c r="Q573" s="712"/>
      <c r="R573" s="712"/>
      <c r="S573" s="712"/>
      <c r="T573" s="713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934</v>
      </c>
      <c r="B574" s="60" t="s">
        <v>935</v>
      </c>
      <c r="C574" s="34">
        <v>4301051390</v>
      </c>
      <c r="D574" s="710">
        <v>4640242181233</v>
      </c>
      <c r="E574" s="710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729" t="s">
        <v>936</v>
      </c>
      <c r="Q574" s="712"/>
      <c r="R574" s="712"/>
      <c r="S574" s="712"/>
      <c r="T574" s="713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937</v>
      </c>
      <c r="B575" s="60" t="s">
        <v>938</v>
      </c>
      <c r="C575" s="34">
        <v>4301051448</v>
      </c>
      <c r="D575" s="710">
        <v>4640242181226</v>
      </c>
      <c r="E575" s="710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730" t="s">
        <v>939</v>
      </c>
      <c r="Q575" s="712"/>
      <c r="R575" s="712"/>
      <c r="S575" s="712"/>
      <c r="T575" s="713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717"/>
      <c r="B576" s="717"/>
      <c r="C576" s="717"/>
      <c r="D576" s="717"/>
      <c r="E576" s="717"/>
      <c r="F576" s="717"/>
      <c r="G576" s="717"/>
      <c r="H576" s="717"/>
      <c r="I576" s="717"/>
      <c r="J576" s="717"/>
      <c r="K576" s="717"/>
      <c r="L576" s="717"/>
      <c r="M576" s="717"/>
      <c r="N576" s="717"/>
      <c r="O576" s="718"/>
      <c r="P576" s="714" t="s">
        <v>40</v>
      </c>
      <c r="Q576" s="715"/>
      <c r="R576" s="715"/>
      <c r="S576" s="715"/>
      <c r="T576" s="715"/>
      <c r="U576" s="715"/>
      <c r="V576" s="716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717"/>
      <c r="B577" s="717"/>
      <c r="C577" s="717"/>
      <c r="D577" s="717"/>
      <c r="E577" s="717"/>
      <c r="F577" s="717"/>
      <c r="G577" s="717"/>
      <c r="H577" s="717"/>
      <c r="I577" s="717"/>
      <c r="J577" s="717"/>
      <c r="K577" s="717"/>
      <c r="L577" s="717"/>
      <c r="M577" s="717"/>
      <c r="N577" s="717"/>
      <c r="O577" s="718"/>
      <c r="P577" s="714" t="s">
        <v>40</v>
      </c>
      <c r="Q577" s="715"/>
      <c r="R577" s="715"/>
      <c r="S577" s="715"/>
      <c r="T577" s="715"/>
      <c r="U577" s="715"/>
      <c r="V577" s="716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709" t="s">
        <v>216</v>
      </c>
      <c r="B578" s="709"/>
      <c r="C578" s="709"/>
      <c r="D578" s="709"/>
      <c r="E578" s="709"/>
      <c r="F578" s="709"/>
      <c r="G578" s="709"/>
      <c r="H578" s="709"/>
      <c r="I578" s="709"/>
      <c r="J578" s="709"/>
      <c r="K578" s="709"/>
      <c r="L578" s="709"/>
      <c r="M578" s="709"/>
      <c r="N578" s="709"/>
      <c r="O578" s="709"/>
      <c r="P578" s="709"/>
      <c r="Q578" s="709"/>
      <c r="R578" s="709"/>
      <c r="S578" s="709"/>
      <c r="T578" s="709"/>
      <c r="U578" s="709"/>
      <c r="V578" s="709"/>
      <c r="W578" s="709"/>
      <c r="X578" s="709"/>
      <c r="Y578" s="709"/>
      <c r="Z578" s="709"/>
      <c r="AA578" s="63"/>
      <c r="AB578" s="63"/>
      <c r="AC578" s="63"/>
    </row>
    <row r="579" spans="1:68" ht="27" hidden="1" customHeight="1" x14ac:dyDescent="0.25">
      <c r="A579" s="60" t="s">
        <v>940</v>
      </c>
      <c r="B579" s="60" t="s">
        <v>941</v>
      </c>
      <c r="C579" s="34">
        <v>4301060354</v>
      </c>
      <c r="D579" s="710">
        <v>4640242180120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1" t="s">
        <v>942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hidden="1" customHeight="1" x14ac:dyDescent="0.25">
      <c r="A580" s="60" t="s">
        <v>940</v>
      </c>
      <c r="B580" s="60" t="s">
        <v>944</v>
      </c>
      <c r="C580" s="34">
        <v>4301060408</v>
      </c>
      <c r="D580" s="710">
        <v>4640242180120</v>
      </c>
      <c r="E580" s="710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732" t="s">
        <v>945</v>
      </c>
      <c r="Q580" s="712"/>
      <c r="R580" s="712"/>
      <c r="S580" s="712"/>
      <c r="T580" s="713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946</v>
      </c>
      <c r="B581" s="60" t="s">
        <v>947</v>
      </c>
      <c r="C581" s="34">
        <v>4301060355</v>
      </c>
      <c r="D581" s="710">
        <v>4640242180137</v>
      </c>
      <c r="E581" s="710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733" t="s">
        <v>948</v>
      </c>
      <c r="Q581" s="712"/>
      <c r="R581" s="712"/>
      <c r="S581" s="712"/>
      <c r="T581" s="713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950</v>
      </c>
      <c r="C582" s="34">
        <v>4301060407</v>
      </c>
      <c r="D582" s="710">
        <v>4640242180137</v>
      </c>
      <c r="E582" s="710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734" t="s">
        <v>951</v>
      </c>
      <c r="Q582" s="712"/>
      <c r="R582" s="712"/>
      <c r="S582" s="712"/>
      <c r="T582" s="713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17"/>
      <c r="B583" s="717"/>
      <c r="C583" s="717"/>
      <c r="D583" s="717"/>
      <c r="E583" s="717"/>
      <c r="F583" s="717"/>
      <c r="G583" s="717"/>
      <c r="H583" s="717"/>
      <c r="I583" s="717"/>
      <c r="J583" s="717"/>
      <c r="K583" s="717"/>
      <c r="L583" s="717"/>
      <c r="M583" s="717"/>
      <c r="N583" s="717"/>
      <c r="O583" s="718"/>
      <c r="P583" s="714" t="s">
        <v>40</v>
      </c>
      <c r="Q583" s="715"/>
      <c r="R583" s="715"/>
      <c r="S583" s="715"/>
      <c r="T583" s="715"/>
      <c r="U583" s="715"/>
      <c r="V583" s="716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17"/>
      <c r="B584" s="717"/>
      <c r="C584" s="717"/>
      <c r="D584" s="717"/>
      <c r="E584" s="717"/>
      <c r="F584" s="717"/>
      <c r="G584" s="717"/>
      <c r="H584" s="717"/>
      <c r="I584" s="717"/>
      <c r="J584" s="717"/>
      <c r="K584" s="717"/>
      <c r="L584" s="717"/>
      <c r="M584" s="717"/>
      <c r="N584" s="717"/>
      <c r="O584" s="718"/>
      <c r="P584" s="714" t="s">
        <v>40</v>
      </c>
      <c r="Q584" s="715"/>
      <c r="R584" s="715"/>
      <c r="S584" s="715"/>
      <c r="T584" s="715"/>
      <c r="U584" s="715"/>
      <c r="V584" s="716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hidden="1" customHeight="1" x14ac:dyDescent="0.25">
      <c r="A585" s="724" t="s">
        <v>952</v>
      </c>
      <c r="B585" s="724"/>
      <c r="C585" s="724"/>
      <c r="D585" s="724"/>
      <c r="E585" s="724"/>
      <c r="F585" s="724"/>
      <c r="G585" s="724"/>
      <c r="H585" s="724"/>
      <c r="I585" s="724"/>
      <c r="J585" s="724"/>
      <c r="K585" s="724"/>
      <c r="L585" s="724"/>
      <c r="M585" s="724"/>
      <c r="N585" s="724"/>
      <c r="O585" s="724"/>
      <c r="P585" s="724"/>
      <c r="Q585" s="724"/>
      <c r="R585" s="724"/>
      <c r="S585" s="724"/>
      <c r="T585" s="724"/>
      <c r="U585" s="724"/>
      <c r="V585" s="724"/>
      <c r="W585" s="724"/>
      <c r="X585" s="724"/>
      <c r="Y585" s="724"/>
      <c r="Z585" s="724"/>
      <c r="AA585" s="62"/>
      <c r="AB585" s="62"/>
      <c r="AC585" s="62"/>
    </row>
    <row r="586" spans="1:68" ht="14.25" hidden="1" customHeight="1" x14ac:dyDescent="0.25">
      <c r="A586" s="709" t="s">
        <v>125</v>
      </c>
      <c r="B586" s="709"/>
      <c r="C586" s="709"/>
      <c r="D586" s="709"/>
      <c r="E586" s="709"/>
      <c r="F586" s="709"/>
      <c r="G586" s="709"/>
      <c r="H586" s="709"/>
      <c r="I586" s="709"/>
      <c r="J586" s="709"/>
      <c r="K586" s="709"/>
      <c r="L586" s="709"/>
      <c r="M586" s="709"/>
      <c r="N586" s="709"/>
      <c r="O586" s="709"/>
      <c r="P586" s="709"/>
      <c r="Q586" s="709"/>
      <c r="R586" s="709"/>
      <c r="S586" s="709"/>
      <c r="T586" s="709"/>
      <c r="U586" s="709"/>
      <c r="V586" s="709"/>
      <c r="W586" s="709"/>
      <c r="X586" s="709"/>
      <c r="Y586" s="709"/>
      <c r="Z586" s="709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4301011951</v>
      </c>
      <c r="D587" s="710">
        <v>4640242180045</v>
      </c>
      <c r="E587" s="710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725" t="s">
        <v>955</v>
      </c>
      <c r="Q587" s="712"/>
      <c r="R587" s="712"/>
      <c r="S587" s="712"/>
      <c r="T587" s="713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4301011950</v>
      </c>
      <c r="D588" s="710">
        <v>4640242180601</v>
      </c>
      <c r="E588" s="710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726" t="s">
        <v>959</v>
      </c>
      <c r="Q588" s="712"/>
      <c r="R588" s="712"/>
      <c r="S588" s="712"/>
      <c r="T588" s="71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idden="1" x14ac:dyDescent="0.2">
      <c r="A589" s="717"/>
      <c r="B589" s="717"/>
      <c r="C589" s="717"/>
      <c r="D589" s="717"/>
      <c r="E589" s="717"/>
      <c r="F589" s="717"/>
      <c r="G589" s="717"/>
      <c r="H589" s="717"/>
      <c r="I589" s="717"/>
      <c r="J589" s="717"/>
      <c r="K589" s="717"/>
      <c r="L589" s="717"/>
      <c r="M589" s="717"/>
      <c r="N589" s="717"/>
      <c r="O589" s="718"/>
      <c r="P589" s="714" t="s">
        <v>40</v>
      </c>
      <c r="Q589" s="715"/>
      <c r="R589" s="715"/>
      <c r="S589" s="715"/>
      <c r="T589" s="715"/>
      <c r="U589" s="715"/>
      <c r="V589" s="716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hidden="1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hidden="1" customHeight="1" x14ac:dyDescent="0.25">
      <c r="A591" s="709" t="s">
        <v>173</v>
      </c>
      <c r="B591" s="709"/>
      <c r="C591" s="709"/>
      <c r="D591" s="709"/>
      <c r="E591" s="709"/>
      <c r="F591" s="709"/>
      <c r="G591" s="709"/>
      <c r="H591" s="709"/>
      <c r="I591" s="709"/>
      <c r="J591" s="709"/>
      <c r="K591" s="709"/>
      <c r="L591" s="709"/>
      <c r="M591" s="709"/>
      <c r="N591" s="709"/>
      <c r="O591" s="709"/>
      <c r="P591" s="709"/>
      <c r="Q591" s="709"/>
      <c r="R591" s="709"/>
      <c r="S591" s="709"/>
      <c r="T591" s="709"/>
      <c r="U591" s="709"/>
      <c r="V591" s="709"/>
      <c r="W591" s="709"/>
      <c r="X591" s="709"/>
      <c r="Y591" s="709"/>
      <c r="Z591" s="709"/>
      <c r="AA591" s="63"/>
      <c r="AB591" s="63"/>
      <c r="AC591" s="63"/>
    </row>
    <row r="592" spans="1:68" ht="27" hidden="1" customHeight="1" x14ac:dyDescent="0.25">
      <c r="A592" s="60" t="s">
        <v>961</v>
      </c>
      <c r="B592" s="60" t="s">
        <v>962</v>
      </c>
      <c r="C592" s="34">
        <v>4301020314</v>
      </c>
      <c r="D592" s="710">
        <v>4640242180090</v>
      </c>
      <c r="E592" s="710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727" t="s">
        <v>963</v>
      </c>
      <c r="Q592" s="712"/>
      <c r="R592" s="712"/>
      <c r="S592" s="712"/>
      <c r="T592" s="713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717"/>
      <c r="B593" s="717"/>
      <c r="C593" s="717"/>
      <c r="D593" s="717"/>
      <c r="E593" s="717"/>
      <c r="F593" s="717"/>
      <c r="G593" s="717"/>
      <c r="H593" s="717"/>
      <c r="I593" s="717"/>
      <c r="J593" s="717"/>
      <c r="K593" s="717"/>
      <c r="L593" s="717"/>
      <c r="M593" s="717"/>
      <c r="N593" s="717"/>
      <c r="O593" s="718"/>
      <c r="P593" s="714" t="s">
        <v>40</v>
      </c>
      <c r="Q593" s="715"/>
      <c r="R593" s="715"/>
      <c r="S593" s="715"/>
      <c r="T593" s="715"/>
      <c r="U593" s="715"/>
      <c r="V593" s="716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hidden="1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hidden="1" customHeight="1" x14ac:dyDescent="0.25">
      <c r="A595" s="709" t="s">
        <v>78</v>
      </c>
      <c r="B595" s="709"/>
      <c r="C595" s="709"/>
      <c r="D595" s="709"/>
      <c r="E595" s="709"/>
      <c r="F595" s="709"/>
      <c r="G595" s="709"/>
      <c r="H595" s="709"/>
      <c r="I595" s="709"/>
      <c r="J595" s="709"/>
      <c r="K595" s="709"/>
      <c r="L595" s="709"/>
      <c r="M595" s="709"/>
      <c r="N595" s="709"/>
      <c r="O595" s="709"/>
      <c r="P595" s="709"/>
      <c r="Q595" s="709"/>
      <c r="R595" s="709"/>
      <c r="S595" s="709"/>
      <c r="T595" s="709"/>
      <c r="U595" s="709"/>
      <c r="V595" s="709"/>
      <c r="W595" s="709"/>
      <c r="X595" s="709"/>
      <c r="Y595" s="709"/>
      <c r="Z595" s="709"/>
      <c r="AA595" s="63"/>
      <c r="AB595" s="63"/>
      <c r="AC595" s="63"/>
    </row>
    <row r="596" spans="1:68" ht="27" hidden="1" customHeight="1" x14ac:dyDescent="0.25">
      <c r="A596" s="60" t="s">
        <v>965</v>
      </c>
      <c r="B596" s="60" t="s">
        <v>966</v>
      </c>
      <c r="C596" s="34">
        <v>4301031321</v>
      </c>
      <c r="D596" s="710">
        <v>4640242180076</v>
      </c>
      <c r="E596" s="710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711" t="s">
        <v>967</v>
      </c>
      <c r="Q596" s="712"/>
      <c r="R596" s="712"/>
      <c r="S596" s="712"/>
      <c r="T596" s="713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717"/>
      <c r="B597" s="717"/>
      <c r="C597" s="717"/>
      <c r="D597" s="717"/>
      <c r="E597" s="717"/>
      <c r="F597" s="717"/>
      <c r="G597" s="717"/>
      <c r="H597" s="717"/>
      <c r="I597" s="717"/>
      <c r="J597" s="717"/>
      <c r="K597" s="717"/>
      <c r="L597" s="717"/>
      <c r="M597" s="717"/>
      <c r="N597" s="717"/>
      <c r="O597" s="718"/>
      <c r="P597" s="714" t="s">
        <v>40</v>
      </c>
      <c r="Q597" s="715"/>
      <c r="R597" s="715"/>
      <c r="S597" s="715"/>
      <c r="T597" s="715"/>
      <c r="U597" s="715"/>
      <c r="V597" s="716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hidden="1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hidden="1" customHeight="1" x14ac:dyDescent="0.25">
      <c r="A599" s="709" t="s">
        <v>84</v>
      </c>
      <c r="B599" s="709"/>
      <c r="C599" s="709"/>
      <c r="D599" s="709"/>
      <c r="E599" s="709"/>
      <c r="F599" s="709"/>
      <c r="G599" s="709"/>
      <c r="H599" s="709"/>
      <c r="I599" s="709"/>
      <c r="J599" s="709"/>
      <c r="K599" s="709"/>
      <c r="L599" s="709"/>
      <c r="M599" s="709"/>
      <c r="N599" s="709"/>
      <c r="O599" s="709"/>
      <c r="P599" s="709"/>
      <c r="Q599" s="709"/>
      <c r="R599" s="709"/>
      <c r="S599" s="709"/>
      <c r="T599" s="709"/>
      <c r="U599" s="709"/>
      <c r="V599" s="709"/>
      <c r="W599" s="709"/>
      <c r="X599" s="709"/>
      <c r="Y599" s="709"/>
      <c r="Z599" s="709"/>
      <c r="AA599" s="63"/>
      <c r="AB599" s="63"/>
      <c r="AC599" s="63"/>
    </row>
    <row r="600" spans="1:68" ht="27" hidden="1" customHeight="1" x14ac:dyDescent="0.25">
      <c r="A600" s="60" t="s">
        <v>969</v>
      </c>
      <c r="B600" s="60" t="s">
        <v>970</v>
      </c>
      <c r="C600" s="34">
        <v>4301051780</v>
      </c>
      <c r="D600" s="710">
        <v>4640242180106</v>
      </c>
      <c r="E600" s="710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719" t="s">
        <v>971</v>
      </c>
      <c r="Q600" s="712"/>
      <c r="R600" s="712"/>
      <c r="S600" s="712"/>
      <c r="T600" s="713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idden="1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18"/>
      <c r="P601" s="714" t="s">
        <v>40</v>
      </c>
      <c r="Q601" s="715"/>
      <c r="R601" s="715"/>
      <c r="S601" s="715"/>
      <c r="T601" s="715"/>
      <c r="U601" s="715"/>
      <c r="V601" s="716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hidden="1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18"/>
      <c r="P602" s="714" t="s">
        <v>40</v>
      </c>
      <c r="Q602" s="715"/>
      <c r="R602" s="715"/>
      <c r="S602" s="715"/>
      <c r="T602" s="715"/>
      <c r="U602" s="715"/>
      <c r="V602" s="716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33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17633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17715.54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34</v>
      </c>
      <c r="Q604" s="721"/>
      <c r="R604" s="721"/>
      <c r="S604" s="721"/>
      <c r="T604" s="721"/>
      <c r="U604" s="721"/>
      <c r="V604" s="722"/>
      <c r="W604" s="40" t="s">
        <v>0</v>
      </c>
      <c r="X604" s="41">
        <f>IFERROR(SUM(BM22:BM600),"0")</f>
        <v>18798.747746327743</v>
      </c>
      <c r="Y604" s="41">
        <f>IFERROR(SUM(BN22:BN600),"0")</f>
        <v>18886.159999999996</v>
      </c>
      <c r="Z604" s="40"/>
      <c r="AA604" s="64"/>
      <c r="AB604" s="64"/>
      <c r="AC604" s="64"/>
    </row>
    <row r="605" spans="1:68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35</v>
      </c>
      <c r="Q605" s="721"/>
      <c r="R605" s="721"/>
      <c r="S605" s="721"/>
      <c r="T605" s="721"/>
      <c r="U605" s="721"/>
      <c r="V605" s="722"/>
      <c r="W605" s="40" t="s">
        <v>20</v>
      </c>
      <c r="X605" s="42">
        <f>ROUNDUP(SUM(BO22:BO600),0)</f>
        <v>37</v>
      </c>
      <c r="Y605" s="42">
        <f>ROUNDUP(SUM(BP22:BP600),0)</f>
        <v>37</v>
      </c>
      <c r="Z605" s="40"/>
      <c r="AA605" s="64"/>
      <c r="AB605" s="64"/>
      <c r="AC605" s="64"/>
    </row>
    <row r="606" spans="1:68" x14ac:dyDescent="0.2">
      <c r="A606" s="717"/>
      <c r="B606" s="717"/>
      <c r="C606" s="717"/>
      <c r="D606" s="717"/>
      <c r="E606" s="717"/>
      <c r="F606" s="717"/>
      <c r="G606" s="717"/>
      <c r="H606" s="717"/>
      <c r="I606" s="717"/>
      <c r="J606" s="717"/>
      <c r="K606" s="717"/>
      <c r="L606" s="717"/>
      <c r="M606" s="717"/>
      <c r="N606" s="717"/>
      <c r="O606" s="723"/>
      <c r="P606" s="720" t="s">
        <v>36</v>
      </c>
      <c r="Q606" s="721"/>
      <c r="R606" s="721"/>
      <c r="S606" s="721"/>
      <c r="T606" s="721"/>
      <c r="U606" s="721"/>
      <c r="V606" s="722"/>
      <c r="W606" s="40" t="s">
        <v>0</v>
      </c>
      <c r="X606" s="41">
        <f>GrossWeightTotal+PalletQtyTotal*25</f>
        <v>19723.747746327743</v>
      </c>
      <c r="Y606" s="41">
        <f>GrossWeightTotalR+PalletQtyTotalR*25</f>
        <v>19811.159999999996</v>
      </c>
      <c r="Z606" s="40"/>
      <c r="AA606" s="64"/>
      <c r="AB606" s="64"/>
      <c r="AC606" s="64"/>
    </row>
    <row r="607" spans="1:68" x14ac:dyDescent="0.2">
      <c r="A607" s="717"/>
      <c r="B607" s="717"/>
      <c r="C607" s="717"/>
      <c r="D607" s="717"/>
      <c r="E607" s="717"/>
      <c r="F607" s="717"/>
      <c r="G607" s="717"/>
      <c r="H607" s="717"/>
      <c r="I607" s="717"/>
      <c r="J607" s="717"/>
      <c r="K607" s="717"/>
      <c r="L607" s="717"/>
      <c r="M607" s="717"/>
      <c r="N607" s="717"/>
      <c r="O607" s="723"/>
      <c r="P607" s="720" t="s">
        <v>37</v>
      </c>
      <c r="Q607" s="721"/>
      <c r="R607" s="721"/>
      <c r="S607" s="721"/>
      <c r="T607" s="721"/>
      <c r="U607" s="721"/>
      <c r="V607" s="722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2681.7099813766481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2693</v>
      </c>
      <c r="Z607" s="40"/>
      <c r="AA607" s="64"/>
      <c r="AB607" s="64"/>
      <c r="AC607" s="64"/>
    </row>
    <row r="608" spans="1:68" ht="14.25" hidden="1" x14ac:dyDescent="0.2">
      <c r="A608" s="717"/>
      <c r="B608" s="717"/>
      <c r="C608" s="717"/>
      <c r="D608" s="717"/>
      <c r="E608" s="717"/>
      <c r="F608" s="717"/>
      <c r="G608" s="717"/>
      <c r="H608" s="717"/>
      <c r="I608" s="717"/>
      <c r="J608" s="717"/>
      <c r="K608" s="717"/>
      <c r="L608" s="717"/>
      <c r="M608" s="717"/>
      <c r="N608" s="717"/>
      <c r="O608" s="723"/>
      <c r="P608" s="720" t="s">
        <v>38</v>
      </c>
      <c r="Q608" s="721"/>
      <c r="R608" s="721"/>
      <c r="S608" s="721"/>
      <c r="T608" s="721"/>
      <c r="U608" s="721"/>
      <c r="V608" s="722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44.866560000000007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705" t="s">
        <v>123</v>
      </c>
      <c r="D610" s="705" t="s">
        <v>123</v>
      </c>
      <c r="E610" s="705" t="s">
        <v>123</v>
      </c>
      <c r="F610" s="705" t="s">
        <v>123</v>
      </c>
      <c r="G610" s="705" t="s">
        <v>123</v>
      </c>
      <c r="H610" s="705" t="s">
        <v>123</v>
      </c>
      <c r="I610" s="705" t="s">
        <v>332</v>
      </c>
      <c r="J610" s="705" t="s">
        <v>332</v>
      </c>
      <c r="K610" s="705" t="s">
        <v>332</v>
      </c>
      <c r="L610" s="706"/>
      <c r="M610" s="705" t="s">
        <v>332</v>
      </c>
      <c r="N610" s="706"/>
      <c r="O610" s="705" t="s">
        <v>332</v>
      </c>
      <c r="P610" s="705" t="s">
        <v>332</v>
      </c>
      <c r="Q610" s="705" t="s">
        <v>332</v>
      </c>
      <c r="R610" s="705" t="s">
        <v>332</v>
      </c>
      <c r="S610" s="705" t="s">
        <v>332</v>
      </c>
      <c r="T610" s="705" t="s">
        <v>332</v>
      </c>
      <c r="U610" s="705" t="s">
        <v>332</v>
      </c>
      <c r="V610" s="705" t="s">
        <v>332</v>
      </c>
      <c r="W610" s="705" t="s">
        <v>626</v>
      </c>
      <c r="X610" s="705" t="s">
        <v>626</v>
      </c>
      <c r="Y610" s="705" t="s">
        <v>711</v>
      </c>
      <c r="Z610" s="705" t="s">
        <v>711</v>
      </c>
      <c r="AA610" s="705" t="s">
        <v>711</v>
      </c>
      <c r="AB610" s="705" t="s">
        <v>711</v>
      </c>
      <c r="AC610" s="80" t="s">
        <v>803</v>
      </c>
      <c r="AD610" s="705" t="s">
        <v>861</v>
      </c>
      <c r="AE610" s="705" t="s">
        <v>861</v>
      </c>
      <c r="AF610" s="1"/>
    </row>
    <row r="611" spans="1:32" ht="14.25" customHeight="1" thickTop="1" x14ac:dyDescent="0.2">
      <c r="A611" s="707" t="s">
        <v>10</v>
      </c>
      <c r="B611" s="705" t="s">
        <v>77</v>
      </c>
      <c r="C611" s="705" t="s">
        <v>124</v>
      </c>
      <c r="D611" s="705" t="s">
        <v>150</v>
      </c>
      <c r="E611" s="705" t="s">
        <v>223</v>
      </c>
      <c r="F611" s="705" t="s">
        <v>244</v>
      </c>
      <c r="G611" s="705" t="s">
        <v>290</v>
      </c>
      <c r="H611" s="705" t="s">
        <v>123</v>
      </c>
      <c r="I611" s="705" t="s">
        <v>333</v>
      </c>
      <c r="J611" s="705" t="s">
        <v>358</v>
      </c>
      <c r="K611" s="705" t="s">
        <v>429</v>
      </c>
      <c r="L611" s="1"/>
      <c r="M611" s="705" t="s">
        <v>449</v>
      </c>
      <c r="N611" s="1"/>
      <c r="O611" s="705" t="s">
        <v>475</v>
      </c>
      <c r="P611" s="705" t="s">
        <v>492</v>
      </c>
      <c r="Q611" s="705" t="s">
        <v>495</v>
      </c>
      <c r="R611" s="705" t="s">
        <v>504</v>
      </c>
      <c r="S611" s="705" t="s">
        <v>518</v>
      </c>
      <c r="T611" s="705" t="s">
        <v>522</v>
      </c>
      <c r="U611" s="705" t="s">
        <v>530</v>
      </c>
      <c r="V611" s="705" t="s">
        <v>613</v>
      </c>
      <c r="W611" s="705" t="s">
        <v>627</v>
      </c>
      <c r="X611" s="705" t="s">
        <v>672</v>
      </c>
      <c r="Y611" s="705" t="s">
        <v>712</v>
      </c>
      <c r="Z611" s="705" t="s">
        <v>770</v>
      </c>
      <c r="AA611" s="705" t="s">
        <v>790</v>
      </c>
      <c r="AB611" s="705" t="s">
        <v>799</v>
      </c>
      <c r="AC611" s="705" t="s">
        <v>803</v>
      </c>
      <c r="AD611" s="705" t="s">
        <v>861</v>
      </c>
      <c r="AE611" s="705" t="s">
        <v>952</v>
      </c>
      <c r="AF611" s="1"/>
    </row>
    <row r="612" spans="1:32" ht="13.5" thickBot="1" x14ac:dyDescent="0.25">
      <c r="A612" s="708"/>
      <c r="B612" s="705"/>
      <c r="C612" s="705"/>
      <c r="D612" s="705"/>
      <c r="E612" s="705"/>
      <c r="F612" s="705"/>
      <c r="G612" s="705"/>
      <c r="H612" s="705"/>
      <c r="I612" s="705"/>
      <c r="J612" s="705"/>
      <c r="K612" s="705"/>
      <c r="L612" s="1"/>
      <c r="M612" s="705"/>
      <c r="N612" s="1"/>
      <c r="O612" s="705"/>
      <c r="P612" s="705"/>
      <c r="Q612" s="705"/>
      <c r="R612" s="705"/>
      <c r="S612" s="705"/>
      <c r="T612" s="705"/>
      <c r="U612" s="705"/>
      <c r="V612" s="705"/>
      <c r="W612" s="705"/>
      <c r="X612" s="705"/>
      <c r="Y612" s="705"/>
      <c r="Z612" s="705"/>
      <c r="AA612" s="705"/>
      <c r="AB612" s="705"/>
      <c r="AC612" s="705"/>
      <c r="AD612" s="705"/>
      <c r="AE612" s="705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422.40000000000003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1026</v>
      </c>
      <c r="E613" s="50">
        <f>IFERROR(Y104*1,"0")+IFERROR(Y105*1,"0")+IFERROR(Y106*1,"0")+IFERROR(Y110*1,"0")+IFERROR(Y111*1,"0")+IFERROR(Y112*1,"0")+IFERROR(Y113*1,"0")+IFERROR(Y114*1,"0")</f>
        <v>286.20000000000005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486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453.6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530.40000000000009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10983.6</v>
      </c>
      <c r="V613" s="50">
        <f>IFERROR(Y368*1,"0")+IFERROR(Y372*1,"0")+IFERROR(Y373*1,"0")+IFERROR(Y374*1,"0")</f>
        <v>105.3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768.6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100.80000000000001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2312.6400000000003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240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00"/>
        <filter val="1 100,00"/>
        <filter val="1 332,05"/>
        <filter val="1 650,00"/>
        <filter val="10 000,00"/>
        <filter val="10 150,00"/>
        <filter val="10,00"/>
        <filter val="100,00"/>
        <filter val="104,17"/>
        <filter val="12,35"/>
        <filter val="120,00"/>
        <filter val="128,57"/>
        <filter val="135,00"/>
        <filter val="141,26"/>
        <filter val="150,00"/>
        <filter val="160,00"/>
        <filter val="18 183,00"/>
        <filter val="18,94"/>
        <filter val="19 388,09"/>
        <filter val="19,05"/>
        <filter val="2 752,22"/>
        <filter val="20 338,09"/>
        <filter val="20,00"/>
        <filter val="200,00"/>
        <filter val="21,00"/>
        <filter val="211,48"/>
        <filter val="23,81"/>
        <filter val="240,00"/>
        <filter val="260,00"/>
        <filter val="285,00"/>
        <filter val="300,00"/>
        <filter val="31,87"/>
        <filter val="311,00"/>
        <filter val="312,50"/>
        <filter val="37,22"/>
        <filter val="38"/>
        <filter val="40,00"/>
        <filter val="400,00"/>
        <filter val="420,00"/>
        <filter val="421,00"/>
        <filter val="43,89"/>
        <filter val="450,00"/>
        <filter val="470,00"/>
        <filter val="50,00"/>
        <filter val="520,00"/>
        <filter val="528,00"/>
        <filter val="550,00"/>
        <filter val="57,78"/>
        <filter val="600,00"/>
        <filter val="628,00"/>
        <filter val="67,04"/>
        <filter val="678,00"/>
        <filter val="70,00"/>
        <filter val="80,00"/>
        <filter val="83,33"/>
        <filter val="86,92"/>
        <filter val="90,00"/>
      </filters>
    </filterColumn>
    <filterColumn colId="29" showButton="0"/>
    <filterColumn colId="30" showButton="0"/>
  </autoFilter>
  <dataConsolidate/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2024-10-22T08:35:07Z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