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165" fontId="38" fillId="25" borderId="21" applyAlignment="1" applyProtection="1" pivotButton="0" quotePrefix="0" xfId="0">
      <alignment horizontal="center" vertical="center"/>
      <protection locked="0" hidden="0"/>
    </xf>
    <xf numFmtId="165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8" t="n"/>
      <c r="C5" s="659" t="n"/>
      <c r="D5" s="650" t="n"/>
      <c r="E5" s="660" t="n"/>
      <c r="F5" s="651" t="inlineStr">
        <is>
          <t>Комментарий к заказу:</t>
        </is>
      </c>
      <c r="G5" s="659" t="n"/>
      <c r="H5" s="650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45296</v>
      </c>
      <c r="P5" s="663" t="n"/>
      <c r="R5" s="653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8" t="n"/>
      <c r="C6" s="659" t="n"/>
      <c r="D6" s="629" t="inlineStr">
        <is>
          <t>КСК ТРЕЙД, ООО, Крым Респ, Симферополь г, Генерала Васильева ул, д. 44В, литера Ж, пом 5,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7" t="n"/>
      <c r="R6" s="632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"КСК ТРЕЙД"</t>
        </is>
      </c>
      <c r="U6" s="669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7" t="n"/>
      <c r="S7" s="664" t="n"/>
      <c r="T7" s="673" t="n"/>
      <c r="U7" s="674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5" t="n"/>
      <c r="C8" s="676" t="n"/>
      <c r="D8" s="643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3" t="n">
        <v>0.375</v>
      </c>
      <c r="P8" s="663" t="n"/>
      <c r="R8" s="327" t="n"/>
      <c r="S8" s="664" t="n"/>
      <c r="T8" s="673" t="n"/>
      <c r="U8" s="674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7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3" t="n"/>
      <c r="S10" s="29" t="inlineStr">
        <is>
          <t>КОД Аксапты Клиента</t>
        </is>
      </c>
      <c r="T10" s="681" t="inlineStr">
        <is>
          <t>590943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3" t="n"/>
      <c r="S11" s="29" t="inlineStr">
        <is>
          <t>Тип заказа</t>
        </is>
      </c>
      <c r="T11" s="611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6" t="n"/>
      <c r="P12" s="672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1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4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5" t="n"/>
      <c r="P17" s="685" t="n"/>
      <c r="Q17" s="685" t="n"/>
      <c r="R17" s="684" t="n"/>
      <c r="S17" s="615" t="inlineStr">
        <is>
          <t>Доступно к отгрузке</t>
        </is>
      </c>
      <c r="T17" s="659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6" t="n"/>
      <c r="AC17" s="687" t="n"/>
      <c r="AD17" s="608" t="n"/>
      <c r="BA17" s="609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5" t="inlineStr">
        <is>
          <t>начиная с</t>
        </is>
      </c>
      <c r="T18" s="615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7" t="n"/>
    </row>
    <row r="19" ht="27.75" customHeight="1">
      <c r="A19" s="354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54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5" t="n"/>
      <c r="Z47" s="355" t="n"/>
    </row>
    <row r="48" ht="14.25" customHeight="1">
      <c r="A48" s="344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135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5" t="n"/>
      <c r="Z53" s="355" t="n"/>
    </row>
    <row r="54" ht="14.25" customHeight="1">
      <c r="A54" s="344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200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2160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5" t="n"/>
      <c r="Z61" s="355" t="n"/>
    </row>
    <row r="62" ht="14.25" customHeight="1">
      <c r="A62" s="344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4" t="n"/>
      <c r="Z62" s="344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«Любительская ГОСТ» Весовой п/а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7" t="n"/>
      <c r="F64" s="699" t="n">
        <v>0.37</v>
      </c>
      <c r="G64" s="38" t="n">
        <v>10</v>
      </c>
      <c r="H64" s="699" t="n">
        <v>3.7</v>
      </c>
      <c r="I64" s="699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4" t="inlineStr">
        <is>
          <t>Вареные колбасы «Любительская ГОСТ» Фикс.вес 0,37 п/а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«Вязанка со шпиком» Весовые Вектор УВВ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7" t="inlineStr">
        <is>
          <t>Вареные колбасы «Докторская ГОСТ» Весовые Вектор УВВ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7" t="n"/>
      <c r="F68" s="699" t="n">
        <v>1.35</v>
      </c>
      <c r="G68" s="38" t="n">
        <v>8</v>
      </c>
      <c r="H68" s="699" t="n">
        <v>10.8</v>
      </c>
      <c r="I68" s="69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200</v>
      </c>
      <c r="W68" s="70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7" t="n"/>
      <c r="F69" s="699" t="n">
        <v>1.4</v>
      </c>
      <c r="G69" s="38" t="n">
        <v>8</v>
      </c>
      <c r="H69" s="699" t="n">
        <v>11.2</v>
      </c>
      <c r="I69" s="69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9" t="inlineStr">
        <is>
          <t>Вареные колбасы «Сливушка» Вес П/а ТМ «Вязанка»</t>
        </is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40</v>
      </c>
      <c r="W69" s="70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7" t="n"/>
      <c r="F70" s="699" t="n">
        <v>0.5</v>
      </c>
      <c r="G70" s="38" t="n">
        <v>6</v>
      </c>
      <c r="H70" s="699" t="n">
        <v>3</v>
      </c>
      <c r="I70" s="69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3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20</v>
      </c>
      <c r="W70" s="70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3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528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7" t="n"/>
      <c r="F72" s="699" t="n">
        <v>0.37</v>
      </c>
      <c r="G72" s="38" t="n">
        <v>10</v>
      </c>
      <c r="H72" s="699" t="n">
        <v>3.7</v>
      </c>
      <c r="I72" s="69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7" t="n"/>
      <c r="F73" s="699" t="n">
        <v>0.4</v>
      </c>
      <c r="G73" s="38" t="n">
        <v>10</v>
      </c>
      <c r="H73" s="699" t="n">
        <v>4</v>
      </c>
      <c r="I73" s="69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7" t="n"/>
      <c r="F74" s="699" t="n">
        <v>0.6</v>
      </c>
      <c r="G74" s="38" t="n">
        <v>8</v>
      </c>
      <c r="H74" s="699" t="n">
        <v>4.8</v>
      </c>
      <c r="I74" s="69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7" t="n"/>
      <c r="F75" s="699" t="n">
        <v>0.4</v>
      </c>
      <c r="G75" s="38" t="n">
        <v>10</v>
      </c>
      <c r="H75" s="699" t="n">
        <v>4</v>
      </c>
      <c r="I75" s="699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7" t="n"/>
      <c r="F76" s="699" t="n">
        <v>0.45</v>
      </c>
      <c r="G76" s="38" t="n">
        <v>10</v>
      </c>
      <c r="H76" s="699" t="n">
        <v>4.5</v>
      </c>
      <c r="I76" s="699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01" t="n"/>
      <c r="P76" s="701" t="n"/>
      <c r="Q76" s="701" t="n"/>
      <c r="R76" s="667" t="n"/>
      <c r="S76" s="40" t="inlineStr"/>
      <c r="T76" s="40" t="inlineStr"/>
      <c r="U76" s="41" t="inlineStr">
        <is>
          <t>кг</t>
        </is>
      </c>
      <c r="V76" s="702" t="n">
        <v>571.5</v>
      </c>
      <c r="W76" s="70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7" t="n"/>
      <c r="F77" s="699" t="n">
        <v>0.45</v>
      </c>
      <c r="G77" s="38" t="n">
        <v>10</v>
      </c>
      <c r="H77" s="699" t="n">
        <v>4.5</v>
      </c>
      <c r="I77" s="699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7" t="inlineStr">
        <is>
          <t>Вареные колбасы «Филейская #Живой_пар» ф/в 0,45 п/а ТМ «Вязанка»</t>
        </is>
      </c>
      <c r="O77" s="701" t="n"/>
      <c r="P77" s="701" t="n"/>
      <c r="Q77" s="701" t="n"/>
      <c r="R77" s="667" t="n"/>
      <c r="S77" s="40" t="inlineStr"/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7" t="n"/>
      <c r="F78" s="699" t="n">
        <v>0.45</v>
      </c>
      <c r="G78" s="38" t="n">
        <v>6</v>
      </c>
      <c r="H78" s="699" t="n">
        <v>2.7</v>
      </c>
      <c r="I78" s="699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7" t="n"/>
      <c r="F79" s="699" t="n">
        <v>0.375</v>
      </c>
      <c r="G79" s="38" t="n">
        <v>10</v>
      </c>
      <c r="H79" s="699" t="n">
        <v>3.75</v>
      </c>
      <c r="I79" s="699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7" t="n"/>
      <c r="F80" s="699" t="n">
        <v>0.45</v>
      </c>
      <c r="G80" s="38" t="n">
        <v>10</v>
      </c>
      <c r="H80" s="699" t="n">
        <v>4.5</v>
      </c>
      <c r="I80" s="69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405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7" t="n"/>
      <c r="F81" s="699" t="n">
        <v>0.75</v>
      </c>
      <c r="G81" s="38" t="n">
        <v>6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9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4" t="n"/>
      <c r="N82" s="705" t="inlineStr">
        <is>
          <t>Итого</t>
        </is>
      </c>
      <c r="O82" s="675" t="n"/>
      <c r="P82" s="675" t="n"/>
      <c r="Q82" s="675" t="n"/>
      <c r="R82" s="675" t="n"/>
      <c r="S82" s="675" t="n"/>
      <c r="T82" s="676" t="n"/>
      <c r="U82" s="43" t="inlineStr">
        <is>
          <t>кор</t>
        </is>
      </c>
      <c r="V82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7" t="n"/>
      <c r="Z82" s="707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кг</t>
        </is>
      </c>
      <c r="V83" s="706">
        <f>IFERROR(SUM(V63:V81),"0")</f>
        <v/>
      </c>
      <c r="W83" s="706">
        <f>IFERROR(SUM(W63:W81),"0")</f>
        <v/>
      </c>
      <c r="X83" s="43" t="n"/>
      <c r="Y83" s="707" t="n"/>
      <c r="Z83" s="707" t="n"/>
    </row>
    <row r="84" ht="14.25" customHeight="1">
      <c r="A84" s="344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4" t="n"/>
      <c r="Z84" s="344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7" t="n"/>
      <c r="F85" s="699" t="n">
        <v>1.35</v>
      </c>
      <c r="G85" s="38" t="n">
        <v>8</v>
      </c>
      <c r="H85" s="699" t="n">
        <v>10.8</v>
      </c>
      <c r="I85" s="69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2">
        <f>HYPERLINK("https://abi.ru/products/Охлажденные/Вязанка/Вязанка/Ветчины/P003236/","Ветчины Сливушка с индейкой Вязанка вес П/а Вязанка")</f>
        <v/>
      </c>
      <c r="O85" s="701" t="n"/>
      <c r="P85" s="701" t="n"/>
      <c r="Q85" s="701" t="n"/>
      <c r="R85" s="667" t="n"/>
      <c r="S85" s="40" t="inlineStr"/>
      <c r="T85" s="40" t="inlineStr"/>
      <c r="U85" s="41" t="inlineStr">
        <is>
          <t>кг</t>
        </is>
      </c>
      <c r="V85" s="702" t="n">
        <v>0</v>
      </c>
      <c r="W85" s="70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7" t="n"/>
      <c r="F86" s="699" t="n">
        <v>0.42</v>
      </c>
      <c r="G86" s="38" t="n">
        <v>6</v>
      </c>
      <c r="H86" s="699" t="n">
        <v>2.52</v>
      </c>
      <c r="I86" s="69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3" t="inlineStr">
        <is>
          <t>Ветчины Запекуша с сочным окороком Вязанка Фикс.вес 0,42 п/а Вязанка</t>
        </is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7" t="n"/>
      <c r="F87" s="699" t="n">
        <v>0.45</v>
      </c>
      <c r="G87" s="38" t="n">
        <v>10</v>
      </c>
      <c r="H87" s="699" t="n">
        <v>4.5</v>
      </c>
      <c r="I87" s="69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4" t="inlineStr">
        <is>
          <t>Ветчины «Филейская #Живой_пар» ф/в 0,45 п/а ТМ «Вязанка»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7" t="n"/>
      <c r="F88" s="699" t="n">
        <v>0.3</v>
      </c>
      <c r="G88" s="38" t="n">
        <v>8</v>
      </c>
      <c r="H88" s="699" t="n">
        <v>2.4</v>
      </c>
      <c r="I88" s="69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5" t="inlineStr">
        <is>
          <t>Ветчины «Сливушка с индейкой» Фикс.вес 0,3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7" t="n"/>
      <c r="F89" s="699" t="n">
        <v>0.4</v>
      </c>
      <c r="G89" s="38" t="n">
        <v>6</v>
      </c>
      <c r="H89" s="699" t="n">
        <v>2.4</v>
      </c>
      <c r="I89" s="69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9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4" t="n"/>
      <c r="N90" s="705" t="inlineStr">
        <is>
          <t>Итого</t>
        </is>
      </c>
      <c r="O90" s="675" t="n"/>
      <c r="P90" s="675" t="n"/>
      <c r="Q90" s="675" t="n"/>
      <c r="R90" s="675" t="n"/>
      <c r="S90" s="675" t="n"/>
      <c r="T90" s="676" t="n"/>
      <c r="U90" s="43" t="inlineStr">
        <is>
          <t>кор</t>
        </is>
      </c>
      <c r="V90" s="706">
        <f>IFERROR(V85/H85,"0")+IFERROR(V86/H86,"0")+IFERROR(V87/H87,"0")+IFERROR(V88/H88,"0")+IFERROR(V89/H89,"0")</f>
        <v/>
      </c>
      <c r="W90" s="706">
        <f>IFERROR(W85/H85,"0")+IFERROR(W86/H86,"0")+IFERROR(W87/H87,"0")+IFERROR(W88/H88,"0")+IFERROR(W89/H89,"0")</f>
        <v/>
      </c>
      <c r="X90" s="706">
        <f>IFERROR(IF(X85="",0,X85),"0")+IFERROR(IF(X86="",0,X86),"0")+IFERROR(IF(X87="",0,X87),"0")+IFERROR(IF(X88="",0,X88),"0")+IFERROR(IF(X89="",0,X89),"0")</f>
        <v/>
      </c>
      <c r="Y90" s="707" t="n"/>
      <c r="Z90" s="707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кг</t>
        </is>
      </c>
      <c r="V91" s="706">
        <f>IFERROR(SUM(V85:V89),"0")</f>
        <v/>
      </c>
      <c r="W91" s="706">
        <f>IFERROR(SUM(W85:W89),"0")</f>
        <v/>
      </c>
      <c r="X91" s="43" t="n"/>
      <c r="Y91" s="707" t="n"/>
      <c r="Z91" s="707" t="n"/>
    </row>
    <row r="92" ht="14.25" customHeight="1">
      <c r="A92" s="344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4" t="n"/>
      <c r="Z92" s="344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7" t="n"/>
      <c r="F93" s="699" t="n">
        <v>0.9</v>
      </c>
      <c r="G93" s="38" t="n">
        <v>10</v>
      </c>
      <c r="H93" s="699" t="n">
        <v>9</v>
      </c>
      <c r="I93" s="69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701" t="n"/>
      <c r="P93" s="701" t="n"/>
      <c r="Q93" s="701" t="n"/>
      <c r="R93" s="667" t="n"/>
      <c r="S93" s="40" t="inlineStr"/>
      <c r="T93" s="40" t="inlineStr"/>
      <c r="U93" s="41" t="inlineStr">
        <is>
          <t>кг</t>
        </is>
      </c>
      <c r="V93" s="702" t="n">
        <v>0</v>
      </c>
      <c r="W93" s="70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7" t="n"/>
      <c r="F94" s="699" t="n">
        <v>0.7</v>
      </c>
      <c r="G94" s="38" t="n">
        <v>6</v>
      </c>
      <c r="H94" s="699" t="n">
        <v>4.2</v>
      </c>
      <c r="I94" s="69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7" t="n"/>
      <c r="F95" s="699" t="n">
        <v>0.8</v>
      </c>
      <c r="G95" s="38" t="n">
        <v>6</v>
      </c>
      <c r="H95" s="699" t="n">
        <v>4.8</v>
      </c>
      <c r="I95" s="69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IFERROR(SUM(V93:V102),"0")</f>
        <v/>
      </c>
      <c r="W104" s="706">
        <f>IFERROR(SUM(W93:W102),"0")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0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0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207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7" t="n"/>
      <c r="F121" s="699" t="n">
        <v>1.35</v>
      </c>
      <c r="G121" s="38" t="n">
        <v>6</v>
      </c>
      <c r="H121" s="699" t="n">
        <v>8.1</v>
      </c>
      <c r="I121" s="69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9">
        <f>HYPERLINK("https://abi.ru/products/Охлажденные/Вязанка/Вязанка/Сардельки/P003237/","Сардельки «Филейские» Весовые NDX мгс ТМ «Вязанка»")</f>
        <v/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7" t="n"/>
      <c r="F122" s="699" t="n">
        <v>1.4</v>
      </c>
      <c r="G122" s="38" t="n">
        <v>6</v>
      </c>
      <c r="H122" s="699" t="n">
        <v>8.4</v>
      </c>
      <c r="I122" s="69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70" t="inlineStr">
        <is>
          <t>Сардельки «Филейские» Весовые н/о мгс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7" t="n"/>
      <c r="F123" s="699" t="n">
        <v>0.33</v>
      </c>
      <c r="G123" s="38" t="n">
        <v>6</v>
      </c>
      <c r="H123" s="699" t="n">
        <v>1.98</v>
      </c>
      <c r="I123" s="69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71" t="inlineStr">
        <is>
          <t>Сардельки «Сливушки с сыром #минидельки» ф/в 0,33 айпил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0" t="n">
        <v>4680115880238</v>
      </c>
      <c r="E124" s="667" t="n"/>
      <c r="F124" s="699" t="n">
        <v>0.33</v>
      </c>
      <c r="G124" s="38" t="n">
        <v>6</v>
      </c>
      <c r="H124" s="699" t="n">
        <v>1.98</v>
      </c>
      <c r="I124" s="69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7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701" t="n"/>
      <c r="P124" s="701" t="n"/>
      <c r="Q124" s="701" t="n"/>
      <c r="R124" s="667" t="n"/>
      <c r="S124" s="40" t="inlineStr"/>
      <c r="T124" s="40" t="inlineStr"/>
      <c r="U124" s="41" t="inlineStr">
        <is>
          <t>кг</t>
        </is>
      </c>
      <c r="V124" s="702" t="n">
        <v>0</v>
      </c>
      <c r="W124" s="70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0" t="n">
        <v>4680115881464</v>
      </c>
      <c r="E125" s="667" t="n"/>
      <c r="F125" s="699" t="n">
        <v>0.4</v>
      </c>
      <c r="G125" s="38" t="n">
        <v>6</v>
      </c>
      <c r="H125" s="699" t="n">
        <v>2.4</v>
      </c>
      <c r="I125" s="69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73" t="inlineStr">
        <is>
          <t>Сардельки «Филейские» Фикс.вес 0,4 NDX мгс ТМ «Вязанка»</t>
        </is>
      </c>
      <c r="O125" s="701" t="n"/>
      <c r="P125" s="701" t="n"/>
      <c r="Q125" s="701" t="n"/>
      <c r="R125" s="667" t="n"/>
      <c r="S125" s="40" t="inlineStr"/>
      <c r="T125" s="40" t="inlineStr"/>
      <c r="U125" s="41" t="inlineStr">
        <is>
          <t>кг</t>
        </is>
      </c>
      <c r="V125" s="702" t="n">
        <v>0</v>
      </c>
      <c r="W125" s="70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9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4" t="n"/>
      <c r="N126" s="705" t="inlineStr">
        <is>
          <t>Итого</t>
        </is>
      </c>
      <c r="O126" s="675" t="n"/>
      <c r="P126" s="675" t="n"/>
      <c r="Q126" s="675" t="n"/>
      <c r="R126" s="675" t="n"/>
      <c r="S126" s="675" t="n"/>
      <c r="T126" s="676" t="n"/>
      <c r="U126" s="43" t="inlineStr">
        <is>
          <t>кор</t>
        </is>
      </c>
      <c r="V126" s="706">
        <f>IFERROR(V120/H120,"0")+IFERROR(V121/H121,"0")+IFERROR(V122/H122,"0")+IFERROR(V123/H123,"0")+IFERROR(V124/H124,"0")+IFERROR(V125/H125,"0")</f>
        <v/>
      </c>
      <c r="W126" s="706">
        <f>IFERROR(W120/H120,"0")+IFERROR(W121/H121,"0")+IFERROR(W122/H122,"0")+IFERROR(W123/H123,"0")+IFERROR(W124/H124,"0")+IFERROR(W125/H125,"0")</f>
        <v/>
      </c>
      <c r="X126" s="706">
        <f>IFERROR(IF(X120="",0,X120),"0")+IFERROR(IF(X121="",0,X121),"0")+IFERROR(IF(X122="",0,X122),"0")+IFERROR(IF(X123="",0,X123),"0")+IFERROR(IF(X124="",0,X124),"0")+IFERROR(IF(X125="",0,X125),"0")</f>
        <v/>
      </c>
      <c r="Y126" s="707" t="n"/>
      <c r="Z126" s="707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704" t="n"/>
      <c r="N127" s="705" t="inlineStr">
        <is>
          <t>Итого</t>
        </is>
      </c>
      <c r="O127" s="675" t="n"/>
      <c r="P127" s="675" t="n"/>
      <c r="Q127" s="675" t="n"/>
      <c r="R127" s="675" t="n"/>
      <c r="S127" s="675" t="n"/>
      <c r="T127" s="676" t="n"/>
      <c r="U127" s="43" t="inlineStr">
        <is>
          <t>кг</t>
        </is>
      </c>
      <c r="V127" s="706">
        <f>IFERROR(SUM(V120:V125),"0")</f>
        <v/>
      </c>
      <c r="W127" s="706">
        <f>IFERROR(SUM(W120:W125),"0")</f>
        <v/>
      </c>
      <c r="X127" s="43" t="n"/>
      <c r="Y127" s="707" t="n"/>
      <c r="Z127" s="707" t="n"/>
    </row>
    <row r="128" ht="16.5" customHeight="1">
      <c r="A128" s="355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55" t="n"/>
      <c r="Z128" s="355" t="n"/>
    </row>
    <row r="129" ht="14.25" customHeight="1">
      <c r="A129" s="344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44" t="n"/>
      <c r="Z129" s="344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0" t="n">
        <v>4607091385168</v>
      </c>
      <c r="E130" s="667" t="n"/>
      <c r="F130" s="699" t="n">
        <v>1.4</v>
      </c>
      <c r="G130" s="38" t="n">
        <v>6</v>
      </c>
      <c r="H130" s="699" t="n">
        <v>8.4</v>
      </c>
      <c r="I130" s="69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74" t="inlineStr">
        <is>
          <t>Сосиски «Вязанка Сливочные» Весовые П/а мгс ТМ «Вязанка»</t>
        </is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200</v>
      </c>
      <c r="W130" s="70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0" t="n">
        <v>4607091383256</v>
      </c>
      <c r="E131" s="667" t="n"/>
      <c r="F131" s="699" t="n">
        <v>0.33</v>
      </c>
      <c r="G131" s="38" t="n">
        <v>6</v>
      </c>
      <c r="H131" s="699" t="n">
        <v>1.98</v>
      </c>
      <c r="I131" s="69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01" t="n"/>
      <c r="P131" s="701" t="n"/>
      <c r="Q131" s="701" t="n"/>
      <c r="R131" s="667" t="n"/>
      <c r="S131" s="40" t="inlineStr"/>
      <c r="T131" s="40" t="inlineStr"/>
      <c r="U131" s="41" t="inlineStr">
        <is>
          <t>кг</t>
        </is>
      </c>
      <c r="V131" s="702" t="n">
        <v>0</v>
      </c>
      <c r="W131" s="70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0" t="n">
        <v>4607091385748</v>
      </c>
      <c r="E132" s="667" t="n"/>
      <c r="F132" s="699" t="n">
        <v>0.45</v>
      </c>
      <c r="G132" s="38" t="n">
        <v>6</v>
      </c>
      <c r="H132" s="699" t="n">
        <v>2.7</v>
      </c>
      <c r="I132" s="69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01" t="n"/>
      <c r="P132" s="701" t="n"/>
      <c r="Q132" s="701" t="n"/>
      <c r="R132" s="667" t="n"/>
      <c r="S132" s="40" t="inlineStr"/>
      <c r="T132" s="40" t="inlineStr"/>
      <c r="U132" s="41" t="inlineStr">
        <is>
          <t>кг</t>
        </is>
      </c>
      <c r="V132" s="702" t="n">
        <v>540</v>
      </c>
      <c r="W132" s="70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9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4" t="n"/>
      <c r="N133" s="705" t="inlineStr">
        <is>
          <t>Итого</t>
        </is>
      </c>
      <c r="O133" s="675" t="n"/>
      <c r="P133" s="675" t="n"/>
      <c r="Q133" s="675" t="n"/>
      <c r="R133" s="675" t="n"/>
      <c r="S133" s="675" t="n"/>
      <c r="T133" s="676" t="n"/>
      <c r="U133" s="43" t="inlineStr">
        <is>
          <t>кор</t>
        </is>
      </c>
      <c r="V133" s="706">
        <f>IFERROR(V130/H130,"0")+IFERROR(V131/H131,"0")+IFERROR(V132/H132,"0")</f>
        <v/>
      </c>
      <c r="W133" s="706">
        <f>IFERROR(W130/H130,"0")+IFERROR(W131/H131,"0")+IFERROR(W132/H132,"0")</f>
        <v/>
      </c>
      <c r="X133" s="706">
        <f>IFERROR(IF(X130="",0,X130),"0")+IFERROR(IF(X131="",0,X131),"0")+IFERROR(IF(X132="",0,X132),"0")</f>
        <v/>
      </c>
      <c r="Y133" s="707" t="n"/>
      <c r="Z133" s="707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704" t="n"/>
      <c r="N134" s="705" t="inlineStr">
        <is>
          <t>Итого</t>
        </is>
      </c>
      <c r="O134" s="675" t="n"/>
      <c r="P134" s="675" t="n"/>
      <c r="Q134" s="675" t="n"/>
      <c r="R134" s="675" t="n"/>
      <c r="S134" s="675" t="n"/>
      <c r="T134" s="676" t="n"/>
      <c r="U134" s="43" t="inlineStr">
        <is>
          <t>кг</t>
        </is>
      </c>
      <c r="V134" s="706">
        <f>IFERROR(SUM(V130:V132),"0")</f>
        <v/>
      </c>
      <c r="W134" s="706">
        <f>IFERROR(SUM(W130:W132),"0")</f>
        <v/>
      </c>
      <c r="X134" s="43" t="n"/>
      <c r="Y134" s="707" t="n"/>
      <c r="Z134" s="707" t="n"/>
    </row>
    <row r="135" ht="27.75" customHeight="1">
      <c r="A135" s="354" t="inlineStr">
        <is>
          <t>Стародворье</t>
        </is>
      </c>
      <c r="B135" s="698" t="n"/>
      <c r="C135" s="698" t="n"/>
      <c r="D135" s="698" t="n"/>
      <c r="E135" s="698" t="n"/>
      <c r="F135" s="698" t="n"/>
      <c r="G135" s="698" t="n"/>
      <c r="H135" s="698" t="n"/>
      <c r="I135" s="698" t="n"/>
      <c r="J135" s="698" t="n"/>
      <c r="K135" s="698" t="n"/>
      <c r="L135" s="698" t="n"/>
      <c r="M135" s="698" t="n"/>
      <c r="N135" s="698" t="n"/>
      <c r="O135" s="698" t="n"/>
      <c r="P135" s="698" t="n"/>
      <c r="Q135" s="698" t="n"/>
      <c r="R135" s="698" t="n"/>
      <c r="S135" s="698" t="n"/>
      <c r="T135" s="698" t="n"/>
      <c r="U135" s="698" t="n"/>
      <c r="V135" s="698" t="n"/>
      <c r="W135" s="698" t="n"/>
      <c r="X135" s="698" t="n"/>
      <c r="Y135" s="55" t="n"/>
      <c r="Z135" s="55" t="n"/>
    </row>
    <row r="136" ht="16.5" customHeight="1">
      <c r="A136" s="355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55" t="n"/>
      <c r="Z136" s="355" t="n"/>
    </row>
    <row r="137" ht="14.25" customHeight="1">
      <c r="A137" s="344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44" t="n"/>
      <c r="Z137" s="34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0" t="n">
        <v>4607091383423</v>
      </c>
      <c r="E138" s="667" t="n"/>
      <c r="F138" s="699" t="n">
        <v>1.35</v>
      </c>
      <c r="G138" s="38" t="n">
        <v>8</v>
      </c>
      <c r="H138" s="699" t="n">
        <v>10.8</v>
      </c>
      <c r="I138" s="69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7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0" t="n">
        <v>4607091381405</v>
      </c>
      <c r="E139" s="667" t="n"/>
      <c r="F139" s="699" t="n">
        <v>1.35</v>
      </c>
      <c r="G139" s="38" t="n">
        <v>8</v>
      </c>
      <c r="H139" s="699" t="n">
        <v>10.8</v>
      </c>
      <c r="I139" s="69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7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01" t="n"/>
      <c r="P139" s="701" t="n"/>
      <c r="Q139" s="701" t="n"/>
      <c r="R139" s="667" t="n"/>
      <c r="S139" s="40" t="inlineStr"/>
      <c r="T139" s="40" t="inlineStr"/>
      <c r="U139" s="41" t="inlineStr">
        <is>
          <t>кг</t>
        </is>
      </c>
      <c r="V139" s="702" t="n">
        <v>0</v>
      </c>
      <c r="W139" s="70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0" t="n">
        <v>4607091386516</v>
      </c>
      <c r="E140" s="667" t="n"/>
      <c r="F140" s="699" t="n">
        <v>1.4</v>
      </c>
      <c r="G140" s="38" t="n">
        <v>8</v>
      </c>
      <c r="H140" s="699" t="n">
        <v>11.2</v>
      </c>
      <c r="I140" s="69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7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01" t="n"/>
      <c r="P140" s="701" t="n"/>
      <c r="Q140" s="701" t="n"/>
      <c r="R140" s="667" t="n"/>
      <c r="S140" s="40" t="inlineStr"/>
      <c r="T140" s="40" t="inlineStr"/>
      <c r="U140" s="41" t="inlineStr">
        <is>
          <t>кг</t>
        </is>
      </c>
      <c r="V140" s="702" t="n">
        <v>0</v>
      </c>
      <c r="W140" s="70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9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4" t="n"/>
      <c r="N141" s="705" t="inlineStr">
        <is>
          <t>Итого</t>
        </is>
      </c>
      <c r="O141" s="675" t="n"/>
      <c r="P141" s="675" t="n"/>
      <c r="Q141" s="675" t="n"/>
      <c r="R141" s="675" t="n"/>
      <c r="S141" s="675" t="n"/>
      <c r="T141" s="676" t="n"/>
      <c r="U141" s="43" t="inlineStr">
        <is>
          <t>кор</t>
        </is>
      </c>
      <c r="V141" s="706">
        <f>IFERROR(V138/H138,"0")+IFERROR(V139/H139,"0")+IFERROR(V140/H140,"0")</f>
        <v/>
      </c>
      <c r="W141" s="706">
        <f>IFERROR(W138/H138,"0")+IFERROR(W139/H139,"0")+IFERROR(W140/H140,"0")</f>
        <v/>
      </c>
      <c r="X141" s="706">
        <f>IFERROR(IF(X138="",0,X138),"0")+IFERROR(IF(X139="",0,X139),"0")+IFERROR(IF(X140="",0,X140),"0")</f>
        <v/>
      </c>
      <c r="Y141" s="707" t="n"/>
      <c r="Z141" s="707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704" t="n"/>
      <c r="N142" s="705" t="inlineStr">
        <is>
          <t>Итого</t>
        </is>
      </c>
      <c r="O142" s="675" t="n"/>
      <c r="P142" s="675" t="n"/>
      <c r="Q142" s="675" t="n"/>
      <c r="R142" s="675" t="n"/>
      <c r="S142" s="675" t="n"/>
      <c r="T142" s="676" t="n"/>
      <c r="U142" s="43" t="inlineStr">
        <is>
          <t>кг</t>
        </is>
      </c>
      <c r="V142" s="706">
        <f>IFERROR(SUM(V138:V140),"0")</f>
        <v/>
      </c>
      <c r="W142" s="706">
        <f>IFERROR(SUM(W138:W140),"0")</f>
        <v/>
      </c>
      <c r="X142" s="43" t="n"/>
      <c r="Y142" s="707" t="n"/>
      <c r="Z142" s="707" t="n"/>
    </row>
    <row r="143" ht="16.5" customHeight="1">
      <c r="A143" s="355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55" t="n"/>
      <c r="Z143" s="355" t="n"/>
    </row>
    <row r="144" ht="14.25" customHeight="1">
      <c r="A144" s="344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44" t="n"/>
      <c r="Z144" s="34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30" t="n">
        <v>4680115880993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30" t="n">
        <v>4680115881761</v>
      </c>
      <c r="E146" s="667" t="n"/>
      <c r="F146" s="699" t="n">
        <v>0.7</v>
      </c>
      <c r="G146" s="38" t="n">
        <v>6</v>
      </c>
      <c r="H146" s="699" t="n">
        <v>4.2</v>
      </c>
      <c r="I146" s="69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20</v>
      </c>
      <c r="W146" s="70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30" t="n">
        <v>4680115881563</v>
      </c>
      <c r="E147" s="667" t="n"/>
      <c r="F147" s="699" t="n">
        <v>0.7</v>
      </c>
      <c r="G147" s="38" t="n">
        <v>6</v>
      </c>
      <c r="H147" s="699" t="n">
        <v>4.2</v>
      </c>
      <c r="I147" s="69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30" t="n">
        <v>4680115880986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30" t="n">
        <v>4680115880207</v>
      </c>
      <c r="E149" s="667" t="n"/>
      <c r="F149" s="699" t="n">
        <v>0.4</v>
      </c>
      <c r="G149" s="38" t="n">
        <v>6</v>
      </c>
      <c r="H149" s="699" t="n">
        <v>2.4</v>
      </c>
      <c r="I149" s="69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30" t="n">
        <v>4680115881785</v>
      </c>
      <c r="E150" s="667" t="n"/>
      <c r="F150" s="699" t="n">
        <v>0.35</v>
      </c>
      <c r="G150" s="38" t="n">
        <v>6</v>
      </c>
      <c r="H150" s="699" t="n">
        <v>2.1</v>
      </c>
      <c r="I150" s="69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30" t="n">
        <v>4680115881679</v>
      </c>
      <c r="E151" s="667" t="n"/>
      <c r="F151" s="699" t="n">
        <v>0.35</v>
      </c>
      <c r="G151" s="38" t="n">
        <v>6</v>
      </c>
      <c r="H151" s="699" t="n">
        <v>2.1</v>
      </c>
      <c r="I151" s="69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30" t="n">
        <v>4680115880191</v>
      </c>
      <c r="E152" s="667" t="n"/>
      <c r="F152" s="699" t="n">
        <v>0.4</v>
      </c>
      <c r="G152" s="38" t="n">
        <v>6</v>
      </c>
      <c r="H152" s="699" t="n">
        <v>2.4</v>
      </c>
      <c r="I152" s="69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78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01" t="n"/>
      <c r="P152" s="701" t="n"/>
      <c r="Q152" s="701" t="n"/>
      <c r="R152" s="667" t="n"/>
      <c r="S152" s="40" t="inlineStr"/>
      <c r="T152" s="40" t="inlineStr"/>
      <c r="U152" s="41" t="inlineStr">
        <is>
          <t>кг</t>
        </is>
      </c>
      <c r="V152" s="702" t="n">
        <v>0</v>
      </c>
      <c r="W152" s="70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30" t="n">
        <v>4680115883963</v>
      </c>
      <c r="E153" s="667" t="n"/>
      <c r="F153" s="699" t="n">
        <v>0.28</v>
      </c>
      <c r="G153" s="38" t="n">
        <v>6</v>
      </c>
      <c r="H153" s="699" t="n">
        <v>1.68</v>
      </c>
      <c r="I153" s="69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8" t="inlineStr">
        <is>
          <t>П/к колбасы «Мясорубская» ф/в 0,28 н/о ТМ «Стародворье»</t>
        </is>
      </c>
      <c r="O153" s="701" t="n"/>
      <c r="P153" s="701" t="n"/>
      <c r="Q153" s="701" t="n"/>
      <c r="R153" s="667" t="n"/>
      <c r="S153" s="40" t="inlineStr"/>
      <c r="T153" s="40" t="inlineStr"/>
      <c r="U153" s="41" t="inlineStr">
        <is>
          <t>кг</t>
        </is>
      </c>
      <c r="V153" s="702" t="n">
        <v>0</v>
      </c>
      <c r="W153" s="70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9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4" t="n"/>
      <c r="N154" s="705" t="inlineStr">
        <is>
          <t>Итого</t>
        </is>
      </c>
      <c r="O154" s="675" t="n"/>
      <c r="P154" s="675" t="n"/>
      <c r="Q154" s="675" t="n"/>
      <c r="R154" s="675" t="n"/>
      <c r="S154" s="675" t="n"/>
      <c r="T154" s="676" t="n"/>
      <c r="U154" s="43" t="inlineStr">
        <is>
          <t>кор</t>
        </is>
      </c>
      <c r="V154" s="706">
        <f>IFERROR(V145/H145,"0")+IFERROR(V146/H146,"0")+IFERROR(V147/H147,"0")+IFERROR(V148/H148,"0")+IFERROR(V149/H149,"0")+IFERROR(V150/H150,"0")+IFERROR(V151/H151,"0")+IFERROR(V152/H152,"0")+IFERROR(V153/H153,"0")</f>
        <v/>
      </c>
      <c r="W154" s="706">
        <f>IFERROR(W145/H145,"0")+IFERROR(W146/H146,"0")+IFERROR(W147/H147,"0")+IFERROR(W148/H148,"0")+IFERROR(W149/H149,"0")+IFERROR(W150/H150,"0")+IFERROR(W151/H151,"0")+IFERROR(W152/H152,"0")+IFERROR(W153/H153,"0")</f>
        <v/>
      </c>
      <c r="X154" s="70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07" t="n"/>
      <c r="Z154" s="707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704" t="n"/>
      <c r="N155" s="705" t="inlineStr">
        <is>
          <t>Итого</t>
        </is>
      </c>
      <c r="O155" s="675" t="n"/>
      <c r="P155" s="675" t="n"/>
      <c r="Q155" s="675" t="n"/>
      <c r="R155" s="675" t="n"/>
      <c r="S155" s="675" t="n"/>
      <c r="T155" s="676" t="n"/>
      <c r="U155" s="43" t="inlineStr">
        <is>
          <t>кг</t>
        </is>
      </c>
      <c r="V155" s="706">
        <f>IFERROR(SUM(V145:V153),"0")</f>
        <v/>
      </c>
      <c r="W155" s="706">
        <f>IFERROR(SUM(W145:W153),"0")</f>
        <v/>
      </c>
      <c r="X155" s="43" t="n"/>
      <c r="Y155" s="707" t="n"/>
      <c r="Z155" s="707" t="n"/>
    </row>
    <row r="156" ht="16.5" customHeight="1">
      <c r="A156" s="355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55" t="n"/>
      <c r="Z156" s="355" t="n"/>
    </row>
    <row r="157" ht="14.25" customHeight="1">
      <c r="A157" s="344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44" t="n"/>
      <c r="Z157" s="34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0" t="n">
        <v>4680115881402</v>
      </c>
      <c r="E158" s="667" t="n"/>
      <c r="F158" s="699" t="n">
        <v>1.35</v>
      </c>
      <c r="G158" s="38" t="n">
        <v>8</v>
      </c>
      <c r="H158" s="699" t="n">
        <v>10.8</v>
      </c>
      <c r="I158" s="69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8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01" t="n"/>
      <c r="P158" s="701" t="n"/>
      <c r="Q158" s="701" t="n"/>
      <c r="R158" s="667" t="n"/>
      <c r="S158" s="40" t="inlineStr"/>
      <c r="T158" s="40" t="inlineStr"/>
      <c r="U158" s="41" t="inlineStr">
        <is>
          <t>кг</t>
        </is>
      </c>
      <c r="V158" s="702" t="n">
        <v>0</v>
      </c>
      <c r="W158" s="70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0" t="n">
        <v>4680115881396</v>
      </c>
      <c r="E159" s="667" t="n"/>
      <c r="F159" s="699" t="n">
        <v>0.45</v>
      </c>
      <c r="G159" s="38" t="n">
        <v>6</v>
      </c>
      <c r="H159" s="699" t="n">
        <v>2.7</v>
      </c>
      <c r="I159" s="69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9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01" t="n"/>
      <c r="P159" s="701" t="n"/>
      <c r="Q159" s="701" t="n"/>
      <c r="R159" s="667" t="n"/>
      <c r="S159" s="40" t="inlineStr"/>
      <c r="T159" s="40" t="inlineStr"/>
      <c r="U159" s="41" t="inlineStr">
        <is>
          <t>кг</t>
        </is>
      </c>
      <c r="V159" s="702" t="n">
        <v>0</v>
      </c>
      <c r="W159" s="70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9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4" t="n"/>
      <c r="N160" s="705" t="inlineStr">
        <is>
          <t>Итого</t>
        </is>
      </c>
      <c r="O160" s="675" t="n"/>
      <c r="P160" s="675" t="n"/>
      <c r="Q160" s="675" t="n"/>
      <c r="R160" s="675" t="n"/>
      <c r="S160" s="675" t="n"/>
      <c r="T160" s="676" t="n"/>
      <c r="U160" s="43" t="inlineStr">
        <is>
          <t>кор</t>
        </is>
      </c>
      <c r="V160" s="706">
        <f>IFERROR(V158/H158,"0")+IFERROR(V159/H159,"0")</f>
        <v/>
      </c>
      <c r="W160" s="706">
        <f>IFERROR(W158/H158,"0")+IFERROR(W159/H159,"0")</f>
        <v/>
      </c>
      <c r="X160" s="706">
        <f>IFERROR(IF(X158="",0,X158),"0")+IFERROR(IF(X159="",0,X159),"0")</f>
        <v/>
      </c>
      <c r="Y160" s="707" t="n"/>
      <c r="Z160" s="707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704" t="n"/>
      <c r="N161" s="705" t="inlineStr">
        <is>
          <t>Итого</t>
        </is>
      </c>
      <c r="O161" s="675" t="n"/>
      <c r="P161" s="675" t="n"/>
      <c r="Q161" s="675" t="n"/>
      <c r="R161" s="675" t="n"/>
      <c r="S161" s="675" t="n"/>
      <c r="T161" s="676" t="n"/>
      <c r="U161" s="43" t="inlineStr">
        <is>
          <t>кг</t>
        </is>
      </c>
      <c r="V161" s="706">
        <f>IFERROR(SUM(V158:V159),"0")</f>
        <v/>
      </c>
      <c r="W161" s="706">
        <f>IFERROR(SUM(W158:W159),"0")</f>
        <v/>
      </c>
      <c r="X161" s="43" t="n"/>
      <c r="Y161" s="707" t="n"/>
      <c r="Z161" s="707" t="n"/>
    </row>
    <row r="162" ht="14.25" customHeight="1">
      <c r="A162" s="344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44" t="n"/>
      <c r="Z162" s="34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0" t="n">
        <v>4680115882935</v>
      </c>
      <c r="E163" s="667" t="n"/>
      <c r="F163" s="699" t="n">
        <v>1.35</v>
      </c>
      <c r="G163" s="38" t="n">
        <v>8</v>
      </c>
      <c r="H163" s="699" t="n">
        <v>10.8</v>
      </c>
      <c r="I163" s="69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91" t="inlineStr">
        <is>
          <t>Ветчина «Сочинка с сочным окороком» Весовой п/а ТМ «Стародворье»</t>
        </is>
      </c>
      <c r="O163" s="701" t="n"/>
      <c r="P163" s="701" t="n"/>
      <c r="Q163" s="701" t="n"/>
      <c r="R163" s="667" t="n"/>
      <c r="S163" s="40" t="inlineStr"/>
      <c r="T163" s="40" t="inlineStr"/>
      <c r="U163" s="41" t="inlineStr">
        <is>
          <t>кг</t>
        </is>
      </c>
      <c r="V163" s="702" t="n">
        <v>0</v>
      </c>
      <c r="W163" s="70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0" t="n">
        <v>4680115880764</v>
      </c>
      <c r="E164" s="667" t="n"/>
      <c r="F164" s="699" t="n">
        <v>0.35</v>
      </c>
      <c r="G164" s="38" t="n">
        <v>6</v>
      </c>
      <c r="H164" s="699" t="n">
        <v>2.1</v>
      </c>
      <c r="I164" s="69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9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01" t="n"/>
      <c r="P164" s="701" t="n"/>
      <c r="Q164" s="701" t="n"/>
      <c r="R164" s="667" t="n"/>
      <c r="S164" s="40" t="inlineStr"/>
      <c r="T164" s="40" t="inlineStr"/>
      <c r="U164" s="41" t="inlineStr">
        <is>
          <t>кг</t>
        </is>
      </c>
      <c r="V164" s="702" t="n">
        <v>0</v>
      </c>
      <c r="W164" s="70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9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4" t="n"/>
      <c r="N165" s="705" t="inlineStr">
        <is>
          <t>Итого</t>
        </is>
      </c>
      <c r="O165" s="675" t="n"/>
      <c r="P165" s="675" t="n"/>
      <c r="Q165" s="675" t="n"/>
      <c r="R165" s="675" t="n"/>
      <c r="S165" s="675" t="n"/>
      <c r="T165" s="676" t="n"/>
      <c r="U165" s="43" t="inlineStr">
        <is>
          <t>кор</t>
        </is>
      </c>
      <c r="V165" s="706">
        <f>IFERROR(V163/H163,"0")+IFERROR(V164/H164,"0")</f>
        <v/>
      </c>
      <c r="W165" s="706">
        <f>IFERROR(W163/H163,"0")+IFERROR(W164/H164,"0")</f>
        <v/>
      </c>
      <c r="X165" s="706">
        <f>IFERROR(IF(X163="",0,X163),"0")+IFERROR(IF(X164="",0,X164),"0")</f>
        <v/>
      </c>
      <c r="Y165" s="707" t="n"/>
      <c r="Z165" s="707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704" t="n"/>
      <c r="N166" s="705" t="inlineStr">
        <is>
          <t>Итого</t>
        </is>
      </c>
      <c r="O166" s="675" t="n"/>
      <c r="P166" s="675" t="n"/>
      <c r="Q166" s="675" t="n"/>
      <c r="R166" s="675" t="n"/>
      <c r="S166" s="675" t="n"/>
      <c r="T166" s="676" t="n"/>
      <c r="U166" s="43" t="inlineStr">
        <is>
          <t>кг</t>
        </is>
      </c>
      <c r="V166" s="706">
        <f>IFERROR(SUM(V163:V164),"0")</f>
        <v/>
      </c>
      <c r="W166" s="706">
        <f>IFERROR(SUM(W163:W164),"0")</f>
        <v/>
      </c>
      <c r="X166" s="43" t="n"/>
      <c r="Y166" s="707" t="n"/>
      <c r="Z166" s="707" t="n"/>
    </row>
    <row r="167" ht="14.25" customHeight="1">
      <c r="A167" s="344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44" t="n"/>
      <c r="Z167" s="34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0" t="n">
        <v>4680115882683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150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0" t="n">
        <v>4680115882690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180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0" t="n">
        <v>4680115882669</v>
      </c>
      <c r="E170" s="667" t="n"/>
      <c r="F170" s="699" t="n">
        <v>0.9</v>
      </c>
      <c r="G170" s="38" t="n">
        <v>6</v>
      </c>
      <c r="H170" s="699" t="n">
        <v>5.4</v>
      </c>
      <c r="I170" s="69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01" t="n"/>
      <c r="P170" s="701" t="n"/>
      <c r="Q170" s="701" t="n"/>
      <c r="R170" s="667" t="n"/>
      <c r="S170" s="40" t="inlineStr"/>
      <c r="T170" s="40" t="inlineStr"/>
      <c r="U170" s="41" t="inlineStr">
        <is>
          <t>кг</t>
        </is>
      </c>
      <c r="V170" s="702" t="n">
        <v>120</v>
      </c>
      <c r="W170" s="70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0" t="n">
        <v>4680115882676</v>
      </c>
      <c r="E171" s="667" t="n"/>
      <c r="F171" s="699" t="n">
        <v>0.9</v>
      </c>
      <c r="G171" s="38" t="n">
        <v>6</v>
      </c>
      <c r="H171" s="699" t="n">
        <v>5.4</v>
      </c>
      <c r="I171" s="69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01" t="n"/>
      <c r="P171" s="701" t="n"/>
      <c r="Q171" s="701" t="n"/>
      <c r="R171" s="667" t="n"/>
      <c r="S171" s="40" t="inlineStr"/>
      <c r="T171" s="40" t="inlineStr"/>
      <c r="U171" s="41" t="inlineStr">
        <is>
          <t>кг</t>
        </is>
      </c>
      <c r="V171" s="702" t="n">
        <v>180</v>
      </c>
      <c r="W171" s="70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9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4" t="n"/>
      <c r="N172" s="705" t="inlineStr">
        <is>
          <t>Итого</t>
        </is>
      </c>
      <c r="O172" s="675" t="n"/>
      <c r="P172" s="675" t="n"/>
      <c r="Q172" s="675" t="n"/>
      <c r="R172" s="675" t="n"/>
      <c r="S172" s="675" t="n"/>
      <c r="T172" s="676" t="n"/>
      <c r="U172" s="43" t="inlineStr">
        <is>
          <t>кор</t>
        </is>
      </c>
      <c r="V172" s="706">
        <f>IFERROR(V168/H168,"0")+IFERROR(V169/H169,"0")+IFERROR(V170/H170,"0")+IFERROR(V171/H171,"0")</f>
        <v/>
      </c>
      <c r="W172" s="706">
        <f>IFERROR(W168/H168,"0")+IFERROR(W169/H169,"0")+IFERROR(W170/H170,"0")+IFERROR(W171/H171,"0")</f>
        <v/>
      </c>
      <c r="X172" s="706">
        <f>IFERROR(IF(X168="",0,X168),"0")+IFERROR(IF(X169="",0,X169),"0")+IFERROR(IF(X170="",0,X170),"0")+IFERROR(IF(X171="",0,X171),"0")</f>
        <v/>
      </c>
      <c r="Y172" s="707" t="n"/>
      <c r="Z172" s="707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704" t="n"/>
      <c r="N173" s="705" t="inlineStr">
        <is>
          <t>Итого</t>
        </is>
      </c>
      <c r="O173" s="675" t="n"/>
      <c r="P173" s="675" t="n"/>
      <c r="Q173" s="675" t="n"/>
      <c r="R173" s="675" t="n"/>
      <c r="S173" s="675" t="n"/>
      <c r="T173" s="676" t="n"/>
      <c r="U173" s="43" t="inlineStr">
        <is>
          <t>кг</t>
        </is>
      </c>
      <c r="V173" s="706">
        <f>IFERROR(SUM(V168:V171),"0")</f>
        <v/>
      </c>
      <c r="W173" s="706">
        <f>IFERROR(SUM(W168:W171),"0")</f>
        <v/>
      </c>
      <c r="X173" s="43" t="n"/>
      <c r="Y173" s="707" t="n"/>
      <c r="Z173" s="707" t="n"/>
    </row>
    <row r="174" ht="14.25" customHeight="1">
      <c r="A174" s="344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44" t="n"/>
      <c r="Z174" s="34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0" t="n">
        <v>4680115881556</v>
      </c>
      <c r="E175" s="667" t="n"/>
      <c r="F175" s="699" t="n">
        <v>1</v>
      </c>
      <c r="G175" s="38" t="n">
        <v>4</v>
      </c>
      <c r="H175" s="699" t="n">
        <v>4</v>
      </c>
      <c r="I175" s="69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9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0" t="n">
        <v>4680115880573</v>
      </c>
      <c r="E176" s="667" t="n"/>
      <c r="F176" s="699" t="n">
        <v>1.45</v>
      </c>
      <c r="G176" s="38" t="n">
        <v>6</v>
      </c>
      <c r="H176" s="699" t="n">
        <v>8.699999999999999</v>
      </c>
      <c r="I176" s="69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98" t="inlineStr">
        <is>
          <t>Сосиски «Сочинки» Весовой п/а ТМ «Стародворье»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0" t="n">
        <v>4680115881594</v>
      </c>
      <c r="E177" s="667" t="n"/>
      <c r="F177" s="699" t="n">
        <v>1.35</v>
      </c>
      <c r="G177" s="38" t="n">
        <v>6</v>
      </c>
      <c r="H177" s="699" t="n">
        <v>8.1</v>
      </c>
      <c r="I177" s="69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9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0" t="n">
        <v>4680115881587</v>
      </c>
      <c r="E178" s="667" t="n"/>
      <c r="F178" s="699" t="n">
        <v>1</v>
      </c>
      <c r="G178" s="38" t="n">
        <v>4</v>
      </c>
      <c r="H178" s="699" t="n">
        <v>4</v>
      </c>
      <c r="I178" s="69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00" t="inlineStr">
        <is>
          <t>Сосиски «Сочинки по-баварски с сыром» вес п/а ТМ «Стародворье» 1,0 кг</t>
        </is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0" t="n">
        <v>4680115880962</v>
      </c>
      <c r="E179" s="667" t="n"/>
      <c r="F179" s="699" t="n">
        <v>1.3</v>
      </c>
      <c r="G179" s="38" t="n">
        <v>6</v>
      </c>
      <c r="H179" s="699" t="n">
        <v>7.8</v>
      </c>
      <c r="I179" s="69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0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0" t="n">
        <v>4680115881617</v>
      </c>
      <c r="E180" s="667" t="n"/>
      <c r="F180" s="699" t="n">
        <v>1.35</v>
      </c>
      <c r="G180" s="38" t="n">
        <v>6</v>
      </c>
      <c r="H180" s="699" t="n">
        <v>8.1</v>
      </c>
      <c r="I180" s="69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0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0" t="n">
        <v>4680115881228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3" t="inlineStr">
        <is>
          <t>Сосиски «Сочинки по-баварски с сыром» Фикс.вес 0,4 П/а мгс ТМ «Стародворье»</t>
        </is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0" t="n">
        <v>4680115881037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04" t="inlineStr">
        <is>
          <t>Сосиски «Сочинки по-баварски с сыром» Фикс.вес 0,84 кг п/а мгс ТМ «Стародворье»</t>
        </is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0" t="n">
        <v>4680115881211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0" t="n">
        <v>4680115881020</v>
      </c>
      <c r="E184" s="667" t="n"/>
      <c r="F184" s="699" t="n">
        <v>0.84</v>
      </c>
      <c r="G184" s="38" t="n">
        <v>4</v>
      </c>
      <c r="H184" s="699" t="n">
        <v>3.36</v>
      </c>
      <c r="I184" s="69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0" t="n">
        <v>4680115882195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0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0" t="n">
        <v>4680115882607</v>
      </c>
      <c r="E186" s="667" t="n"/>
      <c r="F186" s="699" t="n">
        <v>0.3</v>
      </c>
      <c r="G186" s="38" t="n">
        <v>6</v>
      </c>
      <c r="H186" s="699" t="n">
        <v>1.8</v>
      </c>
      <c r="I186" s="69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0" t="n">
        <v>4680115880092</v>
      </c>
      <c r="E187" s="667" t="n"/>
      <c r="F187" s="699" t="n">
        <v>0.4</v>
      </c>
      <c r="G187" s="38" t="n">
        <v>6</v>
      </c>
      <c r="H187" s="699" t="n">
        <v>2.4</v>
      </c>
      <c r="I187" s="69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0" t="n">
        <v>4680115880221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1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0" t="n">
        <v>4680115882942</v>
      </c>
      <c r="E189" s="667" t="n"/>
      <c r="F189" s="699" t="n">
        <v>0.3</v>
      </c>
      <c r="G189" s="38" t="n">
        <v>6</v>
      </c>
      <c r="H189" s="699" t="n">
        <v>1.8</v>
      </c>
      <c r="I189" s="69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1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0" t="n">
        <v>4680115880504</v>
      </c>
      <c r="E190" s="667" t="n"/>
      <c r="F190" s="699" t="n">
        <v>0.4</v>
      </c>
      <c r="G190" s="38" t="n">
        <v>6</v>
      </c>
      <c r="H190" s="699" t="n">
        <v>2.4</v>
      </c>
      <c r="I190" s="69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01" t="n"/>
      <c r="P190" s="701" t="n"/>
      <c r="Q190" s="701" t="n"/>
      <c r="R190" s="667" t="n"/>
      <c r="S190" s="40" t="inlineStr"/>
      <c r="T190" s="40" t="inlineStr"/>
      <c r="U190" s="41" t="inlineStr">
        <is>
          <t>кг</t>
        </is>
      </c>
      <c r="V190" s="702" t="n">
        <v>0</v>
      </c>
      <c r="W190" s="70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0" t="n">
        <v>4680115882164</v>
      </c>
      <c r="E191" s="667" t="n"/>
      <c r="F191" s="699" t="n">
        <v>0.4</v>
      </c>
      <c r="G191" s="38" t="n">
        <v>6</v>
      </c>
      <c r="H191" s="699" t="n">
        <v>2.4</v>
      </c>
      <c r="I191" s="69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1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01" t="n"/>
      <c r="P191" s="701" t="n"/>
      <c r="Q191" s="701" t="n"/>
      <c r="R191" s="667" t="n"/>
      <c r="S191" s="40" t="inlineStr"/>
      <c r="T191" s="40" t="inlineStr"/>
      <c r="U191" s="41" t="inlineStr">
        <is>
          <t>кг</t>
        </is>
      </c>
      <c r="V191" s="702" t="n">
        <v>160</v>
      </c>
      <c r="W191" s="70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9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4" t="n"/>
      <c r="N192" s="705" t="inlineStr">
        <is>
          <t>Итого</t>
        </is>
      </c>
      <c r="O192" s="675" t="n"/>
      <c r="P192" s="675" t="n"/>
      <c r="Q192" s="675" t="n"/>
      <c r="R192" s="675" t="n"/>
      <c r="S192" s="675" t="n"/>
      <c r="T192" s="676" t="n"/>
      <c r="U192" s="43" t="inlineStr">
        <is>
          <t>кор</t>
        </is>
      </c>
      <c r="V192" s="70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0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0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07" t="n"/>
      <c r="Z192" s="707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704" t="n"/>
      <c r="N193" s="705" t="inlineStr">
        <is>
          <t>Итого</t>
        </is>
      </c>
      <c r="O193" s="675" t="n"/>
      <c r="P193" s="675" t="n"/>
      <c r="Q193" s="675" t="n"/>
      <c r="R193" s="675" t="n"/>
      <c r="S193" s="675" t="n"/>
      <c r="T193" s="676" t="n"/>
      <c r="U193" s="43" t="inlineStr">
        <is>
          <t>кг</t>
        </is>
      </c>
      <c r="V193" s="706">
        <f>IFERROR(SUM(V175:V191),"0")</f>
        <v/>
      </c>
      <c r="W193" s="706">
        <f>IFERROR(SUM(W175:W191),"0")</f>
        <v/>
      </c>
      <c r="X193" s="43" t="n"/>
      <c r="Y193" s="707" t="n"/>
      <c r="Z193" s="707" t="n"/>
    </row>
    <row r="194" ht="14.25" customHeight="1">
      <c r="A194" s="344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44" t="n"/>
      <c r="Z194" s="34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0" t="n">
        <v>4680115882874</v>
      </c>
      <c r="E195" s="667" t="n"/>
      <c r="F195" s="699" t="n">
        <v>0.8</v>
      </c>
      <c r="G195" s="38" t="n">
        <v>4</v>
      </c>
      <c r="H195" s="699" t="n">
        <v>3.2</v>
      </c>
      <c r="I195" s="69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4" t="inlineStr">
        <is>
          <t>Сардельки «Сочинки» Весовой н/о ТМ «Стародворье»</t>
        </is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0" t="n">
        <v>4680115884434</v>
      </c>
      <c r="E196" s="667" t="n"/>
      <c r="F196" s="699" t="n">
        <v>0.8</v>
      </c>
      <c r="G196" s="38" t="n">
        <v>4</v>
      </c>
      <c r="H196" s="699" t="n">
        <v>3.2</v>
      </c>
      <c r="I196" s="69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15" t="inlineStr">
        <is>
          <t>Сардельки «Шпикачки Сочинки» Весовой н/о ТМ «Стародворье»</t>
        </is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0" t="n">
        <v>4680115880801</v>
      </c>
      <c r="E197" s="667" t="n"/>
      <c r="F197" s="699" t="n">
        <v>0.4</v>
      </c>
      <c r="G197" s="38" t="n">
        <v>6</v>
      </c>
      <c r="H197" s="699" t="n">
        <v>2.4</v>
      </c>
      <c r="I197" s="69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01" t="n"/>
      <c r="P197" s="701" t="n"/>
      <c r="Q197" s="701" t="n"/>
      <c r="R197" s="667" t="n"/>
      <c r="S197" s="40" t="inlineStr"/>
      <c r="T197" s="40" t="inlineStr"/>
      <c r="U197" s="41" t="inlineStr">
        <is>
          <t>кг</t>
        </is>
      </c>
      <c r="V197" s="702" t="n">
        <v>0</v>
      </c>
      <c r="W197" s="70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0" t="n">
        <v>4680115880818</v>
      </c>
      <c r="E198" s="667" t="n"/>
      <c r="F198" s="699" t="n">
        <v>0.4</v>
      </c>
      <c r="G198" s="38" t="n">
        <v>6</v>
      </c>
      <c r="H198" s="699" t="n">
        <v>2.4</v>
      </c>
      <c r="I198" s="69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01" t="n"/>
      <c r="P198" s="701" t="n"/>
      <c r="Q198" s="701" t="n"/>
      <c r="R198" s="667" t="n"/>
      <c r="S198" s="40" t="inlineStr"/>
      <c r="T198" s="40" t="inlineStr"/>
      <c r="U198" s="41" t="inlineStr">
        <is>
          <t>кг</t>
        </is>
      </c>
      <c r="V198" s="702" t="n">
        <v>0</v>
      </c>
      <c r="W198" s="70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9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4" t="n"/>
      <c r="N199" s="705" t="inlineStr">
        <is>
          <t>Итого</t>
        </is>
      </c>
      <c r="O199" s="675" t="n"/>
      <c r="P199" s="675" t="n"/>
      <c r="Q199" s="675" t="n"/>
      <c r="R199" s="675" t="n"/>
      <c r="S199" s="675" t="n"/>
      <c r="T199" s="676" t="n"/>
      <c r="U199" s="43" t="inlineStr">
        <is>
          <t>кор</t>
        </is>
      </c>
      <c r="V199" s="706">
        <f>IFERROR(V195/H195,"0")+IFERROR(V196/H196,"0")+IFERROR(V197/H197,"0")+IFERROR(V198/H198,"0")</f>
        <v/>
      </c>
      <c r="W199" s="706">
        <f>IFERROR(W195/H195,"0")+IFERROR(W196/H196,"0")+IFERROR(W197/H197,"0")+IFERROR(W198/H198,"0")</f>
        <v/>
      </c>
      <c r="X199" s="706">
        <f>IFERROR(IF(X195="",0,X195),"0")+IFERROR(IF(X196="",0,X196),"0")+IFERROR(IF(X197="",0,X197),"0")+IFERROR(IF(X198="",0,X198),"0")</f>
        <v/>
      </c>
      <c r="Y199" s="707" t="n"/>
      <c r="Z199" s="707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704" t="n"/>
      <c r="N200" s="705" t="inlineStr">
        <is>
          <t>Итого</t>
        </is>
      </c>
      <c r="O200" s="675" t="n"/>
      <c r="P200" s="675" t="n"/>
      <c r="Q200" s="675" t="n"/>
      <c r="R200" s="675" t="n"/>
      <c r="S200" s="675" t="n"/>
      <c r="T200" s="676" t="n"/>
      <c r="U200" s="43" t="inlineStr">
        <is>
          <t>кг</t>
        </is>
      </c>
      <c r="V200" s="706">
        <f>IFERROR(SUM(V195:V198),"0")</f>
        <v/>
      </c>
      <c r="W200" s="706">
        <f>IFERROR(SUM(W195:W198),"0")</f>
        <v/>
      </c>
      <c r="X200" s="43" t="n"/>
      <c r="Y200" s="707" t="n"/>
      <c r="Z200" s="707" t="n"/>
    </row>
    <row r="201" ht="16.5" customHeight="1">
      <c r="A201" s="355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55" t="n"/>
      <c r="Z201" s="355" t="n"/>
    </row>
    <row r="202" ht="14.25" customHeight="1">
      <c r="A202" s="344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44" t="n"/>
      <c r="Z202" s="344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0" t="n">
        <v>4607091389845</v>
      </c>
      <c r="E203" s="667" t="n"/>
      <c r="F203" s="699" t="n">
        <v>0.35</v>
      </c>
      <c r="G203" s="38" t="n">
        <v>6</v>
      </c>
      <c r="H203" s="699" t="n">
        <v>2.1</v>
      </c>
      <c r="I203" s="69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1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01" t="n"/>
      <c r="P203" s="701" t="n"/>
      <c r="Q203" s="701" t="n"/>
      <c r="R203" s="667" t="n"/>
      <c r="S203" s="40" t="inlineStr"/>
      <c r="T203" s="40" t="inlineStr"/>
      <c r="U203" s="41" t="inlineStr">
        <is>
          <t>кг</t>
        </is>
      </c>
      <c r="V203" s="702" t="n">
        <v>280</v>
      </c>
      <c r="W203" s="70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9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4" t="n"/>
      <c r="N204" s="705" t="inlineStr">
        <is>
          <t>Итого</t>
        </is>
      </c>
      <c r="O204" s="675" t="n"/>
      <c r="P204" s="675" t="n"/>
      <c r="Q204" s="675" t="n"/>
      <c r="R204" s="675" t="n"/>
      <c r="S204" s="675" t="n"/>
      <c r="T204" s="676" t="n"/>
      <c r="U204" s="43" t="inlineStr">
        <is>
          <t>кор</t>
        </is>
      </c>
      <c r="V204" s="706">
        <f>IFERROR(V203/H203,"0")</f>
        <v/>
      </c>
      <c r="W204" s="706">
        <f>IFERROR(W203/H203,"0")</f>
        <v/>
      </c>
      <c r="X204" s="706">
        <f>IFERROR(IF(X203="",0,X203),"0")</f>
        <v/>
      </c>
      <c r="Y204" s="707" t="n"/>
      <c r="Z204" s="707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704" t="n"/>
      <c r="N205" s="705" t="inlineStr">
        <is>
          <t>Итого</t>
        </is>
      </c>
      <c r="O205" s="675" t="n"/>
      <c r="P205" s="675" t="n"/>
      <c r="Q205" s="675" t="n"/>
      <c r="R205" s="675" t="n"/>
      <c r="S205" s="675" t="n"/>
      <c r="T205" s="676" t="n"/>
      <c r="U205" s="43" t="inlineStr">
        <is>
          <t>кг</t>
        </is>
      </c>
      <c r="V205" s="706">
        <f>IFERROR(SUM(V203:V203),"0")</f>
        <v/>
      </c>
      <c r="W205" s="706">
        <f>IFERROR(SUM(W203:W203),"0")</f>
        <v/>
      </c>
      <c r="X205" s="43" t="n"/>
      <c r="Y205" s="707" t="n"/>
      <c r="Z205" s="707" t="n"/>
    </row>
    <row r="206" ht="16.5" customHeight="1">
      <c r="A206" s="355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55" t="n"/>
      <c r="Z206" s="355" t="n"/>
    </row>
    <row r="207" ht="14.25" customHeight="1">
      <c r="A207" s="344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44" t="n"/>
      <c r="Z207" s="344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0" t="n">
        <v>4607091387445</v>
      </c>
      <c r="E208" s="667" t="n"/>
      <c r="F208" s="699" t="n">
        <v>0.9</v>
      </c>
      <c r="G208" s="38" t="n">
        <v>10</v>
      </c>
      <c r="H208" s="699" t="n">
        <v>9</v>
      </c>
      <c r="I208" s="69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1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0" t="n">
        <v>4607091386004</v>
      </c>
      <c r="E209" s="667" t="n"/>
      <c r="F209" s="699" t="n">
        <v>1.35</v>
      </c>
      <c r="G209" s="38" t="n">
        <v>8</v>
      </c>
      <c r="H209" s="699" t="n">
        <v>10.8</v>
      </c>
      <c r="I209" s="69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2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0" t="n">
        <v>4607091386004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2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0" t="n">
        <v>4607091386073</v>
      </c>
      <c r="E211" s="667" t="n"/>
      <c r="F211" s="699" t="n">
        <v>0.9</v>
      </c>
      <c r="G211" s="38" t="n">
        <v>10</v>
      </c>
      <c r="H211" s="699" t="n">
        <v>9</v>
      </c>
      <c r="I211" s="69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2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0" t="n">
        <v>4607091387322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2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0" t="n">
        <v>4607091387322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0" t="n">
        <v>4607091387377</v>
      </c>
      <c r="E214" s="667" t="n"/>
      <c r="F214" s="699" t="n">
        <v>1.35</v>
      </c>
      <c r="G214" s="38" t="n">
        <v>8</v>
      </c>
      <c r="H214" s="699" t="n">
        <v>10.8</v>
      </c>
      <c r="I214" s="69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0" t="n">
        <v>4607091387353</v>
      </c>
      <c r="E215" s="667" t="n"/>
      <c r="F215" s="699" t="n">
        <v>1.35</v>
      </c>
      <c r="G215" s="38" t="n">
        <v>8</v>
      </c>
      <c r="H215" s="699" t="n">
        <v>10.8</v>
      </c>
      <c r="I215" s="69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0" t="n">
        <v>4607091386011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0" t="n">
        <v>4607091387308</v>
      </c>
      <c r="E217" s="667" t="n"/>
      <c r="F217" s="699" t="n">
        <v>0.5</v>
      </c>
      <c r="G217" s="38" t="n">
        <v>10</v>
      </c>
      <c r="H217" s="699" t="n">
        <v>5</v>
      </c>
      <c r="I217" s="69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2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0" t="n">
        <v>4607091387339</v>
      </c>
      <c r="E218" s="667" t="n"/>
      <c r="F218" s="699" t="n">
        <v>0.5</v>
      </c>
      <c r="G218" s="38" t="n">
        <v>10</v>
      </c>
      <c r="H218" s="699" t="n">
        <v>5</v>
      </c>
      <c r="I218" s="69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2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0" t="n">
        <v>4680115882638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3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0" t="n">
        <v>4680115881938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3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0" t="n">
        <v>4607091387346</v>
      </c>
      <c r="E221" s="667" t="n"/>
      <c r="F221" s="699" t="n">
        <v>0.4</v>
      </c>
      <c r="G221" s="38" t="n">
        <v>10</v>
      </c>
      <c r="H221" s="699" t="n">
        <v>4</v>
      </c>
      <c r="I221" s="69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701" t="n"/>
      <c r="P221" s="701" t="n"/>
      <c r="Q221" s="701" t="n"/>
      <c r="R221" s="667" t="n"/>
      <c r="S221" s="40" t="inlineStr"/>
      <c r="T221" s="40" t="inlineStr"/>
      <c r="U221" s="41" t="inlineStr">
        <is>
          <t>кг</t>
        </is>
      </c>
      <c r="V221" s="702" t="n">
        <v>0</v>
      </c>
      <c r="W221" s="70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0" t="n">
        <v>4607091389807</v>
      </c>
      <c r="E222" s="667" t="n"/>
      <c r="F222" s="699" t="n">
        <v>0.4</v>
      </c>
      <c r="G222" s="38" t="n">
        <v>10</v>
      </c>
      <c r="H222" s="699" t="n">
        <v>4</v>
      </c>
      <c r="I222" s="69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3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701" t="n"/>
      <c r="P222" s="701" t="n"/>
      <c r="Q222" s="701" t="n"/>
      <c r="R222" s="667" t="n"/>
      <c r="S222" s="40" t="inlineStr"/>
      <c r="T222" s="40" t="inlineStr"/>
      <c r="U222" s="41" t="inlineStr">
        <is>
          <t>кг</t>
        </is>
      </c>
      <c r="V222" s="702" t="n">
        <v>0</v>
      </c>
      <c r="W222" s="70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9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4" t="n"/>
      <c r="N223" s="705" t="inlineStr">
        <is>
          <t>Итого</t>
        </is>
      </c>
      <c r="O223" s="675" t="n"/>
      <c r="P223" s="675" t="n"/>
      <c r="Q223" s="675" t="n"/>
      <c r="R223" s="675" t="n"/>
      <c r="S223" s="675" t="n"/>
      <c r="T223" s="676" t="n"/>
      <c r="U223" s="43" t="inlineStr">
        <is>
          <t>кор</t>
        </is>
      </c>
      <c r="V223" s="70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70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70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707" t="n"/>
      <c r="Z223" s="707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704" t="n"/>
      <c r="N224" s="705" t="inlineStr">
        <is>
          <t>Итого</t>
        </is>
      </c>
      <c r="O224" s="675" t="n"/>
      <c r="P224" s="675" t="n"/>
      <c r="Q224" s="675" t="n"/>
      <c r="R224" s="675" t="n"/>
      <c r="S224" s="675" t="n"/>
      <c r="T224" s="676" t="n"/>
      <c r="U224" s="43" t="inlineStr">
        <is>
          <t>кг</t>
        </is>
      </c>
      <c r="V224" s="706">
        <f>IFERROR(SUM(V208:V222),"0")</f>
        <v/>
      </c>
      <c r="W224" s="706">
        <f>IFERROR(SUM(W208:W222),"0")</f>
        <v/>
      </c>
      <c r="X224" s="43" t="n"/>
      <c r="Y224" s="707" t="n"/>
      <c r="Z224" s="707" t="n"/>
    </row>
    <row r="225" ht="14.25" customHeight="1">
      <c r="A225" s="344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44" t="n"/>
      <c r="Z225" s="344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0" t="n">
        <v>4680115881914</v>
      </c>
      <c r="E226" s="667" t="n"/>
      <c r="F226" s="699" t="n">
        <v>0.4</v>
      </c>
      <c r="G226" s="38" t="n">
        <v>10</v>
      </c>
      <c r="H226" s="699" t="n">
        <v>4</v>
      </c>
      <c r="I226" s="69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3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701" t="n"/>
      <c r="P226" s="701" t="n"/>
      <c r="Q226" s="701" t="n"/>
      <c r="R226" s="667" t="n"/>
      <c r="S226" s="40" t="inlineStr"/>
      <c r="T226" s="40" t="inlineStr"/>
      <c r="U226" s="41" t="inlineStr">
        <is>
          <t>кг</t>
        </is>
      </c>
      <c r="V226" s="702" t="n">
        <v>0</v>
      </c>
      <c r="W226" s="70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9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4" t="n"/>
      <c r="N227" s="705" t="inlineStr">
        <is>
          <t>Итого</t>
        </is>
      </c>
      <c r="O227" s="675" t="n"/>
      <c r="P227" s="675" t="n"/>
      <c r="Q227" s="675" t="n"/>
      <c r="R227" s="675" t="n"/>
      <c r="S227" s="675" t="n"/>
      <c r="T227" s="676" t="n"/>
      <c r="U227" s="43" t="inlineStr">
        <is>
          <t>кор</t>
        </is>
      </c>
      <c r="V227" s="706">
        <f>IFERROR(V226/H226,"0")</f>
        <v/>
      </c>
      <c r="W227" s="706">
        <f>IFERROR(W226/H226,"0")</f>
        <v/>
      </c>
      <c r="X227" s="706">
        <f>IFERROR(IF(X226="",0,X226),"0")</f>
        <v/>
      </c>
      <c r="Y227" s="707" t="n"/>
      <c r="Z227" s="707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704" t="n"/>
      <c r="N228" s="705" t="inlineStr">
        <is>
          <t>Итого</t>
        </is>
      </c>
      <c r="O228" s="675" t="n"/>
      <c r="P228" s="675" t="n"/>
      <c r="Q228" s="675" t="n"/>
      <c r="R228" s="675" t="n"/>
      <c r="S228" s="675" t="n"/>
      <c r="T228" s="676" t="n"/>
      <c r="U228" s="43" t="inlineStr">
        <is>
          <t>кг</t>
        </is>
      </c>
      <c r="V228" s="706">
        <f>IFERROR(SUM(V226:V226),"0")</f>
        <v/>
      </c>
      <c r="W228" s="706">
        <f>IFERROR(SUM(W226:W226),"0")</f>
        <v/>
      </c>
      <c r="X228" s="43" t="n"/>
      <c r="Y228" s="707" t="n"/>
      <c r="Z228" s="707" t="n"/>
    </row>
    <row r="229" ht="14.25" customHeight="1">
      <c r="A229" s="344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44" t="n"/>
      <c r="Z229" s="344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0" t="n">
        <v>4607091387193</v>
      </c>
      <c r="E230" s="667" t="n"/>
      <c r="F230" s="699" t="n">
        <v>0.7</v>
      </c>
      <c r="G230" s="38" t="n">
        <v>6</v>
      </c>
      <c r="H230" s="699" t="n">
        <v>4.2</v>
      </c>
      <c r="I230" s="69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3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0" t="n">
        <v>4607091387230</v>
      </c>
      <c r="E231" s="667" t="n"/>
      <c r="F231" s="699" t="n">
        <v>0.7</v>
      </c>
      <c r="G231" s="38" t="n">
        <v>6</v>
      </c>
      <c r="H231" s="699" t="n">
        <v>4.2</v>
      </c>
      <c r="I231" s="69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3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701" t="n"/>
      <c r="P231" s="701" t="n"/>
      <c r="Q231" s="701" t="n"/>
      <c r="R231" s="667" t="n"/>
      <c r="S231" s="40" t="inlineStr"/>
      <c r="T231" s="40" t="inlineStr"/>
      <c r="U231" s="41" t="inlineStr">
        <is>
          <t>кг</t>
        </is>
      </c>
      <c r="V231" s="702" t="n">
        <v>0</v>
      </c>
      <c r="W231" s="70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0" t="n">
        <v>4607091387285</v>
      </c>
      <c r="E232" s="667" t="n"/>
      <c r="F232" s="699" t="n">
        <v>0.35</v>
      </c>
      <c r="G232" s="38" t="n">
        <v>6</v>
      </c>
      <c r="H232" s="699" t="n">
        <v>2.1</v>
      </c>
      <c r="I232" s="69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3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701" t="n"/>
      <c r="P232" s="701" t="n"/>
      <c r="Q232" s="701" t="n"/>
      <c r="R232" s="667" t="n"/>
      <c r="S232" s="40" t="inlineStr"/>
      <c r="T232" s="40" t="inlineStr"/>
      <c r="U232" s="41" t="inlineStr">
        <is>
          <t>кг</t>
        </is>
      </c>
      <c r="V232" s="702" t="n">
        <v>0</v>
      </c>
      <c r="W232" s="70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9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4" t="n"/>
      <c r="N233" s="705" t="inlineStr">
        <is>
          <t>Итого</t>
        </is>
      </c>
      <c r="O233" s="675" t="n"/>
      <c r="P233" s="675" t="n"/>
      <c r="Q233" s="675" t="n"/>
      <c r="R233" s="675" t="n"/>
      <c r="S233" s="675" t="n"/>
      <c r="T233" s="676" t="n"/>
      <c r="U233" s="43" t="inlineStr">
        <is>
          <t>кор</t>
        </is>
      </c>
      <c r="V233" s="706">
        <f>IFERROR(V230/H230,"0")+IFERROR(V231/H231,"0")+IFERROR(V232/H232,"0")</f>
        <v/>
      </c>
      <c r="W233" s="706">
        <f>IFERROR(W230/H230,"0")+IFERROR(W231/H231,"0")+IFERROR(W232/H232,"0")</f>
        <v/>
      </c>
      <c r="X233" s="706">
        <f>IFERROR(IF(X230="",0,X230),"0")+IFERROR(IF(X231="",0,X231),"0")+IFERROR(IF(X232="",0,X232),"0")</f>
        <v/>
      </c>
      <c r="Y233" s="707" t="n"/>
      <c r="Z233" s="707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704" t="n"/>
      <c r="N234" s="705" t="inlineStr">
        <is>
          <t>Итого</t>
        </is>
      </c>
      <c r="O234" s="675" t="n"/>
      <c r="P234" s="675" t="n"/>
      <c r="Q234" s="675" t="n"/>
      <c r="R234" s="675" t="n"/>
      <c r="S234" s="675" t="n"/>
      <c r="T234" s="676" t="n"/>
      <c r="U234" s="43" t="inlineStr">
        <is>
          <t>кг</t>
        </is>
      </c>
      <c r="V234" s="706">
        <f>IFERROR(SUM(V230:V232),"0")</f>
        <v/>
      </c>
      <c r="W234" s="706">
        <f>IFERROR(SUM(W230:W232),"0")</f>
        <v/>
      </c>
      <c r="X234" s="43" t="n"/>
      <c r="Y234" s="707" t="n"/>
      <c r="Z234" s="707" t="n"/>
    </row>
    <row r="235" ht="14.25" customHeight="1">
      <c r="A235" s="344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44" t="n"/>
      <c r="Z235" s="344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0" t="n">
        <v>4607091387766</v>
      </c>
      <c r="E236" s="667" t="n"/>
      <c r="F236" s="699" t="n">
        <v>1.3</v>
      </c>
      <c r="G236" s="38" t="n">
        <v>6</v>
      </c>
      <c r="H236" s="699" t="n">
        <v>7.8</v>
      </c>
      <c r="I236" s="69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3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0" t="n">
        <v>4607091387957</v>
      </c>
      <c r="E237" s="667" t="n"/>
      <c r="F237" s="699" t="n">
        <v>1.3</v>
      </c>
      <c r="G237" s="38" t="n">
        <v>6</v>
      </c>
      <c r="H237" s="699" t="n">
        <v>7.8</v>
      </c>
      <c r="I237" s="69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0" t="n">
        <v>4607091387964</v>
      </c>
      <c r="E238" s="667" t="n"/>
      <c r="F238" s="699" t="n">
        <v>1.35</v>
      </c>
      <c r="G238" s="38" t="n">
        <v>6</v>
      </c>
      <c r="H238" s="699" t="n">
        <v>8.1</v>
      </c>
      <c r="I238" s="69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4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0" t="n">
        <v>4680115883604</v>
      </c>
      <c r="E239" s="667" t="n"/>
      <c r="F239" s="699" t="n">
        <v>0.35</v>
      </c>
      <c r="G239" s="38" t="n">
        <v>6</v>
      </c>
      <c r="H239" s="699" t="n">
        <v>2.1</v>
      </c>
      <c r="I239" s="69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41" t="inlineStr">
        <is>
          <t>Сосиски «Баварские» Фикс.вес 0,35 П/а ТМ «Стародворье»</t>
        </is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245</v>
      </c>
      <c r="W239" s="70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0" t="n">
        <v>4680115883567</v>
      </c>
      <c r="E240" s="667" t="n"/>
      <c r="F240" s="699" t="n">
        <v>0.35</v>
      </c>
      <c r="G240" s="38" t="n">
        <v>6</v>
      </c>
      <c r="H240" s="699" t="n">
        <v>2.1</v>
      </c>
      <c r="I240" s="69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 t="inlineStr">
        <is>
          <t>Сосиски «Баварские с сыром» Фикс.вес 0,35 п/а ТМ «Стародворье»</t>
        </is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140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0" t="n">
        <v>4607091381672</v>
      </c>
      <c r="E241" s="667" t="n"/>
      <c r="F241" s="699" t="n">
        <v>0.6</v>
      </c>
      <c r="G241" s="38" t="n">
        <v>6</v>
      </c>
      <c r="H241" s="699" t="n">
        <v>3.6</v>
      </c>
      <c r="I241" s="69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0" t="n">
        <v>4607091387537</v>
      </c>
      <c r="E242" s="667" t="n"/>
      <c r="F242" s="699" t="n">
        <v>0.45</v>
      </c>
      <c r="G242" s="38" t="n">
        <v>6</v>
      </c>
      <c r="H242" s="699" t="n">
        <v>2.7</v>
      </c>
      <c r="I242" s="69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0" t="n">
        <v>4607091387513</v>
      </c>
      <c r="E243" s="667" t="n"/>
      <c r="F243" s="699" t="n">
        <v>0.45</v>
      </c>
      <c r="G243" s="38" t="n">
        <v>6</v>
      </c>
      <c r="H243" s="699" t="n">
        <v>2.7</v>
      </c>
      <c r="I243" s="69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4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701" t="n"/>
      <c r="P243" s="701" t="n"/>
      <c r="Q243" s="701" t="n"/>
      <c r="R243" s="667" t="n"/>
      <c r="S243" s="40" t="inlineStr"/>
      <c r="T243" s="40" t="inlineStr"/>
      <c r="U243" s="41" t="inlineStr">
        <is>
          <t>кг</t>
        </is>
      </c>
      <c r="V243" s="702" t="n">
        <v>0</v>
      </c>
      <c r="W243" s="70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0" t="n">
        <v>4680115880511</v>
      </c>
      <c r="E244" s="667" t="n"/>
      <c r="F244" s="699" t="n">
        <v>0.33</v>
      </c>
      <c r="G244" s="38" t="n">
        <v>6</v>
      </c>
      <c r="H244" s="699" t="n">
        <v>1.98</v>
      </c>
      <c r="I244" s="69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4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701" t="n"/>
      <c r="P244" s="701" t="n"/>
      <c r="Q244" s="701" t="n"/>
      <c r="R244" s="667" t="n"/>
      <c r="S244" s="40" t="inlineStr"/>
      <c r="T244" s="40" t="inlineStr"/>
      <c r="U244" s="41" t="inlineStr">
        <is>
          <t>кг</t>
        </is>
      </c>
      <c r="V244" s="702" t="n">
        <v>0</v>
      </c>
      <c r="W244" s="70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9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4" t="n"/>
      <c r="N245" s="705" t="inlineStr">
        <is>
          <t>Итого</t>
        </is>
      </c>
      <c r="O245" s="675" t="n"/>
      <c r="P245" s="675" t="n"/>
      <c r="Q245" s="675" t="n"/>
      <c r="R245" s="675" t="n"/>
      <c r="S245" s="675" t="n"/>
      <c r="T245" s="676" t="n"/>
      <c r="U245" s="43" t="inlineStr">
        <is>
          <t>кор</t>
        </is>
      </c>
      <c r="V245" s="706">
        <f>IFERROR(V236/H236,"0")+IFERROR(V237/H237,"0")+IFERROR(V238/H238,"0")+IFERROR(V239/H239,"0")+IFERROR(V240/H240,"0")+IFERROR(V241/H241,"0")+IFERROR(V242/H242,"0")+IFERROR(V243/H243,"0")+IFERROR(V244/H244,"0")</f>
        <v/>
      </c>
      <c r="W245" s="706">
        <f>IFERROR(W236/H236,"0")+IFERROR(W237/H237,"0")+IFERROR(W238/H238,"0")+IFERROR(W239/H239,"0")+IFERROR(W240/H240,"0")+IFERROR(W241/H241,"0")+IFERROR(W242/H242,"0")+IFERROR(W243/H243,"0")+IFERROR(W244/H244,"0")</f>
        <v/>
      </c>
      <c r="X245" s="70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07" t="n"/>
      <c r="Z245" s="707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704" t="n"/>
      <c r="N246" s="705" t="inlineStr">
        <is>
          <t>Итого</t>
        </is>
      </c>
      <c r="O246" s="675" t="n"/>
      <c r="P246" s="675" t="n"/>
      <c r="Q246" s="675" t="n"/>
      <c r="R246" s="675" t="n"/>
      <c r="S246" s="675" t="n"/>
      <c r="T246" s="676" t="n"/>
      <c r="U246" s="43" t="inlineStr">
        <is>
          <t>кг</t>
        </is>
      </c>
      <c r="V246" s="706">
        <f>IFERROR(SUM(V236:V244),"0")</f>
        <v/>
      </c>
      <c r="W246" s="706">
        <f>IFERROR(SUM(W236:W244),"0")</f>
        <v/>
      </c>
      <c r="X246" s="43" t="n"/>
      <c r="Y246" s="707" t="n"/>
      <c r="Z246" s="707" t="n"/>
    </row>
    <row r="247" ht="14.25" customHeight="1">
      <c r="A247" s="344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44" t="n"/>
      <c r="Z247" s="344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0" t="n">
        <v>4607091380880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0" t="n">
        <v>4607091384482</v>
      </c>
      <c r="E249" s="667" t="n"/>
      <c r="F249" s="699" t="n">
        <v>1.3</v>
      </c>
      <c r="G249" s="38" t="n">
        <v>6</v>
      </c>
      <c r="H249" s="699" t="n">
        <v>7.8</v>
      </c>
      <c r="I249" s="69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701" t="n"/>
      <c r="P249" s="701" t="n"/>
      <c r="Q249" s="701" t="n"/>
      <c r="R249" s="667" t="n"/>
      <c r="S249" s="40" t="inlineStr"/>
      <c r="T249" s="40" t="inlineStr"/>
      <c r="U249" s="41" t="inlineStr">
        <is>
          <t>кг</t>
        </is>
      </c>
      <c r="V249" s="702" t="n">
        <v>100</v>
      </c>
      <c r="W249" s="70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0" t="n">
        <v>4607091380897</v>
      </c>
      <c r="E250" s="667" t="n"/>
      <c r="F250" s="699" t="n">
        <v>1.4</v>
      </c>
      <c r="G250" s="38" t="n">
        <v>6</v>
      </c>
      <c r="H250" s="699" t="n">
        <v>8.4</v>
      </c>
      <c r="I250" s="69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701" t="n"/>
      <c r="P250" s="701" t="n"/>
      <c r="Q250" s="701" t="n"/>
      <c r="R250" s="667" t="n"/>
      <c r="S250" s="40" t="inlineStr"/>
      <c r="T250" s="40" t="inlineStr"/>
      <c r="U250" s="41" t="inlineStr">
        <is>
          <t>кг</t>
        </is>
      </c>
      <c r="V250" s="702" t="n">
        <v>0</v>
      </c>
      <c r="W250" s="70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9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4" t="n"/>
      <c r="N251" s="705" t="inlineStr">
        <is>
          <t>Итого</t>
        </is>
      </c>
      <c r="O251" s="675" t="n"/>
      <c r="P251" s="675" t="n"/>
      <c r="Q251" s="675" t="n"/>
      <c r="R251" s="675" t="n"/>
      <c r="S251" s="675" t="n"/>
      <c r="T251" s="676" t="n"/>
      <c r="U251" s="43" t="inlineStr">
        <is>
          <t>кор</t>
        </is>
      </c>
      <c r="V251" s="706">
        <f>IFERROR(V248/H248,"0")+IFERROR(V249/H249,"0")+IFERROR(V250/H250,"0")</f>
        <v/>
      </c>
      <c r="W251" s="706">
        <f>IFERROR(W248/H248,"0")+IFERROR(W249/H249,"0")+IFERROR(W250/H250,"0")</f>
        <v/>
      </c>
      <c r="X251" s="706">
        <f>IFERROR(IF(X248="",0,X248),"0")+IFERROR(IF(X249="",0,X249),"0")+IFERROR(IF(X250="",0,X250),"0")</f>
        <v/>
      </c>
      <c r="Y251" s="707" t="n"/>
      <c r="Z251" s="707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704" t="n"/>
      <c r="N252" s="705" t="inlineStr">
        <is>
          <t>Итого</t>
        </is>
      </c>
      <c r="O252" s="675" t="n"/>
      <c r="P252" s="675" t="n"/>
      <c r="Q252" s="675" t="n"/>
      <c r="R252" s="675" t="n"/>
      <c r="S252" s="675" t="n"/>
      <c r="T252" s="676" t="n"/>
      <c r="U252" s="43" t="inlineStr">
        <is>
          <t>кг</t>
        </is>
      </c>
      <c r="V252" s="706">
        <f>IFERROR(SUM(V248:V250),"0")</f>
        <v/>
      </c>
      <c r="W252" s="706">
        <f>IFERROR(SUM(W248:W250),"0")</f>
        <v/>
      </c>
      <c r="X252" s="43" t="n"/>
      <c r="Y252" s="707" t="n"/>
      <c r="Z252" s="707" t="n"/>
    </row>
    <row r="253" ht="14.25" customHeight="1">
      <c r="A253" s="344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44" t="n"/>
      <c r="Z253" s="344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0" t="n">
        <v>4607091388374</v>
      </c>
      <c r="E254" s="667" t="n"/>
      <c r="F254" s="699" t="n">
        <v>0.38</v>
      </c>
      <c r="G254" s="38" t="n">
        <v>8</v>
      </c>
      <c r="H254" s="699" t="n">
        <v>3.04</v>
      </c>
      <c r="I254" s="69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 t="inlineStr">
        <is>
          <t>С/к колбасы Княжеская Бордо Весовые б/о терм/п Стародворье</t>
        </is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0" t="n">
        <v>4607091388381</v>
      </c>
      <c r="E255" s="667" t="n"/>
      <c r="F255" s="699" t="n">
        <v>0.38</v>
      </c>
      <c r="G255" s="38" t="n">
        <v>8</v>
      </c>
      <c r="H255" s="699" t="n">
        <v>3.04</v>
      </c>
      <c r="I255" s="69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51" t="inlineStr">
        <is>
          <t>С/к колбасы Салями Охотничья Бордо Весовые б/о терм/п 180 Стародворье</t>
        </is>
      </c>
      <c r="O255" s="701" t="n"/>
      <c r="P255" s="701" t="n"/>
      <c r="Q255" s="701" t="n"/>
      <c r="R255" s="667" t="n"/>
      <c r="S255" s="40" t="inlineStr"/>
      <c r="T255" s="40" t="inlineStr"/>
      <c r="U255" s="41" t="inlineStr">
        <is>
          <t>кг</t>
        </is>
      </c>
      <c r="V255" s="702" t="n">
        <v>0</v>
      </c>
      <c r="W255" s="70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0" t="n">
        <v>4607091388404</v>
      </c>
      <c r="E256" s="667" t="n"/>
      <c r="F256" s="699" t="n">
        <v>0.17</v>
      </c>
      <c r="G256" s="38" t="n">
        <v>15</v>
      </c>
      <c r="H256" s="699" t="n">
        <v>2.55</v>
      </c>
      <c r="I256" s="69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5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701" t="n"/>
      <c r="P256" s="701" t="n"/>
      <c r="Q256" s="701" t="n"/>
      <c r="R256" s="667" t="n"/>
      <c r="S256" s="40" t="inlineStr"/>
      <c r="T256" s="40" t="inlineStr"/>
      <c r="U256" s="41" t="inlineStr">
        <is>
          <t>кг</t>
        </is>
      </c>
      <c r="V256" s="702" t="n">
        <v>85</v>
      </c>
      <c r="W256" s="70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9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4" t="n"/>
      <c r="N257" s="705" t="inlineStr">
        <is>
          <t>Итого</t>
        </is>
      </c>
      <c r="O257" s="675" t="n"/>
      <c r="P257" s="675" t="n"/>
      <c r="Q257" s="675" t="n"/>
      <c r="R257" s="675" t="n"/>
      <c r="S257" s="675" t="n"/>
      <c r="T257" s="676" t="n"/>
      <c r="U257" s="43" t="inlineStr">
        <is>
          <t>кор</t>
        </is>
      </c>
      <c r="V257" s="706">
        <f>IFERROR(V254/H254,"0")+IFERROR(V255/H255,"0")+IFERROR(V256/H256,"0")</f>
        <v/>
      </c>
      <c r="W257" s="706">
        <f>IFERROR(W254/H254,"0")+IFERROR(W255/H255,"0")+IFERROR(W256/H256,"0")</f>
        <v/>
      </c>
      <c r="X257" s="706">
        <f>IFERROR(IF(X254="",0,X254),"0")+IFERROR(IF(X255="",0,X255),"0")+IFERROR(IF(X256="",0,X256),"0")</f>
        <v/>
      </c>
      <c r="Y257" s="707" t="n"/>
      <c r="Z257" s="707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704" t="n"/>
      <c r="N258" s="705" t="inlineStr">
        <is>
          <t>Итого</t>
        </is>
      </c>
      <c r="O258" s="675" t="n"/>
      <c r="P258" s="675" t="n"/>
      <c r="Q258" s="675" t="n"/>
      <c r="R258" s="675" t="n"/>
      <c r="S258" s="675" t="n"/>
      <c r="T258" s="676" t="n"/>
      <c r="U258" s="43" t="inlineStr">
        <is>
          <t>кг</t>
        </is>
      </c>
      <c r="V258" s="706">
        <f>IFERROR(SUM(V254:V256),"0")</f>
        <v/>
      </c>
      <c r="W258" s="706">
        <f>IFERROR(SUM(W254:W256),"0")</f>
        <v/>
      </c>
      <c r="X258" s="43" t="n"/>
      <c r="Y258" s="707" t="n"/>
      <c r="Z258" s="707" t="n"/>
    </row>
    <row r="259" ht="14.25" customHeight="1">
      <c r="A259" s="344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44" t="n"/>
      <c r="Z259" s="344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0" t="n">
        <v>4680115881808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50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0" t="n">
        <v>4680115881822</v>
      </c>
      <c r="E261" s="667" t="n"/>
      <c r="F261" s="699" t="n">
        <v>0.1</v>
      </c>
      <c r="G261" s="38" t="n">
        <v>20</v>
      </c>
      <c r="H261" s="699" t="n">
        <v>2</v>
      </c>
      <c r="I261" s="69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701" t="n"/>
      <c r="P261" s="701" t="n"/>
      <c r="Q261" s="701" t="n"/>
      <c r="R261" s="667" t="n"/>
      <c r="S261" s="40" t="inlineStr"/>
      <c r="T261" s="40" t="inlineStr"/>
      <c r="U261" s="41" t="inlineStr">
        <is>
          <t>кг</t>
        </is>
      </c>
      <c r="V261" s="702" t="n">
        <v>0</v>
      </c>
      <c r="W261" s="70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0" t="n">
        <v>4680115880016</v>
      </c>
      <c r="E262" s="667" t="n"/>
      <c r="F262" s="699" t="n">
        <v>0.1</v>
      </c>
      <c r="G262" s="38" t="n">
        <v>20</v>
      </c>
      <c r="H262" s="699" t="n">
        <v>2</v>
      </c>
      <c r="I262" s="69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5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701" t="n"/>
      <c r="P262" s="701" t="n"/>
      <c r="Q262" s="701" t="n"/>
      <c r="R262" s="667" t="n"/>
      <c r="S262" s="40" t="inlineStr"/>
      <c r="T262" s="40" t="inlineStr"/>
      <c r="U262" s="41" t="inlineStr">
        <is>
          <t>кг</t>
        </is>
      </c>
      <c r="V262" s="702" t="n">
        <v>50</v>
      </c>
      <c r="W262" s="70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9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4" t="n"/>
      <c r="N263" s="705" t="inlineStr">
        <is>
          <t>Итого</t>
        </is>
      </c>
      <c r="O263" s="675" t="n"/>
      <c r="P263" s="675" t="n"/>
      <c r="Q263" s="675" t="n"/>
      <c r="R263" s="675" t="n"/>
      <c r="S263" s="675" t="n"/>
      <c r="T263" s="676" t="n"/>
      <c r="U263" s="43" t="inlineStr">
        <is>
          <t>кор</t>
        </is>
      </c>
      <c r="V263" s="706">
        <f>IFERROR(V260/H260,"0")+IFERROR(V261/H261,"0")+IFERROR(V262/H262,"0")</f>
        <v/>
      </c>
      <c r="W263" s="706">
        <f>IFERROR(W260/H260,"0")+IFERROR(W261/H261,"0")+IFERROR(W262/H262,"0")</f>
        <v/>
      </c>
      <c r="X263" s="706">
        <f>IFERROR(IF(X260="",0,X260),"0")+IFERROR(IF(X261="",0,X261),"0")+IFERROR(IF(X262="",0,X262),"0")</f>
        <v/>
      </c>
      <c r="Y263" s="707" t="n"/>
      <c r="Z263" s="707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704" t="n"/>
      <c r="N264" s="705" t="inlineStr">
        <is>
          <t>Итого</t>
        </is>
      </c>
      <c r="O264" s="675" t="n"/>
      <c r="P264" s="675" t="n"/>
      <c r="Q264" s="675" t="n"/>
      <c r="R264" s="675" t="n"/>
      <c r="S264" s="675" t="n"/>
      <c r="T264" s="676" t="n"/>
      <c r="U264" s="43" t="inlineStr">
        <is>
          <t>кг</t>
        </is>
      </c>
      <c r="V264" s="706">
        <f>IFERROR(SUM(V260:V262),"0")</f>
        <v/>
      </c>
      <c r="W264" s="706">
        <f>IFERROR(SUM(W260:W262),"0")</f>
        <v/>
      </c>
      <c r="X264" s="43" t="n"/>
      <c r="Y264" s="707" t="n"/>
      <c r="Z264" s="707" t="n"/>
    </row>
    <row r="265" ht="16.5" customHeight="1">
      <c r="A265" s="355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55" t="n"/>
      <c r="Z265" s="355" t="n"/>
    </row>
    <row r="266" ht="14.25" customHeight="1">
      <c r="A266" s="344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44" t="n"/>
      <c r="Z266" s="344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0" t="n">
        <v>4607091387421</v>
      </c>
      <c r="E267" s="667" t="n"/>
      <c r="F267" s="699" t="n">
        <v>1.35</v>
      </c>
      <c r="G267" s="38" t="n">
        <v>8</v>
      </c>
      <c r="H267" s="699" t="n">
        <v>10.8</v>
      </c>
      <c r="I267" s="69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90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0" t="n">
        <v>4607091387421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0" t="n">
        <v>4607091387452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5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0" t="n">
        <v>4607091387452</v>
      </c>
      <c r="E270" s="667" t="n"/>
      <c r="F270" s="699" t="n">
        <v>1.45</v>
      </c>
      <c r="G270" s="38" t="n">
        <v>8</v>
      </c>
      <c r="H270" s="699" t="n">
        <v>11.6</v>
      </c>
      <c r="I270" s="69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9" t="inlineStr">
        <is>
          <t>Вареные колбасы Молочная По-стародворски Фирменная Весовые П/а Стародворье</t>
        </is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0" t="n">
        <v>4607091385984</v>
      </c>
      <c r="E271" s="667" t="n"/>
      <c r="F271" s="699" t="n">
        <v>1.35</v>
      </c>
      <c r="G271" s="38" t="n">
        <v>8</v>
      </c>
      <c r="H271" s="699" t="n">
        <v>10.8</v>
      </c>
      <c r="I271" s="69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6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0" t="n">
        <v>4607091387438</v>
      </c>
      <c r="E272" s="667" t="n"/>
      <c r="F272" s="699" t="n">
        <v>0.5</v>
      </c>
      <c r="G272" s="38" t="n">
        <v>10</v>
      </c>
      <c r="H272" s="699" t="n">
        <v>5</v>
      </c>
      <c r="I272" s="69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6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701" t="n"/>
      <c r="P272" s="701" t="n"/>
      <c r="Q272" s="701" t="n"/>
      <c r="R272" s="667" t="n"/>
      <c r="S272" s="40" t="inlineStr"/>
      <c r="T272" s="40" t="inlineStr"/>
      <c r="U272" s="41" t="inlineStr">
        <is>
          <t>кг</t>
        </is>
      </c>
      <c r="V272" s="702" t="n">
        <v>0</v>
      </c>
      <c r="W272" s="70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0" t="n">
        <v>4607091387469</v>
      </c>
      <c r="E273" s="667" t="n"/>
      <c r="F273" s="699" t="n">
        <v>0.5</v>
      </c>
      <c r="G273" s="38" t="n">
        <v>10</v>
      </c>
      <c r="H273" s="699" t="n">
        <v>5</v>
      </c>
      <c r="I273" s="69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6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701" t="n"/>
      <c r="P273" s="701" t="n"/>
      <c r="Q273" s="701" t="n"/>
      <c r="R273" s="667" t="n"/>
      <c r="S273" s="40" t="inlineStr"/>
      <c r="T273" s="40" t="inlineStr"/>
      <c r="U273" s="41" t="inlineStr">
        <is>
          <t>кг</t>
        </is>
      </c>
      <c r="V273" s="702" t="n">
        <v>0</v>
      </c>
      <c r="W273" s="70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9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4" t="n"/>
      <c r="N274" s="705" t="inlineStr">
        <is>
          <t>Итого</t>
        </is>
      </c>
      <c r="O274" s="675" t="n"/>
      <c r="P274" s="675" t="n"/>
      <c r="Q274" s="675" t="n"/>
      <c r="R274" s="675" t="n"/>
      <c r="S274" s="675" t="n"/>
      <c r="T274" s="676" t="n"/>
      <c r="U274" s="43" t="inlineStr">
        <is>
          <t>кор</t>
        </is>
      </c>
      <c r="V274" s="706">
        <f>IFERROR(V267/H267,"0")+IFERROR(V268/H268,"0")+IFERROR(V269/H269,"0")+IFERROR(V270/H270,"0")+IFERROR(V271/H271,"0")+IFERROR(V272/H272,"0")+IFERROR(V273/H273,"0")</f>
        <v/>
      </c>
      <c r="W274" s="706">
        <f>IFERROR(W267/H267,"0")+IFERROR(W268/H268,"0")+IFERROR(W269/H269,"0")+IFERROR(W270/H270,"0")+IFERROR(W271/H271,"0")+IFERROR(W272/H272,"0")+IFERROR(W273/H273,"0")</f>
        <v/>
      </c>
      <c r="X274" s="70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707" t="n"/>
      <c r="Z274" s="707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704" t="n"/>
      <c r="N275" s="705" t="inlineStr">
        <is>
          <t>Итого</t>
        </is>
      </c>
      <c r="O275" s="675" t="n"/>
      <c r="P275" s="675" t="n"/>
      <c r="Q275" s="675" t="n"/>
      <c r="R275" s="675" t="n"/>
      <c r="S275" s="675" t="n"/>
      <c r="T275" s="676" t="n"/>
      <c r="U275" s="43" t="inlineStr">
        <is>
          <t>кг</t>
        </is>
      </c>
      <c r="V275" s="706">
        <f>IFERROR(SUM(V267:V273),"0")</f>
        <v/>
      </c>
      <c r="W275" s="706">
        <f>IFERROR(SUM(W267:W273),"0")</f>
        <v/>
      </c>
      <c r="X275" s="43" t="n"/>
      <c r="Y275" s="707" t="n"/>
      <c r="Z275" s="707" t="n"/>
    </row>
    <row r="276" ht="14.25" customHeight="1">
      <c r="A276" s="344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44" t="n"/>
      <c r="Z276" s="344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0" t="n">
        <v>4607091387292</v>
      </c>
      <c r="E277" s="667" t="n"/>
      <c r="F277" s="699" t="n">
        <v>0.73</v>
      </c>
      <c r="G277" s="38" t="n">
        <v>6</v>
      </c>
      <c r="H277" s="699" t="n">
        <v>4.38</v>
      </c>
      <c r="I277" s="69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701" t="n"/>
      <c r="P277" s="701" t="n"/>
      <c r="Q277" s="701" t="n"/>
      <c r="R277" s="667" t="n"/>
      <c r="S277" s="40" t="inlineStr"/>
      <c r="T277" s="40" t="inlineStr"/>
      <c r="U277" s="41" t="inlineStr">
        <is>
          <t>кг</t>
        </is>
      </c>
      <c r="V277" s="702" t="n">
        <v>0</v>
      </c>
      <c r="W277" s="70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0" t="n">
        <v>4607091387315</v>
      </c>
      <c r="E278" s="667" t="n"/>
      <c r="F278" s="699" t="n">
        <v>0.7</v>
      </c>
      <c r="G278" s="38" t="n">
        <v>4</v>
      </c>
      <c r="H278" s="699" t="n">
        <v>2.8</v>
      </c>
      <c r="I278" s="69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6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701" t="n"/>
      <c r="P278" s="701" t="n"/>
      <c r="Q278" s="701" t="n"/>
      <c r="R278" s="667" t="n"/>
      <c r="S278" s="40" t="inlineStr"/>
      <c r="T278" s="40" t="inlineStr"/>
      <c r="U278" s="41" t="inlineStr">
        <is>
          <t>кг</t>
        </is>
      </c>
      <c r="V278" s="702" t="n">
        <v>0</v>
      </c>
      <c r="W278" s="70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9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4" t="n"/>
      <c r="N279" s="705" t="inlineStr">
        <is>
          <t>Итого</t>
        </is>
      </c>
      <c r="O279" s="675" t="n"/>
      <c r="P279" s="675" t="n"/>
      <c r="Q279" s="675" t="n"/>
      <c r="R279" s="675" t="n"/>
      <c r="S279" s="675" t="n"/>
      <c r="T279" s="676" t="n"/>
      <c r="U279" s="43" t="inlineStr">
        <is>
          <t>кор</t>
        </is>
      </c>
      <c r="V279" s="706">
        <f>IFERROR(V277/H277,"0")+IFERROR(V278/H278,"0")</f>
        <v/>
      </c>
      <c r="W279" s="706">
        <f>IFERROR(W277/H277,"0")+IFERROR(W278/H278,"0")</f>
        <v/>
      </c>
      <c r="X279" s="706">
        <f>IFERROR(IF(X277="",0,X277),"0")+IFERROR(IF(X278="",0,X278),"0")</f>
        <v/>
      </c>
      <c r="Y279" s="707" t="n"/>
      <c r="Z279" s="707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704" t="n"/>
      <c r="N280" s="705" t="inlineStr">
        <is>
          <t>Итого</t>
        </is>
      </c>
      <c r="O280" s="675" t="n"/>
      <c r="P280" s="675" t="n"/>
      <c r="Q280" s="675" t="n"/>
      <c r="R280" s="675" t="n"/>
      <c r="S280" s="675" t="n"/>
      <c r="T280" s="676" t="n"/>
      <c r="U280" s="43" t="inlineStr">
        <is>
          <t>кг</t>
        </is>
      </c>
      <c r="V280" s="706">
        <f>IFERROR(SUM(V277:V278),"0")</f>
        <v/>
      </c>
      <c r="W280" s="706">
        <f>IFERROR(SUM(W277:W278),"0")</f>
        <v/>
      </c>
      <c r="X280" s="43" t="n"/>
      <c r="Y280" s="707" t="n"/>
      <c r="Z280" s="707" t="n"/>
    </row>
    <row r="281" ht="16.5" customHeight="1">
      <c r="A281" s="355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55" t="n"/>
      <c r="Z281" s="355" t="n"/>
    </row>
    <row r="282" ht="14.25" customHeight="1">
      <c r="A282" s="344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44" t="n"/>
      <c r="Z282" s="344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0" t="n">
        <v>4607091383836</v>
      </c>
      <c r="E283" s="667" t="n"/>
      <c r="F283" s="699" t="n">
        <v>0.3</v>
      </c>
      <c r="G283" s="38" t="n">
        <v>6</v>
      </c>
      <c r="H283" s="699" t="n">
        <v>1.8</v>
      </c>
      <c r="I283" s="69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6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701" t="n"/>
      <c r="P283" s="701" t="n"/>
      <c r="Q283" s="701" t="n"/>
      <c r="R283" s="667" t="n"/>
      <c r="S283" s="40" t="inlineStr"/>
      <c r="T283" s="40" t="inlineStr"/>
      <c r="U283" s="41" t="inlineStr">
        <is>
          <t>кг</t>
        </is>
      </c>
      <c r="V283" s="702" t="n">
        <v>12</v>
      </c>
      <c r="W283" s="70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9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4" t="n"/>
      <c r="N284" s="705" t="inlineStr">
        <is>
          <t>Итого</t>
        </is>
      </c>
      <c r="O284" s="675" t="n"/>
      <c r="P284" s="675" t="n"/>
      <c r="Q284" s="675" t="n"/>
      <c r="R284" s="675" t="n"/>
      <c r="S284" s="675" t="n"/>
      <c r="T284" s="676" t="n"/>
      <c r="U284" s="43" t="inlineStr">
        <is>
          <t>кор</t>
        </is>
      </c>
      <c r="V284" s="706">
        <f>IFERROR(V283/H283,"0")</f>
        <v/>
      </c>
      <c r="W284" s="706">
        <f>IFERROR(W283/H283,"0")</f>
        <v/>
      </c>
      <c r="X284" s="706">
        <f>IFERROR(IF(X283="",0,X283),"0")</f>
        <v/>
      </c>
      <c r="Y284" s="707" t="n"/>
      <c r="Z284" s="707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704" t="n"/>
      <c r="N285" s="705" t="inlineStr">
        <is>
          <t>Итого</t>
        </is>
      </c>
      <c r="O285" s="675" t="n"/>
      <c r="P285" s="675" t="n"/>
      <c r="Q285" s="675" t="n"/>
      <c r="R285" s="675" t="n"/>
      <c r="S285" s="675" t="n"/>
      <c r="T285" s="676" t="n"/>
      <c r="U285" s="43" t="inlineStr">
        <is>
          <t>кг</t>
        </is>
      </c>
      <c r="V285" s="706">
        <f>IFERROR(SUM(V283:V283),"0")</f>
        <v/>
      </c>
      <c r="W285" s="706">
        <f>IFERROR(SUM(W283:W283),"0")</f>
        <v/>
      </c>
      <c r="X285" s="43" t="n"/>
      <c r="Y285" s="707" t="n"/>
      <c r="Z285" s="707" t="n"/>
    </row>
    <row r="286" ht="14.25" customHeight="1">
      <c r="A286" s="344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44" t="n"/>
      <c r="Z286" s="344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0" t="n">
        <v>4607091387919</v>
      </c>
      <c r="E287" s="667" t="n"/>
      <c r="F287" s="699" t="n">
        <v>1.35</v>
      </c>
      <c r="G287" s="38" t="n">
        <v>6</v>
      </c>
      <c r="H287" s="699" t="n">
        <v>8.1</v>
      </c>
      <c r="I287" s="69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6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701" t="n"/>
      <c r="P287" s="701" t="n"/>
      <c r="Q287" s="701" t="n"/>
      <c r="R287" s="667" t="n"/>
      <c r="S287" s="40" t="inlineStr"/>
      <c r="T287" s="40" t="inlineStr"/>
      <c r="U287" s="41" t="inlineStr">
        <is>
          <t>кг</t>
        </is>
      </c>
      <c r="V287" s="702" t="n">
        <v>0</v>
      </c>
      <c r="W287" s="70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9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4" t="n"/>
      <c r="N288" s="705" t="inlineStr">
        <is>
          <t>Итого</t>
        </is>
      </c>
      <c r="O288" s="675" t="n"/>
      <c r="P288" s="675" t="n"/>
      <c r="Q288" s="675" t="n"/>
      <c r="R288" s="675" t="n"/>
      <c r="S288" s="675" t="n"/>
      <c r="T288" s="676" t="n"/>
      <c r="U288" s="43" t="inlineStr">
        <is>
          <t>кор</t>
        </is>
      </c>
      <c r="V288" s="706">
        <f>IFERROR(V287/H287,"0")</f>
        <v/>
      </c>
      <c r="W288" s="706">
        <f>IFERROR(W287/H287,"0")</f>
        <v/>
      </c>
      <c r="X288" s="706">
        <f>IFERROR(IF(X287="",0,X287),"0")</f>
        <v/>
      </c>
      <c r="Y288" s="707" t="n"/>
      <c r="Z288" s="707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704" t="n"/>
      <c r="N289" s="705" t="inlineStr">
        <is>
          <t>Итого</t>
        </is>
      </c>
      <c r="O289" s="675" t="n"/>
      <c r="P289" s="675" t="n"/>
      <c r="Q289" s="675" t="n"/>
      <c r="R289" s="675" t="n"/>
      <c r="S289" s="675" t="n"/>
      <c r="T289" s="676" t="n"/>
      <c r="U289" s="43" t="inlineStr">
        <is>
          <t>кг</t>
        </is>
      </c>
      <c r="V289" s="706">
        <f>IFERROR(SUM(V287:V287),"0")</f>
        <v/>
      </c>
      <c r="W289" s="706">
        <f>IFERROR(SUM(W287:W287),"0")</f>
        <v/>
      </c>
      <c r="X289" s="43" t="n"/>
      <c r="Y289" s="707" t="n"/>
      <c r="Z289" s="707" t="n"/>
    </row>
    <row r="290" ht="14.25" customHeight="1">
      <c r="A290" s="344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44" t="n"/>
      <c r="Z290" s="344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0" t="n">
        <v>4607091388831</v>
      </c>
      <c r="E291" s="667" t="n"/>
      <c r="F291" s="699" t="n">
        <v>0.38</v>
      </c>
      <c r="G291" s="38" t="n">
        <v>6</v>
      </c>
      <c r="H291" s="699" t="n">
        <v>2.28</v>
      </c>
      <c r="I291" s="69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6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701" t="n"/>
      <c r="P291" s="701" t="n"/>
      <c r="Q291" s="701" t="n"/>
      <c r="R291" s="667" t="n"/>
      <c r="S291" s="40" t="inlineStr"/>
      <c r="T291" s="40" t="inlineStr"/>
      <c r="U291" s="41" t="inlineStr">
        <is>
          <t>кг</t>
        </is>
      </c>
      <c r="V291" s="702" t="n">
        <v>15.2</v>
      </c>
      <c r="W291" s="70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9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4" t="n"/>
      <c r="N292" s="705" t="inlineStr">
        <is>
          <t>Итого</t>
        </is>
      </c>
      <c r="O292" s="675" t="n"/>
      <c r="P292" s="675" t="n"/>
      <c r="Q292" s="675" t="n"/>
      <c r="R292" s="675" t="n"/>
      <c r="S292" s="675" t="n"/>
      <c r="T292" s="676" t="n"/>
      <c r="U292" s="43" t="inlineStr">
        <is>
          <t>кор</t>
        </is>
      </c>
      <c r="V292" s="706">
        <f>IFERROR(V291/H291,"0")</f>
        <v/>
      </c>
      <c r="W292" s="706">
        <f>IFERROR(W291/H291,"0")</f>
        <v/>
      </c>
      <c r="X292" s="706">
        <f>IFERROR(IF(X291="",0,X291),"0")</f>
        <v/>
      </c>
      <c r="Y292" s="707" t="n"/>
      <c r="Z292" s="707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704" t="n"/>
      <c r="N293" s="705" t="inlineStr">
        <is>
          <t>Итого</t>
        </is>
      </c>
      <c r="O293" s="675" t="n"/>
      <c r="P293" s="675" t="n"/>
      <c r="Q293" s="675" t="n"/>
      <c r="R293" s="675" t="n"/>
      <c r="S293" s="675" t="n"/>
      <c r="T293" s="676" t="n"/>
      <c r="U293" s="43" t="inlineStr">
        <is>
          <t>кг</t>
        </is>
      </c>
      <c r="V293" s="706">
        <f>IFERROR(SUM(V291:V291),"0")</f>
        <v/>
      </c>
      <c r="W293" s="706">
        <f>IFERROR(SUM(W291:W291),"0")</f>
        <v/>
      </c>
      <c r="X293" s="43" t="n"/>
      <c r="Y293" s="707" t="n"/>
      <c r="Z293" s="707" t="n"/>
    </row>
    <row r="294" ht="14.25" customHeight="1">
      <c r="A294" s="344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44" t="n"/>
      <c r="Z294" s="344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0" t="n">
        <v>4607091383102</v>
      </c>
      <c r="E295" s="667" t="n"/>
      <c r="F295" s="699" t="n">
        <v>0.17</v>
      </c>
      <c r="G295" s="38" t="n">
        <v>15</v>
      </c>
      <c r="H295" s="699" t="n">
        <v>2.55</v>
      </c>
      <c r="I295" s="69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6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701" t="n"/>
      <c r="P295" s="701" t="n"/>
      <c r="Q295" s="701" t="n"/>
      <c r="R295" s="667" t="n"/>
      <c r="S295" s="40" t="inlineStr"/>
      <c r="T295" s="40" t="inlineStr"/>
      <c r="U295" s="41" t="inlineStr">
        <is>
          <t>кг</t>
        </is>
      </c>
      <c r="V295" s="702" t="n">
        <v>0</v>
      </c>
      <c r="W295" s="70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9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4" t="n"/>
      <c r="N296" s="705" t="inlineStr">
        <is>
          <t>Итого</t>
        </is>
      </c>
      <c r="O296" s="675" t="n"/>
      <c r="P296" s="675" t="n"/>
      <c r="Q296" s="675" t="n"/>
      <c r="R296" s="675" t="n"/>
      <c r="S296" s="675" t="n"/>
      <c r="T296" s="676" t="n"/>
      <c r="U296" s="43" t="inlineStr">
        <is>
          <t>кор</t>
        </is>
      </c>
      <c r="V296" s="706">
        <f>IFERROR(V295/H295,"0")</f>
        <v/>
      </c>
      <c r="W296" s="706">
        <f>IFERROR(W295/H295,"0")</f>
        <v/>
      </c>
      <c r="X296" s="706">
        <f>IFERROR(IF(X295="",0,X295),"0")</f>
        <v/>
      </c>
      <c r="Y296" s="707" t="n"/>
      <c r="Z296" s="707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704" t="n"/>
      <c r="N297" s="705" t="inlineStr">
        <is>
          <t>Итого</t>
        </is>
      </c>
      <c r="O297" s="675" t="n"/>
      <c r="P297" s="675" t="n"/>
      <c r="Q297" s="675" t="n"/>
      <c r="R297" s="675" t="n"/>
      <c r="S297" s="675" t="n"/>
      <c r="T297" s="676" t="n"/>
      <c r="U297" s="43" t="inlineStr">
        <is>
          <t>кг</t>
        </is>
      </c>
      <c r="V297" s="706">
        <f>IFERROR(SUM(V295:V295),"0")</f>
        <v/>
      </c>
      <c r="W297" s="706">
        <f>IFERROR(SUM(W295:W295),"0")</f>
        <v/>
      </c>
      <c r="X297" s="43" t="n"/>
      <c r="Y297" s="707" t="n"/>
      <c r="Z297" s="707" t="n"/>
    </row>
    <row r="298" ht="27.75" customHeight="1">
      <c r="A298" s="354" t="inlineStr">
        <is>
          <t>Особый рецепт</t>
        </is>
      </c>
      <c r="B298" s="698" t="n"/>
      <c r="C298" s="698" t="n"/>
      <c r="D298" s="698" t="n"/>
      <c r="E298" s="698" t="n"/>
      <c r="F298" s="698" t="n"/>
      <c r="G298" s="698" t="n"/>
      <c r="H298" s="698" t="n"/>
      <c r="I298" s="698" t="n"/>
      <c r="J298" s="698" t="n"/>
      <c r="K298" s="698" t="n"/>
      <c r="L298" s="698" t="n"/>
      <c r="M298" s="698" t="n"/>
      <c r="N298" s="698" t="n"/>
      <c r="O298" s="698" t="n"/>
      <c r="P298" s="698" t="n"/>
      <c r="Q298" s="698" t="n"/>
      <c r="R298" s="698" t="n"/>
      <c r="S298" s="698" t="n"/>
      <c r="T298" s="698" t="n"/>
      <c r="U298" s="698" t="n"/>
      <c r="V298" s="698" t="n"/>
      <c r="W298" s="698" t="n"/>
      <c r="X298" s="698" t="n"/>
      <c r="Y298" s="55" t="n"/>
      <c r="Z298" s="55" t="n"/>
    </row>
    <row r="299" ht="16.5" customHeight="1">
      <c r="A299" s="355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55" t="n"/>
      <c r="Z299" s="355" t="n"/>
    </row>
    <row r="300" ht="14.25" customHeight="1">
      <c r="A300" s="344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44" t="n"/>
      <c r="Z300" s="344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0" t="n">
        <v>4607091383997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4100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0" t="n">
        <v>4607091383997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0" t="n">
        <v>4607091384130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1800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0" t="n">
        <v>4607091384130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0" t="n">
        <v>4607091384147</v>
      </c>
      <c r="E305" s="667" t="n"/>
      <c r="F305" s="699" t="n">
        <v>2.5</v>
      </c>
      <c r="G305" s="38" t="n">
        <v>6</v>
      </c>
      <c r="H305" s="699" t="n">
        <v>15</v>
      </c>
      <c r="I305" s="69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800</v>
      </c>
      <c r="W305" s="70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0" t="n">
        <v>4607091384147</v>
      </c>
      <c r="E306" s="667" t="n"/>
      <c r="F306" s="699" t="n">
        <v>2.5</v>
      </c>
      <c r="G306" s="38" t="n">
        <v>6</v>
      </c>
      <c r="H306" s="699" t="n">
        <v>15</v>
      </c>
      <c r="I306" s="69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74" t="inlineStr">
        <is>
          <t>Вареные колбасы Особая Особая Весовые П/а Особый рецепт</t>
        </is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0" t="n">
        <v>4607091384154</v>
      </c>
      <c r="E307" s="667" t="n"/>
      <c r="F307" s="699" t="n">
        <v>0.5</v>
      </c>
      <c r="G307" s="38" t="n">
        <v>10</v>
      </c>
      <c r="H307" s="699" t="n">
        <v>5</v>
      </c>
      <c r="I307" s="69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701" t="n"/>
      <c r="P307" s="701" t="n"/>
      <c r="Q307" s="701" t="n"/>
      <c r="R307" s="667" t="n"/>
      <c r="S307" s="40" t="inlineStr"/>
      <c r="T307" s="40" t="inlineStr"/>
      <c r="U307" s="41" t="inlineStr">
        <is>
          <t>кг</t>
        </is>
      </c>
      <c r="V307" s="702" t="n">
        <v>50</v>
      </c>
      <c r="W307" s="70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0" t="n">
        <v>4607091384161</v>
      </c>
      <c r="E308" s="667" t="n"/>
      <c r="F308" s="699" t="n">
        <v>0.5</v>
      </c>
      <c r="G308" s="38" t="n">
        <v>10</v>
      </c>
      <c r="H308" s="699" t="n">
        <v>5</v>
      </c>
      <c r="I308" s="69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701" t="n"/>
      <c r="P308" s="701" t="n"/>
      <c r="Q308" s="701" t="n"/>
      <c r="R308" s="667" t="n"/>
      <c r="S308" s="40" t="inlineStr"/>
      <c r="T308" s="40" t="inlineStr"/>
      <c r="U308" s="41" t="inlineStr">
        <is>
          <t>кг</t>
        </is>
      </c>
      <c r="V308" s="702" t="n">
        <v>0</v>
      </c>
      <c r="W308" s="70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9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4" t="n"/>
      <c r="N309" s="705" t="inlineStr">
        <is>
          <t>Итого</t>
        </is>
      </c>
      <c r="O309" s="675" t="n"/>
      <c r="P309" s="675" t="n"/>
      <c r="Q309" s="675" t="n"/>
      <c r="R309" s="675" t="n"/>
      <c r="S309" s="675" t="n"/>
      <c r="T309" s="676" t="n"/>
      <c r="U309" s="43" t="inlineStr">
        <is>
          <t>кор</t>
        </is>
      </c>
      <c r="V309" s="706">
        <f>IFERROR(V301/H301,"0")+IFERROR(V302/H302,"0")+IFERROR(V303/H303,"0")+IFERROR(V304/H304,"0")+IFERROR(V305/H305,"0")+IFERROR(V306/H306,"0")+IFERROR(V307/H307,"0")+IFERROR(V308/H308,"0")</f>
        <v/>
      </c>
      <c r="W309" s="706">
        <f>IFERROR(W301/H301,"0")+IFERROR(W302/H302,"0")+IFERROR(W303/H303,"0")+IFERROR(W304/H304,"0")+IFERROR(W305/H305,"0")+IFERROR(W306/H306,"0")+IFERROR(W307/H307,"0")+IFERROR(W308/H308,"0")</f>
        <v/>
      </c>
      <c r="X309" s="70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707" t="n"/>
      <c r="Z309" s="707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704" t="n"/>
      <c r="N310" s="705" t="inlineStr">
        <is>
          <t>Итого</t>
        </is>
      </c>
      <c r="O310" s="675" t="n"/>
      <c r="P310" s="675" t="n"/>
      <c r="Q310" s="675" t="n"/>
      <c r="R310" s="675" t="n"/>
      <c r="S310" s="675" t="n"/>
      <c r="T310" s="676" t="n"/>
      <c r="U310" s="43" t="inlineStr">
        <is>
          <t>кг</t>
        </is>
      </c>
      <c r="V310" s="706">
        <f>IFERROR(SUM(V301:V308),"0")</f>
        <v/>
      </c>
      <c r="W310" s="706">
        <f>IFERROR(SUM(W301:W308),"0")</f>
        <v/>
      </c>
      <c r="X310" s="43" t="n"/>
      <c r="Y310" s="707" t="n"/>
      <c r="Z310" s="707" t="n"/>
    </row>
    <row r="311" ht="14.25" customHeight="1">
      <c r="A311" s="344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44" t="n"/>
      <c r="Z311" s="344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0" t="n">
        <v>4607091383980</v>
      </c>
      <c r="E312" s="667" t="n"/>
      <c r="F312" s="699" t="n">
        <v>2.5</v>
      </c>
      <c r="G312" s="38" t="n">
        <v>6</v>
      </c>
      <c r="H312" s="699" t="n">
        <v>15</v>
      </c>
      <c r="I312" s="69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1500</v>
      </c>
      <c r="W312" s="70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0" t="n">
        <v>4680115883314</v>
      </c>
      <c r="E313" s="667" t="n"/>
      <c r="F313" s="699" t="n">
        <v>1.35</v>
      </c>
      <c r="G313" s="38" t="n">
        <v>8</v>
      </c>
      <c r="H313" s="699" t="n">
        <v>10.8</v>
      </c>
      <c r="I313" s="69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78" t="inlineStr">
        <is>
          <t>Ветчины «Славница» Весовой п/а ТМ «Особый рецепт»</t>
        </is>
      </c>
      <c r="O313" s="701" t="n"/>
      <c r="P313" s="701" t="n"/>
      <c r="Q313" s="701" t="n"/>
      <c r="R313" s="667" t="n"/>
      <c r="S313" s="40" t="inlineStr"/>
      <c r="T313" s="40" t="inlineStr"/>
      <c r="U313" s="41" t="inlineStr">
        <is>
          <t>кг</t>
        </is>
      </c>
      <c r="V313" s="702" t="n">
        <v>0</v>
      </c>
      <c r="W313" s="70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0" t="n">
        <v>4607091384178</v>
      </c>
      <c r="E314" s="667" t="n"/>
      <c r="F314" s="699" t="n">
        <v>0.4</v>
      </c>
      <c r="G314" s="38" t="n">
        <v>10</v>
      </c>
      <c r="H314" s="699" t="n">
        <v>4</v>
      </c>
      <c r="I314" s="69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7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701" t="n"/>
      <c r="P314" s="701" t="n"/>
      <c r="Q314" s="701" t="n"/>
      <c r="R314" s="667" t="n"/>
      <c r="S314" s="40" t="inlineStr"/>
      <c r="T314" s="40" t="inlineStr"/>
      <c r="U314" s="41" t="inlineStr">
        <is>
          <t>кг</t>
        </is>
      </c>
      <c r="V314" s="702" t="n">
        <v>0</v>
      </c>
      <c r="W314" s="70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9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4" t="n"/>
      <c r="N315" s="705" t="inlineStr">
        <is>
          <t>Итого</t>
        </is>
      </c>
      <c r="O315" s="675" t="n"/>
      <c r="P315" s="675" t="n"/>
      <c r="Q315" s="675" t="n"/>
      <c r="R315" s="675" t="n"/>
      <c r="S315" s="675" t="n"/>
      <c r="T315" s="676" t="n"/>
      <c r="U315" s="43" t="inlineStr">
        <is>
          <t>кор</t>
        </is>
      </c>
      <c r="V315" s="706">
        <f>IFERROR(V312/H312,"0")+IFERROR(V313/H313,"0")+IFERROR(V314/H314,"0")</f>
        <v/>
      </c>
      <c r="W315" s="706">
        <f>IFERROR(W312/H312,"0")+IFERROR(W313/H313,"0")+IFERROR(W314/H314,"0")</f>
        <v/>
      </c>
      <c r="X315" s="706">
        <f>IFERROR(IF(X312="",0,X312),"0")+IFERROR(IF(X313="",0,X313),"0")+IFERROR(IF(X314="",0,X314),"0")</f>
        <v/>
      </c>
      <c r="Y315" s="707" t="n"/>
      <c r="Z315" s="707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704" t="n"/>
      <c r="N316" s="705" t="inlineStr">
        <is>
          <t>Итого</t>
        </is>
      </c>
      <c r="O316" s="675" t="n"/>
      <c r="P316" s="675" t="n"/>
      <c r="Q316" s="675" t="n"/>
      <c r="R316" s="675" t="n"/>
      <c r="S316" s="675" t="n"/>
      <c r="T316" s="676" t="n"/>
      <c r="U316" s="43" t="inlineStr">
        <is>
          <t>кг</t>
        </is>
      </c>
      <c r="V316" s="706">
        <f>IFERROR(SUM(V312:V314),"0")</f>
        <v/>
      </c>
      <c r="W316" s="706">
        <f>IFERROR(SUM(W312:W314),"0")</f>
        <v/>
      </c>
      <c r="X316" s="43" t="n"/>
      <c r="Y316" s="707" t="n"/>
      <c r="Z316" s="707" t="n"/>
    </row>
    <row r="317" ht="14.25" customHeight="1">
      <c r="A317" s="344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44" t="n"/>
      <c r="Z317" s="344" t="n"/>
    </row>
    <row r="318" ht="27" customHeight="1">
      <c r="A318" s="64" t="inlineStr">
        <is>
          <t>SU003161</t>
        </is>
      </c>
      <c r="B318" s="64" t="inlineStr">
        <is>
          <t>P003767</t>
        </is>
      </c>
      <c r="C318" s="37" t="n">
        <v>4301051560</v>
      </c>
      <c r="D318" s="330" t="n">
        <v>4607091383928</v>
      </c>
      <c r="E318" s="667" t="n"/>
      <c r="F318" s="699" t="n">
        <v>1.3</v>
      </c>
      <c r="G318" s="38" t="n">
        <v>6</v>
      </c>
      <c r="H318" s="699" t="n">
        <v>7.8</v>
      </c>
      <c r="I318" s="699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СК3</t>
        </is>
      </c>
      <c r="M318" s="38" t="n">
        <v>40</v>
      </c>
      <c r="N318" s="880" t="inlineStr">
        <is>
          <t>Сосиски «Датские» Весовые п/а мгс ТМ «Особый рецепт»</t>
        </is>
      </c>
      <c r="O318" s="701" t="n"/>
      <c r="P318" s="701" t="n"/>
      <c r="Q318" s="701" t="n"/>
      <c r="R318" s="667" t="n"/>
      <c r="S318" s="40" t="inlineStr"/>
      <c r="T318" s="40" t="inlineStr"/>
      <c r="U318" s="41" t="inlineStr">
        <is>
          <t>кг</t>
        </is>
      </c>
      <c r="V318" s="702" t="n">
        <v>0</v>
      </c>
      <c r="W318" s="70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 ht="27" customHeight="1">
      <c r="A319" s="64" t="inlineStr">
        <is>
          <t>SU000246</t>
        </is>
      </c>
      <c r="B319" s="64" t="inlineStr">
        <is>
          <t>P002690</t>
        </is>
      </c>
      <c r="C319" s="37" t="n">
        <v>4301051298</v>
      </c>
      <c r="D319" s="330" t="n">
        <v>4607091384260</v>
      </c>
      <c r="E319" s="667" t="n"/>
      <c r="F319" s="699" t="n">
        <v>1.3</v>
      </c>
      <c r="G319" s="38" t="n">
        <v>6</v>
      </c>
      <c r="H319" s="699" t="n">
        <v>7.8</v>
      </c>
      <c r="I319" s="699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35</v>
      </c>
      <c r="N319" s="88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9" s="701" t="n"/>
      <c r="P319" s="701" t="n"/>
      <c r="Q319" s="701" t="n"/>
      <c r="R319" s="667" t="n"/>
      <c r="S319" s="40" t="inlineStr"/>
      <c r="T319" s="40" t="inlineStr"/>
      <c r="U319" s="41" t="inlineStr">
        <is>
          <t>кг</t>
        </is>
      </c>
      <c r="V319" s="702" t="n">
        <v>0</v>
      </c>
      <c r="W319" s="70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7" t="inlineStr">
        <is>
          <t>КИ</t>
        </is>
      </c>
    </row>
    <row r="320">
      <c r="A320" s="339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4" t="n"/>
      <c r="N320" s="705" t="inlineStr">
        <is>
          <t>Итого</t>
        </is>
      </c>
      <c r="O320" s="675" t="n"/>
      <c r="P320" s="675" t="n"/>
      <c r="Q320" s="675" t="n"/>
      <c r="R320" s="675" t="n"/>
      <c r="S320" s="675" t="n"/>
      <c r="T320" s="676" t="n"/>
      <c r="U320" s="43" t="inlineStr">
        <is>
          <t>кор</t>
        </is>
      </c>
      <c r="V320" s="706">
        <f>IFERROR(V318/H318,"0")+IFERROR(V319/H319,"0")</f>
        <v/>
      </c>
      <c r="W320" s="706">
        <f>IFERROR(W318/H318,"0")+IFERROR(W319/H319,"0")</f>
        <v/>
      </c>
      <c r="X320" s="706">
        <f>IFERROR(IF(X318="",0,X318),"0")+IFERROR(IF(X319="",0,X319),"0")</f>
        <v/>
      </c>
      <c r="Y320" s="707" t="n"/>
      <c r="Z320" s="707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704" t="n"/>
      <c r="N321" s="705" t="inlineStr">
        <is>
          <t>Итого</t>
        </is>
      </c>
      <c r="O321" s="675" t="n"/>
      <c r="P321" s="675" t="n"/>
      <c r="Q321" s="675" t="n"/>
      <c r="R321" s="675" t="n"/>
      <c r="S321" s="675" t="n"/>
      <c r="T321" s="676" t="n"/>
      <c r="U321" s="43" t="inlineStr">
        <is>
          <t>кг</t>
        </is>
      </c>
      <c r="V321" s="706">
        <f>IFERROR(SUM(V318:V319),"0")</f>
        <v/>
      </c>
      <c r="W321" s="706">
        <f>IFERROR(SUM(W318:W319),"0")</f>
        <v/>
      </c>
      <c r="X321" s="43" t="n"/>
      <c r="Y321" s="707" t="n"/>
      <c r="Z321" s="707" t="n"/>
    </row>
    <row r="322" ht="14.25" customHeight="1">
      <c r="A322" s="344" t="inlineStr">
        <is>
          <t>Сардельки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4" t="n"/>
      <c r="Z322" s="344" t="n"/>
    </row>
    <row r="323" ht="16.5" customHeight="1">
      <c r="A323" s="64" t="inlineStr">
        <is>
          <t>SU002287</t>
        </is>
      </c>
      <c r="B323" s="64" t="inlineStr">
        <is>
          <t>P002490</t>
        </is>
      </c>
      <c r="C323" s="37" t="n">
        <v>4301060314</v>
      </c>
      <c r="D323" s="330" t="n">
        <v>4607091384673</v>
      </c>
      <c r="E323" s="667" t="n"/>
      <c r="F323" s="699" t="n">
        <v>1.3</v>
      </c>
      <c r="G323" s="38" t="n">
        <v>6</v>
      </c>
      <c r="H323" s="699" t="n">
        <v>7.8</v>
      </c>
      <c r="I323" s="699" t="n">
        <v>8.364000000000001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30</v>
      </c>
      <c r="N323" s="88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3" s="701" t="n"/>
      <c r="P323" s="701" t="n"/>
      <c r="Q323" s="701" t="n"/>
      <c r="R323" s="667" t="n"/>
      <c r="S323" s="40" t="inlineStr"/>
      <c r="T323" s="40" t="inlineStr"/>
      <c r="U323" s="41" t="inlineStr">
        <is>
          <t>кг</t>
        </is>
      </c>
      <c r="V323" s="702" t="n">
        <v>0</v>
      </c>
      <c r="W323" s="70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>
      <c r="A324" s="339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4" t="n"/>
      <c r="N324" s="705" t="inlineStr">
        <is>
          <t>Итого</t>
        </is>
      </c>
      <c r="O324" s="675" t="n"/>
      <c r="P324" s="675" t="n"/>
      <c r="Q324" s="675" t="n"/>
      <c r="R324" s="675" t="n"/>
      <c r="S324" s="675" t="n"/>
      <c r="T324" s="676" t="n"/>
      <c r="U324" s="43" t="inlineStr">
        <is>
          <t>кор</t>
        </is>
      </c>
      <c r="V324" s="706">
        <f>IFERROR(V323/H323,"0")</f>
        <v/>
      </c>
      <c r="W324" s="706">
        <f>IFERROR(W323/H323,"0")</f>
        <v/>
      </c>
      <c r="X324" s="706">
        <f>IFERROR(IF(X323="",0,X323),"0")</f>
        <v/>
      </c>
      <c r="Y324" s="707" t="n"/>
      <c r="Z324" s="707" t="n"/>
    </row>
    <row r="325">
      <c r="A325" s="327" t="n"/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704" t="n"/>
      <c r="N325" s="705" t="inlineStr">
        <is>
          <t>Итого</t>
        </is>
      </c>
      <c r="O325" s="675" t="n"/>
      <c r="P325" s="675" t="n"/>
      <c r="Q325" s="675" t="n"/>
      <c r="R325" s="675" t="n"/>
      <c r="S325" s="675" t="n"/>
      <c r="T325" s="676" t="n"/>
      <c r="U325" s="43" t="inlineStr">
        <is>
          <t>кг</t>
        </is>
      </c>
      <c r="V325" s="706">
        <f>IFERROR(SUM(V323:V323),"0")</f>
        <v/>
      </c>
      <c r="W325" s="706">
        <f>IFERROR(SUM(W323:W323),"0")</f>
        <v/>
      </c>
      <c r="X325" s="43" t="n"/>
      <c r="Y325" s="707" t="n"/>
      <c r="Z325" s="707" t="n"/>
    </row>
    <row r="326" ht="16.5" customHeight="1">
      <c r="A326" s="355" t="inlineStr">
        <is>
          <t>Особая Без свинины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55" t="n"/>
      <c r="Z326" s="355" t="n"/>
    </row>
    <row r="327" ht="14.25" customHeight="1">
      <c r="A327" s="344" t="inlineStr">
        <is>
          <t>Вареные колбасы</t>
        </is>
      </c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27" t="n"/>
      <c r="N327" s="327" t="n"/>
      <c r="O327" s="327" t="n"/>
      <c r="P327" s="327" t="n"/>
      <c r="Q327" s="327" t="n"/>
      <c r="R327" s="327" t="n"/>
      <c r="S327" s="327" t="n"/>
      <c r="T327" s="327" t="n"/>
      <c r="U327" s="327" t="n"/>
      <c r="V327" s="327" t="n"/>
      <c r="W327" s="327" t="n"/>
      <c r="X327" s="327" t="n"/>
      <c r="Y327" s="344" t="n"/>
      <c r="Z327" s="344" t="n"/>
    </row>
    <row r="328" ht="27" customHeight="1">
      <c r="A328" s="64" t="inlineStr">
        <is>
          <t>SU002073</t>
        </is>
      </c>
      <c r="B328" s="64" t="inlineStr">
        <is>
          <t>P002563</t>
        </is>
      </c>
      <c r="C328" s="37" t="n">
        <v>4301011324</v>
      </c>
      <c r="D328" s="330" t="n">
        <v>4607091384185</v>
      </c>
      <c r="E328" s="667" t="n"/>
      <c r="F328" s="699" t="n">
        <v>0.8</v>
      </c>
      <c r="G328" s="38" t="n">
        <v>15</v>
      </c>
      <c r="H328" s="699" t="n">
        <v>12</v>
      </c>
      <c r="I328" s="699" t="n">
        <v>12.48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50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SU002187</t>
        </is>
      </c>
      <c r="B329" s="64" t="inlineStr">
        <is>
          <t>P002559</t>
        </is>
      </c>
      <c r="C329" s="37" t="n">
        <v>4301011312</v>
      </c>
      <c r="D329" s="330" t="n">
        <v>4607091384192</v>
      </c>
      <c r="E329" s="667" t="n"/>
      <c r="F329" s="699" t="n">
        <v>1.8</v>
      </c>
      <c r="G329" s="38" t="n">
        <v>6</v>
      </c>
      <c r="H329" s="699" t="n">
        <v>10.8</v>
      </c>
      <c r="I329" s="699" t="n">
        <v>11.28</v>
      </c>
      <c r="J329" s="38" t="n">
        <v>56</v>
      </c>
      <c r="K329" s="38" t="inlineStr">
        <is>
          <t>8</t>
        </is>
      </c>
      <c r="L329" s="39" t="inlineStr">
        <is>
          <t>СК1</t>
        </is>
      </c>
      <c r="M329" s="38" t="n">
        <v>60</v>
      </c>
      <c r="N329" s="88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9" s="701" t="n"/>
      <c r="P329" s="701" t="n"/>
      <c r="Q329" s="701" t="n"/>
      <c r="R329" s="667" t="n"/>
      <c r="S329" s="40" t="inlineStr"/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SU002899</t>
        </is>
      </c>
      <c r="B330" s="64" t="inlineStr">
        <is>
          <t>P003323</t>
        </is>
      </c>
      <c r="C330" s="37" t="n">
        <v>4301011483</v>
      </c>
      <c r="D330" s="330" t="n">
        <v>4680115881907</v>
      </c>
      <c r="E330" s="667" t="n"/>
      <c r="F330" s="699" t="n">
        <v>1.8</v>
      </c>
      <c r="G330" s="38" t="n">
        <v>6</v>
      </c>
      <c r="H330" s="699" t="n">
        <v>10.8</v>
      </c>
      <c r="I330" s="699" t="n">
        <v>11.28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SU002462</t>
        </is>
      </c>
      <c r="B331" s="64" t="inlineStr">
        <is>
          <t>P002768</t>
        </is>
      </c>
      <c r="C331" s="37" t="n">
        <v>4301011303</v>
      </c>
      <c r="D331" s="330" t="n">
        <v>4607091384680</v>
      </c>
      <c r="E331" s="667" t="n"/>
      <c r="F331" s="699" t="n">
        <v>0.4</v>
      </c>
      <c r="G331" s="38" t="n">
        <v>10</v>
      </c>
      <c r="H331" s="699" t="n">
        <v>4</v>
      </c>
      <c r="I331" s="699" t="n">
        <v>4.21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88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1" s="701" t="n"/>
      <c r="P331" s="701" t="n"/>
      <c r="Q331" s="701" t="n"/>
      <c r="R331" s="667" t="n"/>
      <c r="S331" s="40" t="inlineStr"/>
      <c r="T331" s="40" t="inlineStr"/>
      <c r="U331" s="41" t="inlineStr">
        <is>
          <t>кг</t>
        </is>
      </c>
      <c r="V331" s="702" t="n">
        <v>0</v>
      </c>
      <c r="W331" s="703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2" t="inlineStr">
        <is>
          <t>КИ</t>
        </is>
      </c>
    </row>
    <row r="332">
      <c r="A332" s="339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кор</t>
        </is>
      </c>
      <c r="V332" s="706">
        <f>IFERROR(V328/H328,"0")+IFERROR(V329/H329,"0")+IFERROR(V330/H330,"0")+IFERROR(V331/H331,"0")</f>
        <v/>
      </c>
      <c r="W332" s="706">
        <f>IFERROR(W328/H328,"0")+IFERROR(W329/H329,"0")+IFERROR(W330/H330,"0")+IFERROR(W331/H331,"0")</f>
        <v/>
      </c>
      <c r="X332" s="706">
        <f>IFERROR(IF(X328="",0,X328),"0")+IFERROR(IF(X329="",0,X329),"0")+IFERROR(IF(X330="",0,X330),"0")+IFERROR(IF(X331="",0,X331),"0")</f>
        <v/>
      </c>
      <c r="Y332" s="707" t="n"/>
      <c r="Z332" s="707" t="n"/>
    </row>
    <row r="333">
      <c r="A333" s="327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704" t="n"/>
      <c r="N333" s="705" t="inlineStr">
        <is>
          <t>Итого</t>
        </is>
      </c>
      <c r="O333" s="675" t="n"/>
      <c r="P333" s="675" t="n"/>
      <c r="Q333" s="675" t="n"/>
      <c r="R333" s="675" t="n"/>
      <c r="S333" s="675" t="n"/>
      <c r="T333" s="676" t="n"/>
      <c r="U333" s="43" t="inlineStr">
        <is>
          <t>кг</t>
        </is>
      </c>
      <c r="V333" s="706">
        <f>IFERROR(SUM(V328:V331),"0")</f>
        <v/>
      </c>
      <c r="W333" s="706">
        <f>IFERROR(SUM(W328:W331),"0")</f>
        <v/>
      </c>
      <c r="X333" s="43" t="n"/>
      <c r="Y333" s="707" t="n"/>
      <c r="Z333" s="707" t="n"/>
    </row>
    <row r="334" ht="14.25" customHeight="1">
      <c r="A334" s="344" t="inlineStr">
        <is>
          <t>Копченые колбасы</t>
        </is>
      </c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27" t="n"/>
      <c r="N334" s="327" t="n"/>
      <c r="O334" s="327" t="n"/>
      <c r="P334" s="327" t="n"/>
      <c r="Q334" s="327" t="n"/>
      <c r="R334" s="327" t="n"/>
      <c r="S334" s="327" t="n"/>
      <c r="T334" s="327" t="n"/>
      <c r="U334" s="327" t="n"/>
      <c r="V334" s="327" t="n"/>
      <c r="W334" s="327" t="n"/>
      <c r="X334" s="327" t="n"/>
      <c r="Y334" s="344" t="n"/>
      <c r="Z334" s="344" t="n"/>
    </row>
    <row r="335" ht="27" customHeight="1">
      <c r="A335" s="64" t="inlineStr">
        <is>
          <t>SU002360</t>
        </is>
      </c>
      <c r="B335" s="64" t="inlineStr">
        <is>
          <t>P002629</t>
        </is>
      </c>
      <c r="C335" s="37" t="n">
        <v>4301031139</v>
      </c>
      <c r="D335" s="330" t="n">
        <v>4607091384802</v>
      </c>
      <c r="E335" s="667" t="n"/>
      <c r="F335" s="699" t="n">
        <v>0.73</v>
      </c>
      <c r="G335" s="38" t="n">
        <v>6</v>
      </c>
      <c r="H335" s="699" t="n">
        <v>4.38</v>
      </c>
      <c r="I335" s="699" t="n">
        <v>4.58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3" t="inlineStr">
        <is>
          <t>КИ</t>
        </is>
      </c>
    </row>
    <row r="336" ht="27" customHeight="1">
      <c r="A336" s="64" t="inlineStr">
        <is>
          <t>SU002361</t>
        </is>
      </c>
      <c r="B336" s="64" t="inlineStr">
        <is>
          <t>P002630</t>
        </is>
      </c>
      <c r="C336" s="37" t="n">
        <v>4301031140</v>
      </c>
      <c r="D336" s="330" t="n">
        <v>4607091384826</v>
      </c>
      <c r="E336" s="667" t="n"/>
      <c r="F336" s="699" t="n">
        <v>0.35</v>
      </c>
      <c r="G336" s="38" t="n">
        <v>8</v>
      </c>
      <c r="H336" s="699" t="n">
        <v>2.8</v>
      </c>
      <c r="I336" s="699" t="n">
        <v>2.9</v>
      </c>
      <c r="J336" s="38" t="n">
        <v>234</v>
      </c>
      <c r="K336" s="38" t="inlineStr">
        <is>
          <t>18</t>
        </is>
      </c>
      <c r="L336" s="39" t="inlineStr">
        <is>
          <t>СК2</t>
        </is>
      </c>
      <c r="M336" s="38" t="n">
        <v>35</v>
      </c>
      <c r="N336" s="88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6" s="701" t="n"/>
      <c r="P336" s="701" t="n"/>
      <c r="Q336" s="701" t="n"/>
      <c r="R336" s="667" t="n"/>
      <c r="S336" s="40" t="inlineStr"/>
      <c r="T336" s="40" t="inlineStr"/>
      <c r="U336" s="41" t="inlineStr">
        <is>
          <t>кг</t>
        </is>
      </c>
      <c r="V336" s="702" t="n">
        <v>0</v>
      </c>
      <c r="W336" s="703">
        <f>IFERROR(IF(V336="",0,CEILING((V336/$H336),1)*$H336),"")</f>
        <v/>
      </c>
      <c r="X336" s="42">
        <f>IFERROR(IF(W336=0,"",ROUNDUP(W336/H336,0)*0.00502),"")</f>
        <v/>
      </c>
      <c r="Y336" s="69" t="inlineStr"/>
      <c r="Z336" s="70" t="inlineStr"/>
      <c r="AD336" s="71" t="n"/>
      <c r="BA336" s="254" t="inlineStr">
        <is>
          <t>КИ</t>
        </is>
      </c>
    </row>
    <row r="337">
      <c r="A337" s="339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кор</t>
        </is>
      </c>
      <c r="V337" s="706">
        <f>IFERROR(V335/H335,"0")+IFERROR(V336/H336,"0")</f>
        <v/>
      </c>
      <c r="W337" s="706">
        <f>IFERROR(W335/H335,"0")+IFERROR(W336/H336,"0")</f>
        <v/>
      </c>
      <c r="X337" s="706">
        <f>IFERROR(IF(X335="",0,X335),"0")+IFERROR(IF(X336="",0,X336),"0")</f>
        <v/>
      </c>
      <c r="Y337" s="707" t="n"/>
      <c r="Z337" s="707" t="n"/>
    </row>
    <row r="338">
      <c r="A338" s="327" t="n"/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704" t="n"/>
      <c r="N338" s="705" t="inlineStr">
        <is>
          <t>Итого</t>
        </is>
      </c>
      <c r="O338" s="675" t="n"/>
      <c r="P338" s="675" t="n"/>
      <c r="Q338" s="675" t="n"/>
      <c r="R338" s="675" t="n"/>
      <c r="S338" s="675" t="n"/>
      <c r="T338" s="676" t="n"/>
      <c r="U338" s="43" t="inlineStr">
        <is>
          <t>кг</t>
        </is>
      </c>
      <c r="V338" s="706">
        <f>IFERROR(SUM(V335:V336),"0")</f>
        <v/>
      </c>
      <c r="W338" s="706">
        <f>IFERROR(SUM(W335:W336),"0")</f>
        <v/>
      </c>
      <c r="X338" s="43" t="n"/>
      <c r="Y338" s="707" t="n"/>
      <c r="Z338" s="707" t="n"/>
    </row>
    <row r="339" ht="14.25" customHeight="1">
      <c r="A339" s="344" t="inlineStr">
        <is>
          <t>Сосиски</t>
        </is>
      </c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27" t="n"/>
      <c r="N339" s="327" t="n"/>
      <c r="O339" s="327" t="n"/>
      <c r="P339" s="327" t="n"/>
      <c r="Q339" s="327" t="n"/>
      <c r="R339" s="327" t="n"/>
      <c r="S339" s="327" t="n"/>
      <c r="T339" s="327" t="n"/>
      <c r="U339" s="327" t="n"/>
      <c r="V339" s="327" t="n"/>
      <c r="W339" s="327" t="n"/>
      <c r="X339" s="327" t="n"/>
      <c r="Y339" s="344" t="n"/>
      <c r="Z339" s="344" t="n"/>
    </row>
    <row r="340" ht="27" customHeight="1">
      <c r="A340" s="64" t="inlineStr">
        <is>
          <t>SU002074</t>
        </is>
      </c>
      <c r="B340" s="64" t="inlineStr">
        <is>
          <t>P002693</t>
        </is>
      </c>
      <c r="C340" s="37" t="n">
        <v>4301051303</v>
      </c>
      <c r="D340" s="330" t="n">
        <v>4607091384246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SU002896</t>
        </is>
      </c>
      <c r="B341" s="64" t="inlineStr">
        <is>
          <t>P003330</t>
        </is>
      </c>
      <c r="C341" s="37" t="n">
        <v>4301051445</v>
      </c>
      <c r="D341" s="330" t="n">
        <v>4680115881976</v>
      </c>
      <c r="E341" s="667" t="n"/>
      <c r="F341" s="699" t="n">
        <v>1.3</v>
      </c>
      <c r="G341" s="38" t="n">
        <v>6</v>
      </c>
      <c r="H341" s="699" t="n">
        <v>7.8</v>
      </c>
      <c r="I341" s="699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SU002205</t>
        </is>
      </c>
      <c r="B342" s="64" t="inlineStr">
        <is>
          <t>P002694</t>
        </is>
      </c>
      <c r="C342" s="37" t="n">
        <v>4301051297</v>
      </c>
      <c r="D342" s="330" t="n">
        <v>4607091384253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2.684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SU002895</t>
        </is>
      </c>
      <c r="B343" s="64" t="inlineStr">
        <is>
          <t>P003329</t>
        </is>
      </c>
      <c r="C343" s="37" t="n">
        <v>4301051444</v>
      </c>
      <c r="D343" s="330" t="n">
        <v>4680115881969</v>
      </c>
      <c r="E343" s="667" t="n"/>
      <c r="F343" s="699" t="n">
        <v>0.4</v>
      </c>
      <c r="G343" s="38" t="n">
        <v>6</v>
      </c>
      <c r="H343" s="699" t="n">
        <v>2.4</v>
      </c>
      <c r="I343" s="699" t="n">
        <v>2.6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9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3" s="701" t="n"/>
      <c r="P343" s="701" t="n"/>
      <c r="Q343" s="701" t="n"/>
      <c r="R343" s="667" t="n"/>
      <c r="S343" s="40" t="inlineStr"/>
      <c r="T343" s="40" t="inlineStr"/>
      <c r="U343" s="41" t="inlineStr">
        <is>
          <t>кг</t>
        </is>
      </c>
      <c r="V343" s="702" t="n">
        <v>0</v>
      </c>
      <c r="W343" s="70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>
      <c r="A344" s="339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кор</t>
        </is>
      </c>
      <c r="V344" s="706">
        <f>IFERROR(V340/H340,"0")+IFERROR(V341/H341,"0")+IFERROR(V342/H342,"0")+IFERROR(V343/H343,"0")</f>
        <v/>
      </c>
      <c r="W344" s="706">
        <f>IFERROR(W340/H340,"0")+IFERROR(W341/H341,"0")+IFERROR(W342/H342,"0")+IFERROR(W343/H343,"0")</f>
        <v/>
      </c>
      <c r="X344" s="706">
        <f>IFERROR(IF(X340="",0,X340),"0")+IFERROR(IF(X341="",0,X341),"0")+IFERROR(IF(X342="",0,X342),"0")+IFERROR(IF(X343="",0,X343),"0")</f>
        <v/>
      </c>
      <c r="Y344" s="707" t="n"/>
      <c r="Z344" s="707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704" t="n"/>
      <c r="N345" s="705" t="inlineStr">
        <is>
          <t>Итого</t>
        </is>
      </c>
      <c r="O345" s="675" t="n"/>
      <c r="P345" s="675" t="n"/>
      <c r="Q345" s="675" t="n"/>
      <c r="R345" s="675" t="n"/>
      <c r="S345" s="675" t="n"/>
      <c r="T345" s="676" t="n"/>
      <c r="U345" s="43" t="inlineStr">
        <is>
          <t>кг</t>
        </is>
      </c>
      <c r="V345" s="706">
        <f>IFERROR(SUM(V340:V343),"0")</f>
        <v/>
      </c>
      <c r="W345" s="706">
        <f>IFERROR(SUM(W340:W343),"0")</f>
        <v/>
      </c>
      <c r="X345" s="43" t="n"/>
      <c r="Y345" s="707" t="n"/>
      <c r="Z345" s="707" t="n"/>
    </row>
    <row r="346" ht="14.25" customHeight="1">
      <c r="A346" s="344" t="inlineStr">
        <is>
          <t>Сардельки</t>
        </is>
      </c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27" t="n"/>
      <c r="N346" s="327" t="n"/>
      <c r="O346" s="327" t="n"/>
      <c r="P346" s="327" t="n"/>
      <c r="Q346" s="327" t="n"/>
      <c r="R346" s="327" t="n"/>
      <c r="S346" s="327" t="n"/>
      <c r="T346" s="327" t="n"/>
      <c r="U346" s="327" t="n"/>
      <c r="V346" s="327" t="n"/>
      <c r="W346" s="327" t="n"/>
      <c r="X346" s="327" t="n"/>
      <c r="Y346" s="344" t="n"/>
      <c r="Z346" s="344" t="n"/>
    </row>
    <row r="347" ht="27" customHeight="1">
      <c r="A347" s="64" t="inlineStr">
        <is>
          <t>SU002472</t>
        </is>
      </c>
      <c r="B347" s="64" t="inlineStr">
        <is>
          <t>P002973</t>
        </is>
      </c>
      <c r="C347" s="37" t="n">
        <v>4301060322</v>
      </c>
      <c r="D347" s="330" t="n">
        <v>4607091389357</v>
      </c>
      <c r="E347" s="667" t="n"/>
      <c r="F347" s="699" t="n">
        <v>1.3</v>
      </c>
      <c r="G347" s="38" t="n">
        <v>6</v>
      </c>
      <c r="H347" s="699" t="n">
        <v>7.8</v>
      </c>
      <c r="I347" s="699" t="n">
        <v>8.279999999999999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89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7" s="701" t="n"/>
      <c r="P347" s="701" t="n"/>
      <c r="Q347" s="701" t="n"/>
      <c r="R347" s="667" t="n"/>
      <c r="S347" s="40" t="inlineStr"/>
      <c r="T347" s="40" t="inlineStr"/>
      <c r="U347" s="41" t="inlineStr">
        <is>
          <t>кг</t>
        </is>
      </c>
      <c r="V347" s="702" t="n">
        <v>0</v>
      </c>
      <c r="W347" s="70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59" t="inlineStr">
        <is>
          <t>КИ</t>
        </is>
      </c>
    </row>
    <row r="348">
      <c r="A348" s="339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кор</t>
        </is>
      </c>
      <c r="V348" s="706">
        <f>IFERROR(V347/H347,"0")</f>
        <v/>
      </c>
      <c r="W348" s="706">
        <f>IFERROR(W347/H347,"0")</f>
        <v/>
      </c>
      <c r="X348" s="706">
        <f>IFERROR(IF(X347="",0,X347),"0")</f>
        <v/>
      </c>
      <c r="Y348" s="707" t="n"/>
      <c r="Z348" s="707" t="n"/>
    </row>
    <row r="349">
      <c r="A349" s="327" t="n"/>
      <c r="B349" s="327" t="n"/>
      <c r="C349" s="327" t="n"/>
      <c r="D349" s="327" t="n"/>
      <c r="E349" s="327" t="n"/>
      <c r="F349" s="327" t="n"/>
      <c r="G349" s="327" t="n"/>
      <c r="H349" s="327" t="n"/>
      <c r="I349" s="327" t="n"/>
      <c r="J349" s="327" t="n"/>
      <c r="K349" s="327" t="n"/>
      <c r="L349" s="327" t="n"/>
      <c r="M349" s="704" t="n"/>
      <c r="N349" s="705" t="inlineStr">
        <is>
          <t>Итого</t>
        </is>
      </c>
      <c r="O349" s="675" t="n"/>
      <c r="P349" s="675" t="n"/>
      <c r="Q349" s="675" t="n"/>
      <c r="R349" s="675" t="n"/>
      <c r="S349" s="675" t="n"/>
      <c r="T349" s="676" t="n"/>
      <c r="U349" s="43" t="inlineStr">
        <is>
          <t>кг</t>
        </is>
      </c>
      <c r="V349" s="706">
        <f>IFERROR(SUM(V347:V347),"0")</f>
        <v/>
      </c>
      <c r="W349" s="706">
        <f>IFERROR(SUM(W347:W347),"0")</f>
        <v/>
      </c>
      <c r="X349" s="43" t="n"/>
      <c r="Y349" s="707" t="n"/>
      <c r="Z349" s="707" t="n"/>
    </row>
    <row r="350" ht="27.75" customHeight="1">
      <c r="A350" s="354" t="inlineStr">
        <is>
          <t>Баварушка</t>
        </is>
      </c>
      <c r="B350" s="698" t="n"/>
      <c r="C350" s="698" t="n"/>
      <c r="D350" s="698" t="n"/>
      <c r="E350" s="698" t="n"/>
      <c r="F350" s="698" t="n"/>
      <c r="G350" s="698" t="n"/>
      <c r="H350" s="698" t="n"/>
      <c r="I350" s="698" t="n"/>
      <c r="J350" s="698" t="n"/>
      <c r="K350" s="698" t="n"/>
      <c r="L350" s="698" t="n"/>
      <c r="M350" s="698" t="n"/>
      <c r="N350" s="698" t="n"/>
      <c r="O350" s="698" t="n"/>
      <c r="P350" s="698" t="n"/>
      <c r="Q350" s="698" t="n"/>
      <c r="R350" s="698" t="n"/>
      <c r="S350" s="698" t="n"/>
      <c r="T350" s="698" t="n"/>
      <c r="U350" s="698" t="n"/>
      <c r="V350" s="698" t="n"/>
      <c r="W350" s="698" t="n"/>
      <c r="X350" s="698" t="n"/>
      <c r="Y350" s="55" t="n"/>
      <c r="Z350" s="55" t="n"/>
    </row>
    <row r="351" ht="16.5" customHeight="1">
      <c r="A351" s="355" t="inlineStr">
        <is>
          <t>Филейбургская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55" t="n"/>
      <c r="Z351" s="355" t="n"/>
    </row>
    <row r="352" ht="14.25" customHeight="1">
      <c r="A352" s="344" t="inlineStr">
        <is>
          <t>Вареные колбасы</t>
        </is>
      </c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327" t="n"/>
      <c r="N352" s="327" t="n"/>
      <c r="O352" s="327" t="n"/>
      <c r="P352" s="327" t="n"/>
      <c r="Q352" s="327" t="n"/>
      <c r="R352" s="327" t="n"/>
      <c r="S352" s="327" t="n"/>
      <c r="T352" s="327" t="n"/>
      <c r="U352" s="327" t="n"/>
      <c r="V352" s="327" t="n"/>
      <c r="W352" s="327" t="n"/>
      <c r="X352" s="327" t="n"/>
      <c r="Y352" s="344" t="n"/>
      <c r="Z352" s="344" t="n"/>
    </row>
    <row r="353" ht="27" customHeight="1">
      <c r="A353" s="64" t="inlineStr">
        <is>
          <t>SU002477</t>
        </is>
      </c>
      <c r="B353" s="64" t="inlineStr">
        <is>
          <t>P003148</t>
        </is>
      </c>
      <c r="C353" s="37" t="n">
        <v>4301011428</v>
      </c>
      <c r="D353" s="330" t="n">
        <v>4607091389708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 ht="27" customHeight="1">
      <c r="A354" s="64" t="inlineStr">
        <is>
          <t>SU002476</t>
        </is>
      </c>
      <c r="B354" s="64" t="inlineStr">
        <is>
          <t>P003147</t>
        </is>
      </c>
      <c r="C354" s="37" t="n">
        <v>4301011427</v>
      </c>
      <c r="D354" s="330" t="n">
        <v>4607091389692</v>
      </c>
      <c r="E354" s="667" t="n"/>
      <c r="F354" s="699" t="n">
        <v>0.45</v>
      </c>
      <c r="G354" s="38" t="n">
        <v>6</v>
      </c>
      <c r="H354" s="699" t="n">
        <v>2.7</v>
      </c>
      <c r="I354" s="699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9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4" s="701" t="n"/>
      <c r="P354" s="701" t="n"/>
      <c r="Q354" s="701" t="n"/>
      <c r="R354" s="667" t="n"/>
      <c r="S354" s="40" t="inlineStr"/>
      <c r="T354" s="40" t="inlineStr"/>
      <c r="U354" s="41" t="inlineStr">
        <is>
          <t>кг</t>
        </is>
      </c>
      <c r="V354" s="702" t="n">
        <v>0</v>
      </c>
      <c r="W354" s="703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>
      <c r="A355" s="339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кор</t>
        </is>
      </c>
      <c r="V355" s="706">
        <f>IFERROR(V353/H353,"0")+IFERROR(V354/H354,"0")</f>
        <v/>
      </c>
      <c r="W355" s="706">
        <f>IFERROR(W353/H353,"0")+IFERROR(W354/H354,"0")</f>
        <v/>
      </c>
      <c r="X355" s="706">
        <f>IFERROR(IF(X353="",0,X353),"0")+IFERROR(IF(X354="",0,X354),"0")</f>
        <v/>
      </c>
      <c r="Y355" s="707" t="n"/>
      <c r="Z355" s="707" t="n"/>
    </row>
    <row r="356">
      <c r="A356" s="327" t="n"/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704" t="n"/>
      <c r="N356" s="705" t="inlineStr">
        <is>
          <t>Итого</t>
        </is>
      </c>
      <c r="O356" s="675" t="n"/>
      <c r="P356" s="675" t="n"/>
      <c r="Q356" s="675" t="n"/>
      <c r="R356" s="675" t="n"/>
      <c r="S356" s="675" t="n"/>
      <c r="T356" s="676" t="n"/>
      <c r="U356" s="43" t="inlineStr">
        <is>
          <t>кг</t>
        </is>
      </c>
      <c r="V356" s="706">
        <f>IFERROR(SUM(V353:V354),"0")</f>
        <v/>
      </c>
      <c r="W356" s="706">
        <f>IFERROR(SUM(W353:W354),"0")</f>
        <v/>
      </c>
      <c r="X356" s="43" t="n"/>
      <c r="Y356" s="707" t="n"/>
      <c r="Z356" s="707" t="n"/>
    </row>
    <row r="357" ht="14.25" customHeight="1">
      <c r="A357" s="344" t="inlineStr">
        <is>
          <t>Копченые колбасы</t>
        </is>
      </c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27" t="n"/>
      <c r="N357" s="327" t="n"/>
      <c r="O357" s="327" t="n"/>
      <c r="P357" s="327" t="n"/>
      <c r="Q357" s="327" t="n"/>
      <c r="R357" s="327" t="n"/>
      <c r="S357" s="327" t="n"/>
      <c r="T357" s="327" t="n"/>
      <c r="U357" s="327" t="n"/>
      <c r="V357" s="327" t="n"/>
      <c r="W357" s="327" t="n"/>
      <c r="X357" s="327" t="n"/>
      <c r="Y357" s="344" t="n"/>
      <c r="Z357" s="344" t="n"/>
    </row>
    <row r="358" ht="27" customHeight="1">
      <c r="A358" s="64" t="inlineStr">
        <is>
          <t>SU002614</t>
        </is>
      </c>
      <c r="B358" s="64" t="inlineStr">
        <is>
          <t>P003138</t>
        </is>
      </c>
      <c r="C358" s="37" t="n">
        <v>4301031177</v>
      </c>
      <c r="D358" s="330" t="n">
        <v>4607091389753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120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SU002615</t>
        </is>
      </c>
      <c r="B359" s="64" t="inlineStr">
        <is>
          <t>P003136</t>
        </is>
      </c>
      <c r="C359" s="37" t="n">
        <v>4301031174</v>
      </c>
      <c r="D359" s="330" t="n">
        <v>4607091389760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SU002613</t>
        </is>
      </c>
      <c r="B360" s="64" t="inlineStr">
        <is>
          <t>P003133</t>
        </is>
      </c>
      <c r="C360" s="37" t="n">
        <v>4301031175</v>
      </c>
      <c r="D360" s="330" t="n">
        <v>4607091389746</v>
      </c>
      <c r="E360" s="667" t="n"/>
      <c r="F360" s="699" t="n">
        <v>0.7</v>
      </c>
      <c r="G360" s="38" t="n">
        <v>6</v>
      </c>
      <c r="H360" s="699" t="n">
        <v>4.2</v>
      </c>
      <c r="I360" s="699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150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SU003035</t>
        </is>
      </c>
      <c r="B361" s="64" t="inlineStr">
        <is>
          <t>P003496</t>
        </is>
      </c>
      <c r="C361" s="37" t="n">
        <v>4301031236</v>
      </c>
      <c r="D361" s="330" t="n">
        <v>4680115882928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89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56.00000000000001</v>
      </c>
      <c r="W361" s="70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SU003083</t>
        </is>
      </c>
      <c r="B362" s="64" t="inlineStr">
        <is>
          <t>P003646</t>
        </is>
      </c>
      <c r="C362" s="37" t="n">
        <v>4301031257</v>
      </c>
      <c r="D362" s="330" t="n">
        <v>4680115883147</v>
      </c>
      <c r="E362" s="667" t="n"/>
      <c r="F362" s="699" t="n">
        <v>0.28</v>
      </c>
      <c r="G362" s="38" t="n">
        <v>6</v>
      </c>
      <c r="H362" s="699" t="n">
        <v>1.68</v>
      </c>
      <c r="I362" s="699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SU002538</t>
        </is>
      </c>
      <c r="B363" s="64" t="inlineStr">
        <is>
          <t>P003139</t>
        </is>
      </c>
      <c r="C363" s="37" t="n">
        <v>4301031178</v>
      </c>
      <c r="D363" s="330" t="n">
        <v>4607091384338</v>
      </c>
      <c r="E363" s="667" t="n"/>
      <c r="F363" s="699" t="n">
        <v>0.35</v>
      </c>
      <c r="G363" s="38" t="n">
        <v>6</v>
      </c>
      <c r="H363" s="699" t="n">
        <v>2.1</v>
      </c>
      <c r="I363" s="699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105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SU003079</t>
        </is>
      </c>
      <c r="B364" s="64" t="inlineStr">
        <is>
          <t>P003643</t>
        </is>
      </c>
      <c r="C364" s="37" t="n">
        <v>4301031254</v>
      </c>
      <c r="D364" s="330" t="n">
        <v>4680115883154</v>
      </c>
      <c r="E364" s="667" t="n"/>
      <c r="F364" s="699" t="n">
        <v>0.28</v>
      </c>
      <c r="G364" s="38" t="n">
        <v>6</v>
      </c>
      <c r="H364" s="699" t="n">
        <v>1.68</v>
      </c>
      <c r="I364" s="699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SU002602</t>
        </is>
      </c>
      <c r="B365" s="64" t="inlineStr">
        <is>
          <t>P003132</t>
        </is>
      </c>
      <c r="C365" s="37" t="n">
        <v>4301031171</v>
      </c>
      <c r="D365" s="330" t="n">
        <v>4607091389524</v>
      </c>
      <c r="E365" s="667" t="n"/>
      <c r="F365" s="699" t="n">
        <v>0.35</v>
      </c>
      <c r="G365" s="38" t="n">
        <v>6</v>
      </c>
      <c r="H365" s="699" t="n">
        <v>2.1</v>
      </c>
      <c r="I365" s="699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245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SU003080</t>
        </is>
      </c>
      <c r="B366" s="64" t="inlineStr">
        <is>
          <t>P003647</t>
        </is>
      </c>
      <c r="C366" s="37" t="n">
        <v>4301031258</v>
      </c>
      <c r="D366" s="330" t="n">
        <v>4680115883161</v>
      </c>
      <c r="E366" s="667" t="n"/>
      <c r="F366" s="699" t="n">
        <v>0.28</v>
      </c>
      <c r="G366" s="38" t="n">
        <v>6</v>
      </c>
      <c r="H366" s="699" t="n">
        <v>1.68</v>
      </c>
      <c r="I366" s="699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SU002603</t>
        </is>
      </c>
      <c r="B367" s="64" t="inlineStr">
        <is>
          <t>P003131</t>
        </is>
      </c>
      <c r="C367" s="37" t="n">
        <v>4301031170</v>
      </c>
      <c r="D367" s="330" t="n">
        <v>4607091384345</v>
      </c>
      <c r="E367" s="667" t="n"/>
      <c r="F367" s="699" t="n">
        <v>0.35</v>
      </c>
      <c r="G367" s="38" t="n">
        <v>6</v>
      </c>
      <c r="H367" s="699" t="n">
        <v>2.1</v>
      </c>
      <c r="I367" s="699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SU003081</t>
        </is>
      </c>
      <c r="B368" s="64" t="inlineStr">
        <is>
          <t>P003645</t>
        </is>
      </c>
      <c r="C368" s="37" t="n">
        <v>4301031256</v>
      </c>
      <c r="D368" s="330" t="n">
        <v>4680115883178</v>
      </c>
      <c r="E368" s="667" t="n"/>
      <c r="F368" s="699" t="n">
        <v>0.28</v>
      </c>
      <c r="G368" s="38" t="n">
        <v>6</v>
      </c>
      <c r="H368" s="699" t="n">
        <v>1.68</v>
      </c>
      <c r="I368" s="699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SU002606</t>
        </is>
      </c>
      <c r="B369" s="64" t="inlineStr">
        <is>
          <t>P003134</t>
        </is>
      </c>
      <c r="C369" s="37" t="n">
        <v>4301031172</v>
      </c>
      <c r="D369" s="330" t="n">
        <v>4607091389531</v>
      </c>
      <c r="E369" s="667" t="n"/>
      <c r="F369" s="699" t="n">
        <v>0.35</v>
      </c>
      <c r="G369" s="38" t="n">
        <v>6</v>
      </c>
      <c r="H369" s="699" t="n">
        <v>2.1</v>
      </c>
      <c r="I369" s="699" t="n">
        <v>2.23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87.5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SU003082</t>
        </is>
      </c>
      <c r="B370" s="64" t="inlineStr">
        <is>
          <t>P003644</t>
        </is>
      </c>
      <c r="C370" s="37" t="n">
        <v>4301031255</v>
      </c>
      <c r="D370" s="330" t="n">
        <v>4680115883185</v>
      </c>
      <c r="E370" s="667" t="n"/>
      <c r="F370" s="699" t="n">
        <v>0.28</v>
      </c>
      <c r="G370" s="38" t="n">
        <v>6</v>
      </c>
      <c r="H370" s="699" t="n">
        <v>1.68</v>
      </c>
      <c r="I370" s="699" t="n">
        <v>1.81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8" t="inlineStr">
        <is>
          <t>В/к колбасы «Филейбургская с душистым чесноком» срез Фикс.вес 0,28 фиброуз в/у Баварушка</t>
        </is>
      </c>
      <c r="O370" s="701" t="n"/>
      <c r="P370" s="701" t="n"/>
      <c r="Q370" s="701" t="n"/>
      <c r="R370" s="667" t="n"/>
      <c r="S370" s="40" t="inlineStr"/>
      <c r="T370" s="40" t="inlineStr"/>
      <c r="U370" s="41" t="inlineStr">
        <is>
          <t>кг</t>
        </is>
      </c>
      <c r="V370" s="702" t="n">
        <v>0</v>
      </c>
      <c r="W370" s="70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>
      <c r="A371" s="339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кор</t>
        </is>
      </c>
      <c r="V371" s="706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/>
      </c>
      <c r="W371" s="706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/>
      </c>
      <c r="X371" s="706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/>
      </c>
      <c r="Y371" s="707" t="n"/>
      <c r="Z371" s="707" t="n"/>
    </row>
    <row r="372">
      <c r="A372" s="327" t="n"/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704" t="n"/>
      <c r="N372" s="705" t="inlineStr">
        <is>
          <t>Итого</t>
        </is>
      </c>
      <c r="O372" s="675" t="n"/>
      <c r="P372" s="675" t="n"/>
      <c r="Q372" s="675" t="n"/>
      <c r="R372" s="675" t="n"/>
      <c r="S372" s="675" t="n"/>
      <c r="T372" s="676" t="n"/>
      <c r="U372" s="43" t="inlineStr">
        <is>
          <t>кг</t>
        </is>
      </c>
      <c r="V372" s="706">
        <f>IFERROR(SUM(V358:V370),"0")</f>
        <v/>
      </c>
      <c r="W372" s="706">
        <f>IFERROR(SUM(W358:W370),"0")</f>
        <v/>
      </c>
      <c r="X372" s="43" t="n"/>
      <c r="Y372" s="707" t="n"/>
      <c r="Z372" s="707" t="n"/>
    </row>
    <row r="373" ht="14.25" customHeight="1">
      <c r="A373" s="344" t="inlineStr">
        <is>
          <t>Сосиски</t>
        </is>
      </c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27" t="n"/>
      <c r="N373" s="327" t="n"/>
      <c r="O373" s="327" t="n"/>
      <c r="P373" s="327" t="n"/>
      <c r="Q373" s="327" t="n"/>
      <c r="R373" s="327" t="n"/>
      <c r="S373" s="327" t="n"/>
      <c r="T373" s="327" t="n"/>
      <c r="U373" s="327" t="n"/>
      <c r="V373" s="327" t="n"/>
      <c r="W373" s="327" t="n"/>
      <c r="X373" s="327" t="n"/>
      <c r="Y373" s="344" t="n"/>
      <c r="Z373" s="344" t="n"/>
    </row>
    <row r="374" ht="27" customHeight="1">
      <c r="A374" s="64" t="inlineStr">
        <is>
          <t>SU002448</t>
        </is>
      </c>
      <c r="B374" s="64" t="inlineStr">
        <is>
          <t>P002914</t>
        </is>
      </c>
      <c r="C374" s="37" t="n">
        <v>4301051258</v>
      </c>
      <c r="D374" s="330" t="n">
        <v>4607091389685</v>
      </c>
      <c r="E374" s="667" t="n"/>
      <c r="F374" s="699" t="n">
        <v>1.3</v>
      </c>
      <c r="G374" s="38" t="n">
        <v>6</v>
      </c>
      <c r="H374" s="699" t="n">
        <v>7.8</v>
      </c>
      <c r="I374" s="699" t="n">
        <v>8.346</v>
      </c>
      <c r="J374" s="38" t="n">
        <v>56</v>
      </c>
      <c r="K374" s="38" t="inlineStr">
        <is>
          <t>8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SU002557</t>
        </is>
      </c>
      <c r="B375" s="64" t="inlineStr">
        <is>
          <t>P003318</t>
        </is>
      </c>
      <c r="C375" s="37" t="n">
        <v>4301051431</v>
      </c>
      <c r="D375" s="330" t="n">
        <v>4607091389654</v>
      </c>
      <c r="E375" s="667" t="n"/>
      <c r="F375" s="699" t="n">
        <v>0.33</v>
      </c>
      <c r="G375" s="38" t="n">
        <v>6</v>
      </c>
      <c r="H375" s="699" t="n">
        <v>1.98</v>
      </c>
      <c r="I375" s="699" t="n">
        <v>2.258</v>
      </c>
      <c r="J375" s="38" t="n">
        <v>156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SU002285</t>
        </is>
      </c>
      <c r="B376" s="64" t="inlineStr">
        <is>
          <t>P002969</t>
        </is>
      </c>
      <c r="C376" s="37" t="n">
        <v>4301051284</v>
      </c>
      <c r="D376" s="330" t="n">
        <v>4607091384352</v>
      </c>
      <c r="E376" s="667" t="n"/>
      <c r="F376" s="699" t="n">
        <v>0.6</v>
      </c>
      <c r="G376" s="38" t="n">
        <v>4</v>
      </c>
      <c r="H376" s="699" t="n">
        <v>2.4</v>
      </c>
      <c r="I376" s="699" t="n">
        <v>2.646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SU002419</t>
        </is>
      </c>
      <c r="B377" s="64" t="inlineStr">
        <is>
          <t>P002913</t>
        </is>
      </c>
      <c r="C377" s="37" t="n">
        <v>4301051257</v>
      </c>
      <c r="D377" s="330" t="n">
        <v>4607091389661</v>
      </c>
      <c r="E377" s="667" t="n"/>
      <c r="F377" s="699" t="n">
        <v>0.55</v>
      </c>
      <c r="G377" s="38" t="n">
        <v>4</v>
      </c>
      <c r="H377" s="699" t="n">
        <v>2.2</v>
      </c>
      <c r="I377" s="699" t="n">
        <v>2.492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7" s="701" t="n"/>
      <c r="P377" s="701" t="n"/>
      <c r="Q377" s="701" t="n"/>
      <c r="R377" s="667" t="n"/>
      <c r="S377" s="40" t="inlineStr"/>
      <c r="T377" s="40" t="inlineStr"/>
      <c r="U377" s="41" t="inlineStr">
        <is>
          <t>кг</t>
        </is>
      </c>
      <c r="V377" s="702" t="n">
        <v>0</v>
      </c>
      <c r="W377" s="703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>
      <c r="A378" s="339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кор</t>
        </is>
      </c>
      <c r="V378" s="706">
        <f>IFERROR(V374/H374,"0")+IFERROR(V375/H375,"0")+IFERROR(V376/H376,"0")+IFERROR(V377/H377,"0")</f>
        <v/>
      </c>
      <c r="W378" s="706">
        <f>IFERROR(W374/H374,"0")+IFERROR(W375/H375,"0")+IFERROR(W376/H376,"0")+IFERROR(W377/H377,"0")</f>
        <v/>
      </c>
      <c r="X378" s="706">
        <f>IFERROR(IF(X374="",0,X374),"0")+IFERROR(IF(X375="",0,X375),"0")+IFERROR(IF(X376="",0,X376),"0")+IFERROR(IF(X377="",0,X377),"0")</f>
        <v/>
      </c>
      <c r="Y378" s="707" t="n"/>
      <c r="Z378" s="707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704" t="n"/>
      <c r="N379" s="705" t="inlineStr">
        <is>
          <t>Итого</t>
        </is>
      </c>
      <c r="O379" s="675" t="n"/>
      <c r="P379" s="675" t="n"/>
      <c r="Q379" s="675" t="n"/>
      <c r="R379" s="675" t="n"/>
      <c r="S379" s="675" t="n"/>
      <c r="T379" s="676" t="n"/>
      <c r="U379" s="43" t="inlineStr">
        <is>
          <t>кг</t>
        </is>
      </c>
      <c r="V379" s="706">
        <f>IFERROR(SUM(V374:V377),"0")</f>
        <v/>
      </c>
      <c r="W379" s="706">
        <f>IFERROR(SUM(W374:W377),"0")</f>
        <v/>
      </c>
      <c r="X379" s="43" t="n"/>
      <c r="Y379" s="707" t="n"/>
      <c r="Z379" s="707" t="n"/>
    </row>
    <row r="380" ht="14.25" customHeight="1">
      <c r="A380" s="344" t="inlineStr">
        <is>
          <t>Сардельки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44" t="n"/>
      <c r="Z380" s="344" t="n"/>
    </row>
    <row r="381" ht="27" customHeight="1">
      <c r="A381" s="64" t="inlineStr">
        <is>
          <t>SU002846</t>
        </is>
      </c>
      <c r="B381" s="64" t="inlineStr">
        <is>
          <t>P003254</t>
        </is>
      </c>
      <c r="C381" s="37" t="n">
        <v>4301060352</v>
      </c>
      <c r="D381" s="330" t="n">
        <v>4680115881648</v>
      </c>
      <c r="E381" s="667" t="n"/>
      <c r="F381" s="699" t="n">
        <v>1</v>
      </c>
      <c r="G381" s="38" t="n">
        <v>4</v>
      </c>
      <c r="H381" s="699" t="n">
        <v>4</v>
      </c>
      <c r="I381" s="699" t="n">
        <v>4.404</v>
      </c>
      <c r="J381" s="38" t="n">
        <v>104</v>
      </c>
      <c r="K381" s="38" t="inlineStr">
        <is>
          <t>8</t>
        </is>
      </c>
      <c r="L381" s="39" t="inlineStr">
        <is>
          <t>СК2</t>
        </is>
      </c>
      <c r="M381" s="38" t="n">
        <v>35</v>
      </c>
      <c r="N381" s="91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1" s="701" t="n"/>
      <c r="P381" s="701" t="n"/>
      <c r="Q381" s="701" t="n"/>
      <c r="R381" s="667" t="n"/>
      <c r="S381" s="40" t="inlineStr"/>
      <c r="T381" s="40" t="inlineStr"/>
      <c r="U381" s="41" t="inlineStr">
        <is>
          <t>кг</t>
        </is>
      </c>
      <c r="V381" s="702" t="n">
        <v>0</v>
      </c>
      <c r="W381" s="703">
        <f>IFERROR(IF(V381="",0,CEILING((V381/$H381),1)*$H381),"")</f>
        <v/>
      </c>
      <c r="X381" s="42">
        <f>IFERROR(IF(W381=0,"",ROUNDUP(W381/H381,0)*0.01196),"")</f>
        <v/>
      </c>
      <c r="Y381" s="69" t="inlineStr"/>
      <c r="Z381" s="70" t="inlineStr"/>
      <c r="AD381" s="71" t="n"/>
      <c r="BA381" s="279" t="inlineStr">
        <is>
          <t>КИ</t>
        </is>
      </c>
    </row>
    <row r="382">
      <c r="A382" s="339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кор</t>
        </is>
      </c>
      <c r="V382" s="706">
        <f>IFERROR(V381/H381,"0")</f>
        <v/>
      </c>
      <c r="W382" s="706">
        <f>IFERROR(W381/H381,"0")</f>
        <v/>
      </c>
      <c r="X382" s="706">
        <f>IFERROR(IF(X381="",0,X381),"0")</f>
        <v/>
      </c>
      <c r="Y382" s="707" t="n"/>
      <c r="Z382" s="707" t="n"/>
    </row>
    <row r="383">
      <c r="A383" s="327" t="n"/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704" t="n"/>
      <c r="N383" s="705" t="inlineStr">
        <is>
          <t>Итого</t>
        </is>
      </c>
      <c r="O383" s="675" t="n"/>
      <c r="P383" s="675" t="n"/>
      <c r="Q383" s="675" t="n"/>
      <c r="R383" s="675" t="n"/>
      <c r="S383" s="675" t="n"/>
      <c r="T383" s="676" t="n"/>
      <c r="U383" s="43" t="inlineStr">
        <is>
          <t>кг</t>
        </is>
      </c>
      <c r="V383" s="706">
        <f>IFERROR(SUM(V381:V381),"0")</f>
        <v/>
      </c>
      <c r="W383" s="706">
        <f>IFERROR(SUM(W381:W381),"0")</f>
        <v/>
      </c>
      <c r="X383" s="43" t="n"/>
      <c r="Y383" s="707" t="n"/>
      <c r="Z383" s="707" t="n"/>
    </row>
    <row r="384" ht="14.25" customHeight="1">
      <c r="A384" s="344" t="inlineStr">
        <is>
          <t>Сырокопченые колбасы</t>
        </is>
      </c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27" t="n"/>
      <c r="N384" s="327" t="n"/>
      <c r="O384" s="327" t="n"/>
      <c r="P384" s="327" t="n"/>
      <c r="Q384" s="327" t="n"/>
      <c r="R384" s="327" t="n"/>
      <c r="S384" s="327" t="n"/>
      <c r="T384" s="327" t="n"/>
      <c r="U384" s="327" t="n"/>
      <c r="V384" s="327" t="n"/>
      <c r="W384" s="327" t="n"/>
      <c r="X384" s="327" t="n"/>
      <c r="Y384" s="344" t="n"/>
      <c r="Z384" s="344" t="n"/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0" t="n">
        <v>4680115884359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«Балыкбургская с мраморным балыком и нотками кориандра»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SU003277</t>
        </is>
      </c>
      <c r="B386" s="64" t="inlineStr">
        <is>
          <t>P003775</t>
        </is>
      </c>
      <c r="C386" s="37" t="n">
        <v>4301032045</v>
      </c>
      <c r="D386" s="330" t="n">
        <v>4680115884335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зернистая»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0" t="n">
        <v>4680115884342</v>
      </c>
      <c r="E387" s="667" t="n"/>
      <c r="F387" s="699" t="n">
        <v>0.06</v>
      </c>
      <c r="G387" s="38" t="n">
        <v>20</v>
      </c>
      <c r="H387" s="699" t="n">
        <v>1.2</v>
      </c>
      <c r="I387" s="699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6" t="inlineStr">
        <is>
          <t>с/к колбасы «Филейбургская с ароматными пряностями» ф/в 0,06 нарезка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SU003281</t>
        </is>
      </c>
      <c r="B388" s="64" t="inlineStr">
        <is>
          <t>P003774</t>
        </is>
      </c>
      <c r="C388" s="37" t="n">
        <v>4301170011</v>
      </c>
      <c r="D388" s="330" t="n">
        <v>4680115884113</v>
      </c>
      <c r="E388" s="667" t="n"/>
      <c r="F388" s="699" t="n">
        <v>0.11</v>
      </c>
      <c r="G388" s="38" t="n">
        <v>12</v>
      </c>
      <c r="H388" s="699" t="n">
        <v>1.32</v>
      </c>
      <c r="I388" s="699" t="n">
        <v>1.88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150</v>
      </c>
      <c r="N388" s="917" t="inlineStr">
        <is>
          <t>с/к колбасы «Филейбургская с филе сочного окорока» ф/в 0,11 н/о ТМ «Баварушка»</t>
        </is>
      </c>
      <c r="O388" s="701" t="n"/>
      <c r="P388" s="701" t="n"/>
      <c r="Q388" s="701" t="n"/>
      <c r="R388" s="667" t="n"/>
      <c r="S388" s="40" t="inlineStr"/>
      <c r="T388" s="40" t="inlineStr"/>
      <c r="U388" s="41" t="inlineStr">
        <is>
          <t>кг</t>
        </is>
      </c>
      <c r="V388" s="702" t="n">
        <v>0</v>
      </c>
      <c r="W388" s="703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>
      <c r="A389" s="339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кор</t>
        </is>
      </c>
      <c r="V389" s="706">
        <f>IFERROR(V385/H385,"0")+IFERROR(V386/H386,"0")+IFERROR(V387/H387,"0")+IFERROR(V388/H388,"0")</f>
        <v/>
      </c>
      <c r="W389" s="706">
        <f>IFERROR(W385/H385,"0")+IFERROR(W386/H386,"0")+IFERROR(W387/H387,"0")+IFERROR(W388/H388,"0")</f>
        <v/>
      </c>
      <c r="X389" s="706">
        <f>IFERROR(IF(X385="",0,X385),"0")+IFERROR(IF(X386="",0,X386),"0")+IFERROR(IF(X387="",0,X387),"0")+IFERROR(IF(X388="",0,X388),"0")</f>
        <v/>
      </c>
      <c r="Y389" s="707" t="n"/>
      <c r="Z389" s="707" t="n"/>
    </row>
    <row r="390">
      <c r="A390" s="327" t="n"/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704" t="n"/>
      <c r="N390" s="705" t="inlineStr">
        <is>
          <t>Итого</t>
        </is>
      </c>
      <c r="O390" s="675" t="n"/>
      <c r="P390" s="675" t="n"/>
      <c r="Q390" s="675" t="n"/>
      <c r="R390" s="675" t="n"/>
      <c r="S390" s="675" t="n"/>
      <c r="T390" s="676" t="n"/>
      <c r="U390" s="43" t="inlineStr">
        <is>
          <t>кг</t>
        </is>
      </c>
      <c r="V390" s="706">
        <f>IFERROR(SUM(V385:V388),"0")</f>
        <v/>
      </c>
      <c r="W390" s="706">
        <f>IFERROR(SUM(W385:W388),"0")</f>
        <v/>
      </c>
      <c r="X390" s="43" t="n"/>
      <c r="Y390" s="707" t="n"/>
      <c r="Z390" s="707" t="n"/>
    </row>
    <row r="391" ht="16.5" customHeight="1">
      <c r="A391" s="355" t="inlineStr">
        <is>
          <t>Балыкбургская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55" t="n"/>
      <c r="Z391" s="355" t="n"/>
    </row>
    <row r="392" ht="14.25" customHeight="1">
      <c r="A392" s="344" t="inlineStr">
        <is>
          <t>Ветчины</t>
        </is>
      </c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27" t="n"/>
      <c r="N392" s="327" t="n"/>
      <c r="O392" s="327" t="n"/>
      <c r="P392" s="327" t="n"/>
      <c r="Q392" s="327" t="n"/>
      <c r="R392" s="327" t="n"/>
      <c r="S392" s="327" t="n"/>
      <c r="T392" s="327" t="n"/>
      <c r="U392" s="327" t="n"/>
      <c r="V392" s="327" t="n"/>
      <c r="W392" s="327" t="n"/>
      <c r="X392" s="327" t="n"/>
      <c r="Y392" s="344" t="n"/>
      <c r="Z392" s="344" t="n"/>
    </row>
    <row r="393" ht="27" customHeight="1">
      <c r="A393" s="64" t="inlineStr">
        <is>
          <t>SU002542</t>
        </is>
      </c>
      <c r="B393" s="64" t="inlineStr">
        <is>
          <t>P002847</t>
        </is>
      </c>
      <c r="C393" s="37" t="n">
        <v>4301020196</v>
      </c>
      <c r="D393" s="330" t="n">
        <v>4607091389388</v>
      </c>
      <c r="E393" s="667" t="n"/>
      <c r="F393" s="699" t="n">
        <v>1.3</v>
      </c>
      <c r="G393" s="38" t="n">
        <v>4</v>
      </c>
      <c r="H393" s="699" t="n">
        <v>5.2</v>
      </c>
      <c r="I393" s="699" t="n">
        <v>5.608</v>
      </c>
      <c r="J393" s="38" t="n">
        <v>104</v>
      </c>
      <c r="K393" s="38" t="inlineStr">
        <is>
          <t>8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4" t="inlineStr">
        <is>
          <t>КИ</t>
        </is>
      </c>
    </row>
    <row r="394" ht="27" customHeight="1">
      <c r="A394" s="64" t="inlineStr">
        <is>
          <t>SU002319</t>
        </is>
      </c>
      <c r="B394" s="64" t="inlineStr">
        <is>
          <t>P002597</t>
        </is>
      </c>
      <c r="C394" s="37" t="n">
        <v>4301020185</v>
      </c>
      <c r="D394" s="330" t="n">
        <v>4607091389364</v>
      </c>
      <c r="E394" s="667" t="n"/>
      <c r="F394" s="699" t="n">
        <v>0.42</v>
      </c>
      <c r="G394" s="38" t="n">
        <v>6</v>
      </c>
      <c r="H394" s="699" t="n">
        <v>2.52</v>
      </c>
      <c r="I394" s="699" t="n">
        <v>2.75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35</v>
      </c>
      <c r="N394" s="91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4" s="701" t="n"/>
      <c r="P394" s="701" t="n"/>
      <c r="Q394" s="701" t="n"/>
      <c r="R394" s="667" t="n"/>
      <c r="S394" s="40" t="inlineStr"/>
      <c r="T394" s="40" t="inlineStr"/>
      <c r="U394" s="41" t="inlineStr">
        <is>
          <t>кг</t>
        </is>
      </c>
      <c r="V394" s="702" t="n">
        <v>0</v>
      </c>
      <c r="W394" s="703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5" t="inlineStr">
        <is>
          <t>КИ</t>
        </is>
      </c>
    </row>
    <row r="395">
      <c r="A395" s="339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кор</t>
        </is>
      </c>
      <c r="V395" s="706">
        <f>IFERROR(V393/H393,"0")+IFERROR(V394/H394,"0")</f>
        <v/>
      </c>
      <c r="W395" s="706">
        <f>IFERROR(W393/H393,"0")+IFERROR(W394/H394,"0")</f>
        <v/>
      </c>
      <c r="X395" s="706">
        <f>IFERROR(IF(X393="",0,X393),"0")+IFERROR(IF(X394="",0,X394),"0")</f>
        <v/>
      </c>
      <c r="Y395" s="707" t="n"/>
      <c r="Z395" s="707" t="n"/>
    </row>
    <row r="396">
      <c r="A396" s="327" t="n"/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704" t="n"/>
      <c r="N396" s="705" t="inlineStr">
        <is>
          <t>Итого</t>
        </is>
      </c>
      <c r="O396" s="675" t="n"/>
      <c r="P396" s="675" t="n"/>
      <c r="Q396" s="675" t="n"/>
      <c r="R396" s="675" t="n"/>
      <c r="S396" s="675" t="n"/>
      <c r="T396" s="676" t="n"/>
      <c r="U396" s="43" t="inlineStr">
        <is>
          <t>кг</t>
        </is>
      </c>
      <c r="V396" s="706">
        <f>IFERROR(SUM(V393:V394),"0")</f>
        <v/>
      </c>
      <c r="W396" s="706">
        <f>IFERROR(SUM(W393:W394),"0")</f>
        <v/>
      </c>
      <c r="X396" s="43" t="n"/>
      <c r="Y396" s="707" t="n"/>
      <c r="Z396" s="707" t="n"/>
    </row>
    <row r="397" ht="14.25" customHeight="1">
      <c r="A397" s="344" t="inlineStr">
        <is>
          <t>Копченые колбасы</t>
        </is>
      </c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27" t="n"/>
      <c r="N397" s="327" t="n"/>
      <c r="O397" s="327" t="n"/>
      <c r="P397" s="327" t="n"/>
      <c r="Q397" s="327" t="n"/>
      <c r="R397" s="327" t="n"/>
      <c r="S397" s="327" t="n"/>
      <c r="T397" s="327" t="n"/>
      <c r="U397" s="327" t="n"/>
      <c r="V397" s="327" t="n"/>
      <c r="W397" s="327" t="n"/>
      <c r="X397" s="327" t="n"/>
      <c r="Y397" s="344" t="n"/>
      <c r="Z397" s="344" t="n"/>
    </row>
    <row r="398" ht="27" customHeight="1">
      <c r="A398" s="64" t="inlineStr">
        <is>
          <t>SU002612</t>
        </is>
      </c>
      <c r="B398" s="64" t="inlineStr">
        <is>
          <t>P003140</t>
        </is>
      </c>
      <c r="C398" s="37" t="n">
        <v>4301031212</v>
      </c>
      <c r="D398" s="330" t="n">
        <v>4607091389739</v>
      </c>
      <c r="E398" s="667" t="n"/>
      <c r="F398" s="699" t="n">
        <v>0.7</v>
      </c>
      <c r="G398" s="38" t="n">
        <v>6</v>
      </c>
      <c r="H398" s="699" t="n">
        <v>4.2</v>
      </c>
      <c r="I398" s="699" t="n">
        <v>4.43</v>
      </c>
      <c r="J398" s="38" t="n">
        <v>156</v>
      </c>
      <c r="K398" s="38" t="inlineStr">
        <is>
          <t>12</t>
        </is>
      </c>
      <c r="L398" s="39" t="inlineStr">
        <is>
          <t>СК1</t>
        </is>
      </c>
      <c r="M398" s="38" t="n">
        <v>45</v>
      </c>
      <c r="N398" s="92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100</v>
      </c>
      <c r="W398" s="70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SU003071</t>
        </is>
      </c>
      <c r="B399" s="64" t="inlineStr">
        <is>
          <t>P003612</t>
        </is>
      </c>
      <c r="C399" s="37" t="n">
        <v>4301031247</v>
      </c>
      <c r="D399" s="330" t="n">
        <v>4680115883048</v>
      </c>
      <c r="E399" s="667" t="n"/>
      <c r="F399" s="699" t="n">
        <v>1</v>
      </c>
      <c r="G399" s="38" t="n">
        <v>4</v>
      </c>
      <c r="H399" s="699" t="n">
        <v>4</v>
      </c>
      <c r="I399" s="699" t="n">
        <v>4.21</v>
      </c>
      <c r="J399" s="38" t="n">
        <v>120</v>
      </c>
      <c r="K399" s="38" t="inlineStr">
        <is>
          <t>12</t>
        </is>
      </c>
      <c r="L399" s="39" t="inlineStr">
        <is>
          <t>СК2</t>
        </is>
      </c>
      <c r="M399" s="38" t="n">
        <v>40</v>
      </c>
      <c r="N399" s="92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SU002545</t>
        </is>
      </c>
      <c r="B400" s="64" t="inlineStr">
        <is>
          <t>P003137</t>
        </is>
      </c>
      <c r="C400" s="37" t="n">
        <v>4301031176</v>
      </c>
      <c r="D400" s="330" t="n">
        <v>4607091389425</v>
      </c>
      <c r="E400" s="667" t="n"/>
      <c r="F400" s="699" t="n">
        <v>0.35</v>
      </c>
      <c r="G400" s="38" t="n">
        <v>6</v>
      </c>
      <c r="H400" s="699" t="n">
        <v>2.1</v>
      </c>
      <c r="I400" s="699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2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SU002917</t>
        </is>
      </c>
      <c r="B401" s="64" t="inlineStr">
        <is>
          <t>P003343</t>
        </is>
      </c>
      <c r="C401" s="37" t="n">
        <v>4301031215</v>
      </c>
      <c r="D401" s="330" t="n">
        <v>4680115882911</v>
      </c>
      <c r="E401" s="667" t="n"/>
      <c r="F401" s="699" t="n">
        <v>0.4</v>
      </c>
      <c r="G401" s="38" t="n">
        <v>6</v>
      </c>
      <c r="H401" s="699" t="n">
        <v>2.4</v>
      </c>
      <c r="I401" s="699" t="n">
        <v>2.53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40</v>
      </c>
      <c r="N401" s="923" t="inlineStr">
        <is>
          <t>П/к колбасы «Балыкбургская по-баварски» Фикс.вес 0,4 н/о мгс ТМ «Баварушка»</t>
        </is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SU002726</t>
        </is>
      </c>
      <c r="B402" s="64" t="inlineStr">
        <is>
          <t>P003095</t>
        </is>
      </c>
      <c r="C402" s="37" t="n">
        <v>4301031167</v>
      </c>
      <c r="D402" s="330" t="n">
        <v>4680115880771</v>
      </c>
      <c r="E402" s="667" t="n"/>
      <c r="F402" s="699" t="n">
        <v>0.28</v>
      </c>
      <c r="G402" s="38" t="n">
        <v>6</v>
      </c>
      <c r="H402" s="699" t="n">
        <v>1.68</v>
      </c>
      <c r="I402" s="69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SU002604</t>
        </is>
      </c>
      <c r="B403" s="64" t="inlineStr">
        <is>
          <t>P003135</t>
        </is>
      </c>
      <c r="C403" s="37" t="n">
        <v>4301031173</v>
      </c>
      <c r="D403" s="330" t="n">
        <v>4607091389500</v>
      </c>
      <c r="E403" s="667" t="n"/>
      <c r="F403" s="699" t="n">
        <v>0.35</v>
      </c>
      <c r="G403" s="38" t="n">
        <v>6</v>
      </c>
      <c r="H403" s="699" t="n">
        <v>2.1</v>
      </c>
      <c r="I403" s="699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2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116.9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SU002358</t>
        </is>
      </c>
      <c r="B404" s="64" t="inlineStr">
        <is>
          <t>P002642</t>
        </is>
      </c>
      <c r="C404" s="37" t="n">
        <v>4301031103</v>
      </c>
      <c r="D404" s="330" t="n">
        <v>4680115881983</v>
      </c>
      <c r="E404" s="667" t="n"/>
      <c r="F404" s="699" t="n">
        <v>0.28</v>
      </c>
      <c r="G404" s="38" t="n">
        <v>4</v>
      </c>
      <c r="H404" s="699" t="n">
        <v>1.12</v>
      </c>
      <c r="I404" s="699" t="n">
        <v>1.252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2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4" s="701" t="n"/>
      <c r="P404" s="701" t="n"/>
      <c r="Q404" s="701" t="n"/>
      <c r="R404" s="667" t="n"/>
      <c r="S404" s="40" t="inlineStr"/>
      <c r="T404" s="40" t="inlineStr"/>
      <c r="U404" s="41" t="inlineStr">
        <is>
          <t>кг</t>
        </is>
      </c>
      <c r="V404" s="702" t="n">
        <v>0</v>
      </c>
      <c r="W404" s="70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>
      <c r="A405" s="339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кор</t>
        </is>
      </c>
      <c r="V405" s="706">
        <f>IFERROR(V398/H398,"0")+IFERROR(V399/H399,"0")+IFERROR(V400/H400,"0")+IFERROR(V401/H401,"0")+IFERROR(V402/H402,"0")+IFERROR(V403/H403,"0")+IFERROR(V404/H404,"0")</f>
        <v/>
      </c>
      <c r="W405" s="706">
        <f>IFERROR(W398/H398,"0")+IFERROR(W399/H399,"0")+IFERROR(W400/H400,"0")+IFERROR(W401/H401,"0")+IFERROR(W402/H402,"0")+IFERROR(W403/H403,"0")+IFERROR(W404/H404,"0")</f>
        <v/>
      </c>
      <c r="X405" s="706">
        <f>IFERROR(IF(X398="",0,X398),"0")+IFERROR(IF(X399="",0,X399),"0")+IFERROR(IF(X400="",0,X400),"0")+IFERROR(IF(X401="",0,X401),"0")+IFERROR(IF(X402="",0,X402),"0")+IFERROR(IF(X403="",0,X403),"0")+IFERROR(IF(X404="",0,X404),"0")</f>
        <v/>
      </c>
      <c r="Y405" s="707" t="n"/>
      <c r="Z405" s="707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704" t="n"/>
      <c r="N406" s="705" t="inlineStr">
        <is>
          <t>Итого</t>
        </is>
      </c>
      <c r="O406" s="675" t="n"/>
      <c r="P406" s="675" t="n"/>
      <c r="Q406" s="675" t="n"/>
      <c r="R406" s="675" t="n"/>
      <c r="S406" s="675" t="n"/>
      <c r="T406" s="676" t="n"/>
      <c r="U406" s="43" t="inlineStr">
        <is>
          <t>кг</t>
        </is>
      </c>
      <c r="V406" s="706">
        <f>IFERROR(SUM(V398:V404),"0")</f>
        <v/>
      </c>
      <c r="W406" s="706">
        <f>IFERROR(SUM(W398:W404),"0")</f>
        <v/>
      </c>
      <c r="X406" s="43" t="n"/>
      <c r="Y406" s="707" t="n"/>
      <c r="Z406" s="707" t="n"/>
    </row>
    <row r="407" ht="14.25" customHeight="1">
      <c r="A407" s="344" t="inlineStr">
        <is>
          <t>Сыровяленые колбасы</t>
        </is>
      </c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27" t="n"/>
      <c r="N407" s="327" t="n"/>
      <c r="O407" s="327" t="n"/>
      <c r="P407" s="327" t="n"/>
      <c r="Q407" s="327" t="n"/>
      <c r="R407" s="327" t="n"/>
      <c r="S407" s="327" t="n"/>
      <c r="T407" s="327" t="n"/>
      <c r="U407" s="327" t="n"/>
      <c r="V407" s="327" t="n"/>
      <c r="W407" s="327" t="n"/>
      <c r="X407" s="327" t="n"/>
      <c r="Y407" s="344" t="n"/>
      <c r="Z407" s="344" t="n"/>
    </row>
    <row r="408" ht="27" customHeight="1">
      <c r="A408" s="64" t="inlineStr">
        <is>
          <t>SU003279</t>
        </is>
      </c>
      <c r="B408" s="64" t="inlineStr">
        <is>
          <t>P003773</t>
        </is>
      </c>
      <c r="C408" s="37" t="n">
        <v>4301170010</v>
      </c>
      <c r="D408" s="330" t="n">
        <v>4680115884090</v>
      </c>
      <c r="E408" s="667" t="n"/>
      <c r="F408" s="699" t="n">
        <v>0.11</v>
      </c>
      <c r="G408" s="38" t="n">
        <v>12</v>
      </c>
      <c r="H408" s="699" t="n">
        <v>1.32</v>
      </c>
      <c r="I408" s="699" t="n">
        <v>1.88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150</v>
      </c>
      <c r="N408" s="927" t="inlineStr">
        <is>
          <t>с/в колбасы «Балыкбургская с мраморным балыком» ф/в 0,11 н/о ТМ «Баварушка»</t>
        </is>
      </c>
      <c r="O408" s="701" t="n"/>
      <c r="P408" s="701" t="n"/>
      <c r="Q408" s="701" t="n"/>
      <c r="R408" s="667" t="n"/>
      <c r="S408" s="40" t="inlineStr"/>
      <c r="T408" s="40" t="inlineStr"/>
      <c r="U408" s="41" t="inlineStr">
        <is>
          <t>кг</t>
        </is>
      </c>
      <c r="V408" s="702" t="n">
        <v>0</v>
      </c>
      <c r="W408" s="70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9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кор</t>
        </is>
      </c>
      <c r="V409" s="706">
        <f>IFERROR(V408/H408,"0")</f>
        <v/>
      </c>
      <c r="W409" s="706">
        <f>IFERROR(W408/H408,"0")</f>
        <v/>
      </c>
      <c r="X409" s="706">
        <f>IFERROR(IF(X408="",0,X408),"0")</f>
        <v/>
      </c>
      <c r="Y409" s="707" t="n"/>
      <c r="Z409" s="707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704" t="n"/>
      <c r="N410" s="705" t="inlineStr">
        <is>
          <t>Итого</t>
        </is>
      </c>
      <c r="O410" s="675" t="n"/>
      <c r="P410" s="675" t="n"/>
      <c r="Q410" s="675" t="n"/>
      <c r="R410" s="675" t="n"/>
      <c r="S410" s="675" t="n"/>
      <c r="T410" s="676" t="n"/>
      <c r="U410" s="43" t="inlineStr">
        <is>
          <t>кг</t>
        </is>
      </c>
      <c r="V410" s="706">
        <f>IFERROR(SUM(V408:V408),"0")</f>
        <v/>
      </c>
      <c r="W410" s="706">
        <f>IFERROR(SUM(W408:W408),"0")</f>
        <v/>
      </c>
      <c r="X410" s="43" t="n"/>
      <c r="Y410" s="707" t="n"/>
      <c r="Z410" s="707" t="n"/>
    </row>
    <row r="411" ht="27.75" customHeight="1">
      <c r="A411" s="354" t="inlineStr">
        <is>
          <t>Дугушка</t>
        </is>
      </c>
      <c r="B411" s="698" t="n"/>
      <c r="C411" s="698" t="n"/>
      <c r="D411" s="698" t="n"/>
      <c r="E411" s="698" t="n"/>
      <c r="F411" s="698" t="n"/>
      <c r="G411" s="698" t="n"/>
      <c r="H411" s="698" t="n"/>
      <c r="I411" s="698" t="n"/>
      <c r="J411" s="698" t="n"/>
      <c r="K411" s="698" t="n"/>
      <c r="L411" s="698" t="n"/>
      <c r="M411" s="698" t="n"/>
      <c r="N411" s="698" t="n"/>
      <c r="O411" s="698" t="n"/>
      <c r="P411" s="698" t="n"/>
      <c r="Q411" s="698" t="n"/>
      <c r="R411" s="698" t="n"/>
      <c r="S411" s="698" t="n"/>
      <c r="T411" s="698" t="n"/>
      <c r="U411" s="698" t="n"/>
      <c r="V411" s="698" t="n"/>
      <c r="W411" s="698" t="n"/>
      <c r="X411" s="698" t="n"/>
      <c r="Y411" s="55" t="n"/>
      <c r="Z411" s="55" t="n"/>
    </row>
    <row r="412" ht="16.5" customHeight="1">
      <c r="A412" s="355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55" t="n"/>
      <c r="Z412" s="355" t="n"/>
    </row>
    <row r="413" ht="14.25" customHeight="1">
      <c r="A413" s="344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44" t="n"/>
      <c r="Z413" s="344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0" t="n">
        <v>4607091389067</v>
      </c>
      <c r="E414" s="667" t="n"/>
      <c r="F414" s="699" t="n">
        <v>0.88</v>
      </c>
      <c r="G414" s="38" t="n">
        <v>6</v>
      </c>
      <c r="H414" s="699" t="n">
        <v>5.28</v>
      </c>
      <c r="I414" s="69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2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701" t="n"/>
      <c r="P414" s="701" t="n"/>
      <c r="Q414" s="701" t="n"/>
      <c r="R414" s="667" t="n"/>
      <c r="S414" s="40" t="inlineStr"/>
      <c r="T414" s="40" t="inlineStr"/>
      <c r="U414" s="41" t="inlineStr">
        <is>
          <t>кг</t>
        </is>
      </c>
      <c r="V414" s="702" t="n">
        <v>100</v>
      </c>
      <c r="W414" s="70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0" t="n">
        <v>4607091383522</v>
      </c>
      <c r="E415" s="667" t="n"/>
      <c r="F415" s="699" t="n">
        <v>0.88</v>
      </c>
      <c r="G415" s="38" t="n">
        <v>6</v>
      </c>
      <c r="H415" s="699" t="n">
        <v>5.28</v>
      </c>
      <c r="I415" s="69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2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150</v>
      </c>
      <c r="W415" s="70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0" t="n">
        <v>4607091384437</v>
      </c>
      <c r="E416" s="667" t="n"/>
      <c r="F416" s="699" t="n">
        <v>0.88</v>
      </c>
      <c r="G416" s="38" t="n">
        <v>6</v>
      </c>
      <c r="H416" s="699" t="n">
        <v>5.28</v>
      </c>
      <c r="I416" s="69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3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701" t="n"/>
      <c r="P416" s="701" t="n"/>
      <c r="Q416" s="701" t="n"/>
      <c r="R416" s="667" t="n"/>
      <c r="S416" s="40" t="inlineStr"/>
      <c r="T416" s="40" t="inlineStr"/>
      <c r="U416" s="41" t="inlineStr">
        <is>
          <t>кг</t>
        </is>
      </c>
      <c r="V416" s="702" t="n">
        <v>0</v>
      </c>
      <c r="W416" s="70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0" t="n">
        <v>4607091389104</v>
      </c>
      <c r="E417" s="667" t="n"/>
      <c r="F417" s="699" t="n">
        <v>0.88</v>
      </c>
      <c r="G417" s="38" t="n">
        <v>6</v>
      </c>
      <c r="H417" s="699" t="n">
        <v>5.28</v>
      </c>
      <c r="I417" s="69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3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701" t="n"/>
      <c r="P417" s="701" t="n"/>
      <c r="Q417" s="701" t="n"/>
      <c r="R417" s="667" t="n"/>
      <c r="S417" s="40" t="inlineStr"/>
      <c r="T417" s="40" t="inlineStr"/>
      <c r="U417" s="41" t="inlineStr">
        <is>
          <t>кг</t>
        </is>
      </c>
      <c r="V417" s="702" t="n">
        <v>150</v>
      </c>
      <c r="W417" s="70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0" t="n">
        <v>4680115880603</v>
      </c>
      <c r="E418" s="667" t="n"/>
      <c r="F418" s="699" t="n">
        <v>0.6</v>
      </c>
      <c r="G418" s="38" t="n">
        <v>6</v>
      </c>
      <c r="H418" s="699" t="n">
        <v>3.6</v>
      </c>
      <c r="I418" s="69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3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701" t="n"/>
      <c r="P418" s="701" t="n"/>
      <c r="Q418" s="701" t="n"/>
      <c r="R418" s="667" t="n"/>
      <c r="S418" s="40" t="inlineStr"/>
      <c r="T418" s="40" t="inlineStr"/>
      <c r="U418" s="41" t="inlineStr">
        <is>
          <t>кг</t>
        </is>
      </c>
      <c r="V418" s="702" t="n">
        <v>30</v>
      </c>
      <c r="W418" s="70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0" t="n">
        <v>4607091389999</v>
      </c>
      <c r="E419" s="667" t="n"/>
      <c r="F419" s="699" t="n">
        <v>0.6</v>
      </c>
      <c r="G419" s="38" t="n">
        <v>6</v>
      </c>
      <c r="H419" s="699" t="n">
        <v>3.6</v>
      </c>
      <c r="I419" s="69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3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701" t="n"/>
      <c r="P419" s="701" t="n"/>
      <c r="Q419" s="701" t="n"/>
      <c r="R419" s="667" t="n"/>
      <c r="S419" s="40" t="inlineStr"/>
      <c r="T419" s="40" t="inlineStr"/>
      <c r="U419" s="41" t="inlineStr">
        <is>
          <t>кг</t>
        </is>
      </c>
      <c r="V419" s="702" t="n">
        <v>0</v>
      </c>
      <c r="W419" s="70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0" t="n">
        <v>4680115882782</v>
      </c>
      <c r="E420" s="667" t="n"/>
      <c r="F420" s="699" t="n">
        <v>0.6</v>
      </c>
      <c r="G420" s="38" t="n">
        <v>6</v>
      </c>
      <c r="H420" s="699" t="n">
        <v>3.6</v>
      </c>
      <c r="I420" s="69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701" t="n"/>
      <c r="P420" s="701" t="n"/>
      <c r="Q420" s="701" t="n"/>
      <c r="R420" s="667" t="n"/>
      <c r="S420" s="40" t="inlineStr"/>
      <c r="T420" s="40" t="inlineStr"/>
      <c r="U420" s="41" t="inlineStr">
        <is>
          <t>кг</t>
        </is>
      </c>
      <c r="V420" s="702" t="n">
        <v>0</v>
      </c>
      <c r="W420" s="70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0" t="n">
        <v>4607091389098</v>
      </c>
      <c r="E421" s="667" t="n"/>
      <c r="F421" s="699" t="n">
        <v>0.4</v>
      </c>
      <c r="G421" s="38" t="n">
        <v>6</v>
      </c>
      <c r="H421" s="699" t="n">
        <v>2.4</v>
      </c>
      <c r="I421" s="69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0" t="n">
        <v>4607091389982</v>
      </c>
      <c r="E422" s="667" t="n"/>
      <c r="F422" s="699" t="n">
        <v>0.6</v>
      </c>
      <c r="G422" s="38" t="n">
        <v>6</v>
      </c>
      <c r="H422" s="699" t="n">
        <v>3.6</v>
      </c>
      <c r="I422" s="69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30</v>
      </c>
      <c r="W422" s="70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9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704" t="n"/>
      <c r="N423" s="705" t="inlineStr">
        <is>
          <t>Итого</t>
        </is>
      </c>
      <c r="O423" s="675" t="n"/>
      <c r="P423" s="675" t="n"/>
      <c r="Q423" s="675" t="n"/>
      <c r="R423" s="675" t="n"/>
      <c r="S423" s="675" t="n"/>
      <c r="T423" s="676" t="n"/>
      <c r="U423" s="43" t="inlineStr">
        <is>
          <t>кор</t>
        </is>
      </c>
      <c r="V423" s="706">
        <f>IFERROR(V414/H414,"0")+IFERROR(V415/H415,"0")+IFERROR(V416/H416,"0")+IFERROR(V417/H417,"0")+IFERROR(V418/H418,"0")+IFERROR(V419/H419,"0")+IFERROR(V420/H420,"0")+IFERROR(V421/H421,"0")+IFERROR(V422/H422,"0")</f>
        <v/>
      </c>
      <c r="W423" s="706">
        <f>IFERROR(W414/H414,"0")+IFERROR(W415/H415,"0")+IFERROR(W416/H416,"0")+IFERROR(W417/H417,"0")+IFERROR(W418/H418,"0")+IFERROR(W419/H419,"0")+IFERROR(W420/H420,"0")+IFERROR(W421/H421,"0")+IFERROR(W422/H422,"0")</f>
        <v/>
      </c>
      <c r="X423" s="70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707" t="n"/>
      <c r="Z423" s="707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704" t="n"/>
      <c r="N424" s="705" t="inlineStr">
        <is>
          <t>Итого</t>
        </is>
      </c>
      <c r="O424" s="675" t="n"/>
      <c r="P424" s="675" t="n"/>
      <c r="Q424" s="675" t="n"/>
      <c r="R424" s="675" t="n"/>
      <c r="S424" s="675" t="n"/>
      <c r="T424" s="676" t="n"/>
      <c r="U424" s="43" t="inlineStr">
        <is>
          <t>кг</t>
        </is>
      </c>
      <c r="V424" s="706">
        <f>IFERROR(SUM(V414:V422),"0")</f>
        <v/>
      </c>
      <c r="W424" s="706">
        <f>IFERROR(SUM(W414:W422),"0")</f>
        <v/>
      </c>
      <c r="X424" s="43" t="n"/>
      <c r="Y424" s="707" t="n"/>
      <c r="Z424" s="707" t="n"/>
    </row>
    <row r="425" ht="14.25" customHeight="1">
      <c r="A425" s="344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44" t="n"/>
      <c r="Z425" s="344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0" t="n">
        <v>4607091388930</v>
      </c>
      <c r="E426" s="667" t="n"/>
      <c r="F426" s="699" t="n">
        <v>0.88</v>
      </c>
      <c r="G426" s="38" t="n">
        <v>6</v>
      </c>
      <c r="H426" s="699" t="n">
        <v>5.28</v>
      </c>
      <c r="I426" s="69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37">
        <f>HYPERLINK("https://abi.ru/products/Охлажденные/Дугушка/Дугушка/Ветчины/P003146/","Ветчины Дугушка Дугушка Вес б/о Дугушка")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100</v>
      </c>
      <c r="W426" s="70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0" t="n">
        <v>4680115880054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38">
        <f>HYPERLINK("https://abi.ru/products/Охлажденные/Дугушка/Дугушка/Ветчины/P002993/","Ветчины «Дугушка»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9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704" t="n"/>
      <c r="N428" s="705" t="inlineStr">
        <is>
          <t>Итого</t>
        </is>
      </c>
      <c r="O428" s="675" t="n"/>
      <c r="P428" s="675" t="n"/>
      <c r="Q428" s="675" t="n"/>
      <c r="R428" s="675" t="n"/>
      <c r="S428" s="675" t="n"/>
      <c r="T428" s="676" t="n"/>
      <c r="U428" s="43" t="inlineStr">
        <is>
          <t>кор</t>
        </is>
      </c>
      <c r="V428" s="706">
        <f>IFERROR(V426/H426,"0")+IFERROR(V427/H427,"0")</f>
        <v/>
      </c>
      <c r="W428" s="706">
        <f>IFERROR(W426/H426,"0")+IFERROR(W427/H427,"0")</f>
        <v/>
      </c>
      <c r="X428" s="706">
        <f>IFERROR(IF(X426="",0,X426),"0")+IFERROR(IF(X427="",0,X427),"0")</f>
        <v/>
      </c>
      <c r="Y428" s="707" t="n"/>
      <c r="Z428" s="707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704" t="n"/>
      <c r="N429" s="705" t="inlineStr">
        <is>
          <t>Итого</t>
        </is>
      </c>
      <c r="O429" s="675" t="n"/>
      <c r="P429" s="675" t="n"/>
      <c r="Q429" s="675" t="n"/>
      <c r="R429" s="675" t="n"/>
      <c r="S429" s="675" t="n"/>
      <c r="T429" s="676" t="n"/>
      <c r="U429" s="43" t="inlineStr">
        <is>
          <t>кг</t>
        </is>
      </c>
      <c r="V429" s="706">
        <f>IFERROR(SUM(V426:V427),"0")</f>
        <v/>
      </c>
      <c r="W429" s="706">
        <f>IFERROR(SUM(W426:W427),"0")</f>
        <v/>
      </c>
      <c r="X429" s="43" t="n"/>
      <c r="Y429" s="707" t="n"/>
      <c r="Z429" s="707" t="n"/>
    </row>
    <row r="430" ht="14.25" customHeight="1">
      <c r="A430" s="344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44" t="n"/>
      <c r="Z430" s="344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0" t="n">
        <v>4680115883116</v>
      </c>
      <c r="E431" s="667" t="n"/>
      <c r="F431" s="699" t="n">
        <v>0.88</v>
      </c>
      <c r="G431" s="38" t="n">
        <v>6</v>
      </c>
      <c r="H431" s="699" t="n">
        <v>5.28</v>
      </c>
      <c r="I431" s="69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3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701" t="n"/>
      <c r="P431" s="701" t="n"/>
      <c r="Q431" s="701" t="n"/>
      <c r="R431" s="667" t="n"/>
      <c r="S431" s="40" t="inlineStr"/>
      <c r="T431" s="40" t="inlineStr"/>
      <c r="U431" s="41" t="inlineStr">
        <is>
          <t>кг</t>
        </is>
      </c>
      <c r="V431" s="702" t="n">
        <v>0</v>
      </c>
      <c r="W431" s="70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0" t="n">
        <v>4680115883093</v>
      </c>
      <c r="E432" s="667" t="n"/>
      <c r="F432" s="699" t="n">
        <v>0.88</v>
      </c>
      <c r="G432" s="38" t="n">
        <v>6</v>
      </c>
      <c r="H432" s="699" t="n">
        <v>5.28</v>
      </c>
      <c r="I432" s="69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4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701" t="n"/>
      <c r="P432" s="701" t="n"/>
      <c r="Q432" s="701" t="n"/>
      <c r="R432" s="667" t="n"/>
      <c r="S432" s="40" t="inlineStr"/>
      <c r="T432" s="40" t="inlineStr"/>
      <c r="U432" s="41" t="inlineStr">
        <is>
          <t>кг</t>
        </is>
      </c>
      <c r="V432" s="702" t="n">
        <v>0</v>
      </c>
      <c r="W432" s="70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0" t="n">
        <v>4680115883109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4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100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0" t="n">
        <v>4680115882072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42" t="inlineStr">
        <is>
          <t>В/к колбасы «Рубленая Запеченная» Фикс.вес 0,6 Вектор ТМ «Дугушка»</t>
        </is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6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0" t="n">
        <v>4680115882102</v>
      </c>
      <c r="E435" s="667" t="n"/>
      <c r="F435" s="699" t="n">
        <v>0.6</v>
      </c>
      <c r="G435" s="38" t="n">
        <v>6</v>
      </c>
      <c r="H435" s="699" t="n">
        <v>3.6</v>
      </c>
      <c r="I435" s="69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43" t="inlineStr">
        <is>
          <t>В/к колбасы «Салями Запеченая» Фикс.вес 0,6 Вектор ТМ «Дугушка»</t>
        </is>
      </c>
      <c r="O435" s="701" t="n"/>
      <c r="P435" s="701" t="n"/>
      <c r="Q435" s="701" t="n"/>
      <c r="R435" s="667" t="n"/>
      <c r="S435" s="40" t="inlineStr"/>
      <c r="T435" s="40" t="inlineStr"/>
      <c r="U435" s="41" t="inlineStr">
        <is>
          <t>кг</t>
        </is>
      </c>
      <c r="V435" s="702" t="n">
        <v>0</v>
      </c>
      <c r="W435" s="70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0" t="n">
        <v>4680115882096</v>
      </c>
      <c r="E436" s="667" t="n"/>
      <c r="F436" s="699" t="n">
        <v>0.6</v>
      </c>
      <c r="G436" s="38" t="n">
        <v>6</v>
      </c>
      <c r="H436" s="699" t="n">
        <v>3.6</v>
      </c>
      <c r="I436" s="69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44" t="inlineStr">
        <is>
          <t>В/к колбасы «Сервелат Запеченный» Фикс.вес 0,6 Вектор ТМ «Дугушка»</t>
        </is>
      </c>
      <c r="O436" s="701" t="n"/>
      <c r="P436" s="701" t="n"/>
      <c r="Q436" s="701" t="n"/>
      <c r="R436" s="667" t="n"/>
      <c r="S436" s="40" t="inlineStr"/>
      <c r="T436" s="40" t="inlineStr"/>
      <c r="U436" s="41" t="inlineStr">
        <is>
          <t>кг</t>
        </is>
      </c>
      <c r="V436" s="702" t="n">
        <v>0</v>
      </c>
      <c r="W436" s="70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9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704" t="n"/>
      <c r="N437" s="705" t="inlineStr">
        <is>
          <t>Итого</t>
        </is>
      </c>
      <c r="O437" s="675" t="n"/>
      <c r="P437" s="675" t="n"/>
      <c r="Q437" s="675" t="n"/>
      <c r="R437" s="675" t="n"/>
      <c r="S437" s="675" t="n"/>
      <c r="T437" s="676" t="n"/>
      <c r="U437" s="43" t="inlineStr">
        <is>
          <t>кор</t>
        </is>
      </c>
      <c r="V437" s="706">
        <f>IFERROR(V431/H431,"0")+IFERROR(V432/H432,"0")+IFERROR(V433/H433,"0")+IFERROR(V434/H434,"0")+IFERROR(V435/H435,"0")+IFERROR(V436/H436,"0")</f>
        <v/>
      </c>
      <c r="W437" s="706">
        <f>IFERROR(W431/H431,"0")+IFERROR(W432/H432,"0")+IFERROR(W433/H433,"0")+IFERROR(W434/H434,"0")+IFERROR(W435/H435,"0")+IFERROR(W436/H436,"0")</f>
        <v/>
      </c>
      <c r="X437" s="706">
        <f>IFERROR(IF(X431="",0,X431),"0")+IFERROR(IF(X432="",0,X432),"0")+IFERROR(IF(X433="",0,X433),"0")+IFERROR(IF(X434="",0,X434),"0")+IFERROR(IF(X435="",0,X435),"0")+IFERROR(IF(X436="",0,X436),"0")</f>
        <v/>
      </c>
      <c r="Y437" s="707" t="n"/>
      <c r="Z437" s="707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704" t="n"/>
      <c r="N438" s="705" t="inlineStr">
        <is>
          <t>Итого</t>
        </is>
      </c>
      <c r="O438" s="675" t="n"/>
      <c r="P438" s="675" t="n"/>
      <c r="Q438" s="675" t="n"/>
      <c r="R438" s="675" t="n"/>
      <c r="S438" s="675" t="n"/>
      <c r="T438" s="676" t="n"/>
      <c r="U438" s="43" t="inlineStr">
        <is>
          <t>кг</t>
        </is>
      </c>
      <c r="V438" s="706">
        <f>IFERROR(SUM(V431:V436),"0")</f>
        <v/>
      </c>
      <c r="W438" s="706">
        <f>IFERROR(SUM(W431:W436),"0")</f>
        <v/>
      </c>
      <c r="X438" s="43" t="n"/>
      <c r="Y438" s="707" t="n"/>
      <c r="Z438" s="707" t="n"/>
    </row>
    <row r="439" ht="14.25" customHeight="1">
      <c r="A439" s="344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44" t="n"/>
      <c r="Z439" s="344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0" t="n">
        <v>4607091383409</v>
      </c>
      <c r="E440" s="667" t="n"/>
      <c r="F440" s="699" t="n">
        <v>1.3</v>
      </c>
      <c r="G440" s="38" t="n">
        <v>6</v>
      </c>
      <c r="H440" s="699" t="n">
        <v>7.8</v>
      </c>
      <c r="I440" s="69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4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0" t="n">
        <v>4607091383416</v>
      </c>
      <c r="E441" s="667" t="n"/>
      <c r="F441" s="699" t="n">
        <v>1.3</v>
      </c>
      <c r="G441" s="38" t="n">
        <v>6</v>
      </c>
      <c r="H441" s="699" t="n">
        <v>7.8</v>
      </c>
      <c r="I441" s="69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4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9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704" t="n"/>
      <c r="N442" s="705" t="inlineStr">
        <is>
          <t>Итого</t>
        </is>
      </c>
      <c r="O442" s="675" t="n"/>
      <c r="P442" s="675" t="n"/>
      <c r="Q442" s="675" t="n"/>
      <c r="R442" s="675" t="n"/>
      <c r="S442" s="675" t="n"/>
      <c r="T442" s="676" t="n"/>
      <c r="U442" s="43" t="inlineStr">
        <is>
          <t>кор</t>
        </is>
      </c>
      <c r="V442" s="706">
        <f>IFERROR(V440/H440,"0")+IFERROR(V441/H441,"0")</f>
        <v/>
      </c>
      <c r="W442" s="706">
        <f>IFERROR(W440/H440,"0")+IFERROR(W441/H441,"0")</f>
        <v/>
      </c>
      <c r="X442" s="706">
        <f>IFERROR(IF(X440="",0,X440),"0")+IFERROR(IF(X441="",0,X441),"0")</f>
        <v/>
      </c>
      <c r="Y442" s="707" t="n"/>
      <c r="Z442" s="707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704" t="n"/>
      <c r="N443" s="705" t="inlineStr">
        <is>
          <t>Итого</t>
        </is>
      </c>
      <c r="O443" s="675" t="n"/>
      <c r="P443" s="675" t="n"/>
      <c r="Q443" s="675" t="n"/>
      <c r="R443" s="675" t="n"/>
      <c r="S443" s="675" t="n"/>
      <c r="T443" s="676" t="n"/>
      <c r="U443" s="43" t="inlineStr">
        <is>
          <t>кг</t>
        </is>
      </c>
      <c r="V443" s="706">
        <f>IFERROR(SUM(V440:V441),"0")</f>
        <v/>
      </c>
      <c r="W443" s="706">
        <f>IFERROR(SUM(W440:W441),"0")</f>
        <v/>
      </c>
      <c r="X443" s="43" t="n"/>
      <c r="Y443" s="707" t="n"/>
      <c r="Z443" s="707" t="n"/>
    </row>
    <row r="444" ht="27.75" customHeight="1">
      <c r="A444" s="354" t="inlineStr">
        <is>
          <t>Зареченские</t>
        </is>
      </c>
      <c r="B444" s="698" t="n"/>
      <c r="C444" s="698" t="n"/>
      <c r="D444" s="698" t="n"/>
      <c r="E444" s="698" t="n"/>
      <c r="F444" s="698" t="n"/>
      <c r="G444" s="698" t="n"/>
      <c r="H444" s="698" t="n"/>
      <c r="I444" s="698" t="n"/>
      <c r="J444" s="698" t="n"/>
      <c r="K444" s="698" t="n"/>
      <c r="L444" s="698" t="n"/>
      <c r="M444" s="698" t="n"/>
      <c r="N444" s="698" t="n"/>
      <c r="O444" s="698" t="n"/>
      <c r="P444" s="698" t="n"/>
      <c r="Q444" s="698" t="n"/>
      <c r="R444" s="698" t="n"/>
      <c r="S444" s="698" t="n"/>
      <c r="T444" s="698" t="n"/>
      <c r="U444" s="698" t="n"/>
      <c r="V444" s="698" t="n"/>
      <c r="W444" s="698" t="n"/>
      <c r="X444" s="698" t="n"/>
      <c r="Y444" s="55" t="n"/>
      <c r="Z444" s="55" t="n"/>
    </row>
    <row r="445" ht="16.5" customHeight="1">
      <c r="A445" s="355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55" t="n"/>
      <c r="Z445" s="355" t="n"/>
    </row>
    <row r="446" ht="14.25" customHeight="1">
      <c r="A446" s="344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44" t="n"/>
      <c r="Z446" s="344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0" t="n">
        <v>4640242180441</v>
      </c>
      <c r="E447" s="667" t="n"/>
      <c r="F447" s="699" t="n">
        <v>1.5</v>
      </c>
      <c r="G447" s="38" t="n">
        <v>8</v>
      </c>
      <c r="H447" s="699" t="n">
        <v>12</v>
      </c>
      <c r="I447" s="69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47" t="inlineStr">
        <is>
          <t>Вареные колбасы «Муромская» Весовой п/а ТМ «Зареченские»</t>
        </is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0" t="n">
        <v>4640242180564</v>
      </c>
      <c r="E448" s="667" t="n"/>
      <c r="F448" s="699" t="n">
        <v>1.5</v>
      </c>
      <c r="G448" s="38" t="n">
        <v>8</v>
      </c>
      <c r="H448" s="699" t="n">
        <v>12</v>
      </c>
      <c r="I448" s="69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48" t="inlineStr">
        <is>
          <t>Вареные колбасы «Нежная» НТУ Весовые П/а ТМ «Зареченские»</t>
        </is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9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14.25" customHeight="1">
      <c r="A451" s="344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44" t="n"/>
      <c r="Z451" s="344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0" t="n">
        <v>4640242180526</v>
      </c>
      <c r="E452" s="667" t="n"/>
      <c r="F452" s="699" t="n">
        <v>1.8</v>
      </c>
      <c r="G452" s="38" t="n">
        <v>6</v>
      </c>
      <c r="H452" s="699" t="n">
        <v>10.8</v>
      </c>
      <c r="I452" s="69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49" t="inlineStr">
        <is>
          <t>Ветчины «Нежная» Весовой п/а ТМ «Зареченские» большой батон</t>
        </is>
      </c>
      <c r="O452" s="701" t="n"/>
      <c r="P452" s="701" t="n"/>
      <c r="Q452" s="701" t="n"/>
      <c r="R452" s="667" t="n"/>
      <c r="S452" s="40" t="inlineStr"/>
      <c r="T452" s="40" t="inlineStr"/>
      <c r="U452" s="41" t="inlineStr">
        <is>
          <t>кг</t>
        </is>
      </c>
      <c r="V452" s="702" t="n">
        <v>0</v>
      </c>
      <c r="W452" s="70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0" t="n">
        <v>4640242180519</v>
      </c>
      <c r="E453" s="667" t="n"/>
      <c r="F453" s="699" t="n">
        <v>1.35</v>
      </c>
      <c r="G453" s="38" t="n">
        <v>8</v>
      </c>
      <c r="H453" s="699" t="n">
        <v>10.8</v>
      </c>
      <c r="I453" s="69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50" t="inlineStr">
        <is>
          <t>Ветчины «Нежная» Весовой п/а ТМ «Зареченские»</t>
        </is>
      </c>
      <c r="O453" s="701" t="n"/>
      <c r="P453" s="701" t="n"/>
      <c r="Q453" s="701" t="n"/>
      <c r="R453" s="667" t="n"/>
      <c r="S453" s="40" t="inlineStr"/>
      <c r="T453" s="40" t="inlineStr"/>
      <c r="U453" s="41" t="inlineStr">
        <is>
          <t>кг</t>
        </is>
      </c>
      <c r="V453" s="702" t="n">
        <v>0</v>
      </c>
      <c r="W453" s="70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9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704" t="n"/>
      <c r="N454" s="705" t="inlineStr">
        <is>
          <t>Итого</t>
        </is>
      </c>
      <c r="O454" s="675" t="n"/>
      <c r="P454" s="675" t="n"/>
      <c r="Q454" s="675" t="n"/>
      <c r="R454" s="675" t="n"/>
      <c r="S454" s="675" t="n"/>
      <c r="T454" s="676" t="n"/>
      <c r="U454" s="43" t="inlineStr">
        <is>
          <t>кор</t>
        </is>
      </c>
      <c r="V454" s="706">
        <f>IFERROR(V452/H452,"0")+IFERROR(V453/H453,"0")</f>
        <v/>
      </c>
      <c r="W454" s="706">
        <f>IFERROR(W452/H452,"0")+IFERROR(W453/H453,"0")</f>
        <v/>
      </c>
      <c r="X454" s="706">
        <f>IFERROR(IF(X452="",0,X452),"0")+IFERROR(IF(X453="",0,X453),"0")</f>
        <v/>
      </c>
      <c r="Y454" s="707" t="n"/>
      <c r="Z454" s="707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704" t="n"/>
      <c r="N455" s="705" t="inlineStr">
        <is>
          <t>Итого</t>
        </is>
      </c>
      <c r="O455" s="675" t="n"/>
      <c r="P455" s="675" t="n"/>
      <c r="Q455" s="675" t="n"/>
      <c r="R455" s="675" t="n"/>
      <c r="S455" s="675" t="n"/>
      <c r="T455" s="676" t="n"/>
      <c r="U455" s="43" t="inlineStr">
        <is>
          <t>кг</t>
        </is>
      </c>
      <c r="V455" s="706">
        <f>IFERROR(SUM(V452:V453),"0")</f>
        <v/>
      </c>
      <c r="W455" s="706">
        <f>IFERROR(SUM(W452:W453),"0")</f>
        <v/>
      </c>
      <c r="X455" s="43" t="n"/>
      <c r="Y455" s="707" t="n"/>
      <c r="Z455" s="707" t="n"/>
    </row>
    <row r="456" ht="14.25" customHeight="1">
      <c r="A456" s="344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44" t="n"/>
      <c r="Z456" s="344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30" t="n">
        <v>4640242180489</v>
      </c>
      <c r="E457" s="667" t="n"/>
      <c r="F457" s="699" t="n">
        <v>0.28</v>
      </c>
      <c r="G457" s="38" t="n">
        <v>6</v>
      </c>
      <c r="H457" s="699" t="n">
        <v>1.68</v>
      </c>
      <c r="I457" s="699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51" t="inlineStr">
        <is>
          <t>В/к колбасы «Сервелат Рижский» срез Фикс.вес 0,28 Фиброуз в/у ТМ «Зареченские»</t>
        </is>
      </c>
      <c r="O457" s="701" t="n"/>
      <c r="P457" s="701" t="n"/>
      <c r="Q457" s="701" t="n"/>
      <c r="R457" s="667" t="n"/>
      <c r="S457" s="40" t="inlineStr">
        <is>
          <t>03.01.2024</t>
        </is>
      </c>
      <c r="T457" s="40" t="inlineStr"/>
      <c r="U457" s="41" t="inlineStr">
        <is>
          <t>кг</t>
        </is>
      </c>
      <c r="V457" s="702" t="n">
        <v>0</v>
      </c>
      <c r="W457" s="703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7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30" t="n">
        <v>4640242180816</v>
      </c>
      <c r="E458" s="667" t="n"/>
      <c r="F458" s="699" t="n">
        <v>0.7</v>
      </c>
      <c r="G458" s="38" t="n">
        <v>6</v>
      </c>
      <c r="H458" s="699" t="n">
        <v>4.2</v>
      </c>
      <c r="I458" s="69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52" t="inlineStr">
        <is>
          <t>Копченые колбасы «Сервелат Пражский» Весовой фиброуз ТМ «Зареченские»</t>
        </is>
      </c>
      <c r="O458" s="701" t="n"/>
      <c r="P458" s="701" t="n"/>
      <c r="Q458" s="701" t="n"/>
      <c r="R458" s="667" t="n"/>
      <c r="S458" s="40" t="inlineStr"/>
      <c r="T458" s="40" t="inlineStr"/>
      <c r="U458" s="41" t="inlineStr">
        <is>
          <t>кг</t>
        </is>
      </c>
      <c r="V458" s="702" t="n">
        <v>0</v>
      </c>
      <c r="W458" s="70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30" t="n">
        <v>4640242180595</v>
      </c>
      <c r="E459" s="667" t="n"/>
      <c r="F459" s="699" t="n">
        <v>0.7</v>
      </c>
      <c r="G459" s="38" t="n">
        <v>6</v>
      </c>
      <c r="H459" s="699" t="n">
        <v>4.2</v>
      </c>
      <c r="I459" s="699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53" t="inlineStr">
        <is>
          <t>В/к колбасы «Сервелат Рижский» НТУ Весовые Фиброуз в/у ТМ «Зареченские»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10</v>
      </c>
      <c r="W459" s="703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30" t="n">
        <v>4640242180908</v>
      </c>
      <c r="E460" s="667" t="n"/>
      <c r="F460" s="699" t="n">
        <v>0.28</v>
      </c>
      <c r="G460" s="38" t="n">
        <v>6</v>
      </c>
      <c r="H460" s="699" t="n">
        <v>1.68</v>
      </c>
      <c r="I460" s="699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54" t="inlineStr">
        <is>
          <t>Копченые колбасы «Сервелат Пражский» срез Фикс.вес 0,28 фиброуз в/у ТМ «Зареченские»</t>
        </is>
      </c>
      <c r="O460" s="701" t="n"/>
      <c r="P460" s="701" t="n"/>
      <c r="Q460" s="701" t="n"/>
      <c r="R460" s="667" t="n"/>
      <c r="S460" s="40" t="inlineStr">
        <is>
          <t>03.01.2024</t>
        </is>
      </c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9" t="n"/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IFERROR(V457/H457,"0")+IFERROR(V458/H458,"0")+IFERROR(V459/H459,"0")+IFERROR(V460/H460,"0")</f>
        <v/>
      </c>
      <c r="W461" s="706">
        <f>IFERROR(W457/H457,"0")+IFERROR(W458/H458,"0")+IFERROR(W459/H459,"0")+IFERROR(W460/H460,"0")</f>
        <v/>
      </c>
      <c r="X461" s="706">
        <f>IFERROR(IF(X457="",0,X457),"0")+IFERROR(IF(X458="",0,X458),"0")+IFERROR(IF(X459="",0,X459),"0")+IFERROR(IF(X460="",0,X460),"0")</f>
        <v/>
      </c>
      <c r="Y461" s="707" t="n"/>
      <c r="Z461" s="707" t="n"/>
    </row>
    <row r="462">
      <c r="A462" s="327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IFERROR(SUM(V457:V460),"0")</f>
        <v/>
      </c>
      <c r="W462" s="706">
        <f>IFERROR(SUM(W457:W460),"0")</f>
        <v/>
      </c>
      <c r="X462" s="43" t="n"/>
      <c r="Y462" s="707" t="n"/>
      <c r="Z462" s="707" t="n"/>
    </row>
    <row r="463" ht="14.25" customHeight="1">
      <c r="A463" s="344" t="inlineStr">
        <is>
          <t>Сосиски</t>
        </is>
      </c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27" t="n"/>
      <c r="N463" s="327" t="n"/>
      <c r="O463" s="327" t="n"/>
      <c r="P463" s="327" t="n"/>
      <c r="Q463" s="327" t="n"/>
      <c r="R463" s="327" t="n"/>
      <c r="S463" s="327" t="n"/>
      <c r="T463" s="327" t="n"/>
      <c r="U463" s="327" t="n"/>
      <c r="V463" s="327" t="n"/>
      <c r="W463" s="327" t="n"/>
      <c r="X463" s="327" t="n"/>
      <c r="Y463" s="344" t="n"/>
      <c r="Z463" s="344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30" t="n">
        <v>4640242181233</v>
      </c>
      <c r="E464" s="667" t="n"/>
      <c r="F464" s="699" t="n">
        <v>0.3</v>
      </c>
      <c r="G464" s="38" t="n">
        <v>6</v>
      </c>
      <c r="H464" s="699" t="n">
        <v>1.8</v>
      </c>
      <c r="I464" s="699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5" t="inlineStr">
        <is>
          <t>Сосиски «Датские» Фикс.вес 0,3 П/а мгс ТМ «Зареченские»</t>
        </is>
      </c>
      <c r="O464" s="701" t="n"/>
      <c r="P464" s="701" t="n"/>
      <c r="Q464" s="701" t="n"/>
      <c r="R464" s="667" t="n"/>
      <c r="S464" s="40" t="inlineStr">
        <is>
          <t>03.01.2024</t>
        </is>
      </c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21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30" t="n">
        <v>4640242181226</v>
      </c>
      <c r="E465" s="667" t="n"/>
      <c r="F465" s="699" t="n">
        <v>0.3</v>
      </c>
      <c r="G465" s="38" t="n">
        <v>6</v>
      </c>
      <c r="H465" s="699" t="n">
        <v>1.8</v>
      </c>
      <c r="I465" s="699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56" t="inlineStr">
        <is>
          <t>Сосиски «Сочные» Фикс.Вес 0,3 п/а ТМ «Зареченские»</t>
        </is>
      </c>
      <c r="O465" s="701" t="n"/>
      <c r="P465" s="701" t="n"/>
      <c r="Q465" s="701" t="n"/>
      <c r="R465" s="667" t="n"/>
      <c r="S465" s="40" t="inlineStr">
        <is>
          <t>03.01.2024</t>
        </is>
      </c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22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30" t="n">
        <v>4680115880870</v>
      </c>
      <c r="E466" s="667" t="n"/>
      <c r="F466" s="699" t="n">
        <v>1.3</v>
      </c>
      <c r="G466" s="38" t="n">
        <v>6</v>
      </c>
      <c r="H466" s="699" t="n">
        <v>7.8</v>
      </c>
      <c r="I466" s="699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5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3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30" t="n">
        <v>4640242180540</v>
      </c>
      <c r="E467" s="667" t="n"/>
      <c r="F467" s="699" t="n">
        <v>1.3</v>
      </c>
      <c r="G467" s="38" t="n">
        <v>6</v>
      </c>
      <c r="H467" s="699" t="n">
        <v>7.8</v>
      </c>
      <c r="I467" s="699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58" t="inlineStr">
        <is>
          <t>Сосиски «Сочные» Весовой п/а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4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30" t="n">
        <v>4640242180557</v>
      </c>
      <c r="E468" s="667" t="n"/>
      <c r="F468" s="699" t="n">
        <v>0.5</v>
      </c>
      <c r="G468" s="38" t="n">
        <v>6</v>
      </c>
      <c r="H468" s="699" t="n">
        <v>3</v>
      </c>
      <c r="I468" s="699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59" t="inlineStr">
        <is>
          <t>Сосиски «Сочные» Фикс.вес 0,5 п/а ТМ «Зареченские»</t>
        </is>
      </c>
      <c r="O468" s="701" t="n"/>
      <c r="P468" s="701" t="n"/>
      <c r="Q468" s="701" t="n"/>
      <c r="R468" s="667" t="n"/>
      <c r="S468" s="40" t="inlineStr"/>
      <c r="T468" s="40" t="inlineStr"/>
      <c r="U468" s="41" t="inlineStr">
        <is>
          <t>кг</t>
        </is>
      </c>
      <c r="V468" s="702" t="n">
        <v>0</v>
      </c>
      <c r="W468" s="703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25" t="inlineStr">
        <is>
          <t>КИ</t>
        </is>
      </c>
    </row>
    <row r="469">
      <c r="A469" s="339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кор</t>
        </is>
      </c>
      <c r="V469" s="706">
        <f>IFERROR(V464/H464,"0")+IFERROR(V465/H465,"0")+IFERROR(V466/H466,"0")+IFERROR(V467/H467,"0")+IFERROR(V468/H468,"0")</f>
        <v/>
      </c>
      <c r="W469" s="706">
        <f>IFERROR(W464/H464,"0")+IFERROR(W465/H465,"0")+IFERROR(W466/H466,"0")+IFERROR(W467/H467,"0")+IFERROR(W468/H468,"0")</f>
        <v/>
      </c>
      <c r="X469" s="706">
        <f>IFERROR(IF(X464="",0,X464),"0")+IFERROR(IF(X465="",0,X465),"0")+IFERROR(IF(X466="",0,X466),"0")+IFERROR(IF(X467="",0,X467),"0")+IFERROR(IF(X468="",0,X468),"0")</f>
        <v/>
      </c>
      <c r="Y469" s="707" t="n"/>
      <c r="Z469" s="707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704" t="n"/>
      <c r="N470" s="705" t="inlineStr">
        <is>
          <t>Итого</t>
        </is>
      </c>
      <c r="O470" s="675" t="n"/>
      <c r="P470" s="675" t="n"/>
      <c r="Q470" s="675" t="n"/>
      <c r="R470" s="675" t="n"/>
      <c r="S470" s="675" t="n"/>
      <c r="T470" s="676" t="n"/>
      <c r="U470" s="43" t="inlineStr">
        <is>
          <t>кг</t>
        </is>
      </c>
      <c r="V470" s="706">
        <f>IFERROR(SUM(V464:V468),"0")</f>
        <v/>
      </c>
      <c r="W470" s="706">
        <f>IFERROR(SUM(W464:W468),"0")</f>
        <v/>
      </c>
      <c r="X470" s="43" t="n"/>
      <c r="Y470" s="707" t="n"/>
      <c r="Z470" s="707" t="n"/>
    </row>
    <row r="471" ht="15" customHeight="1">
      <c r="A471" s="343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664" t="n"/>
      <c r="N471" s="960" t="inlineStr">
        <is>
          <t>ИТОГО НЕТТО</t>
        </is>
      </c>
      <c r="O471" s="658" t="n"/>
      <c r="P471" s="658" t="n"/>
      <c r="Q471" s="658" t="n"/>
      <c r="R471" s="658" t="n"/>
      <c r="S471" s="658" t="n"/>
      <c r="T471" s="659" t="n"/>
      <c r="U471" s="43" t="inlineStr">
        <is>
          <t>кг</t>
        </is>
      </c>
      <c r="V471" s="706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/>
      </c>
      <c r="W471" s="706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/>
      </c>
      <c r="X471" s="43" t="n"/>
      <c r="Y471" s="707" t="n"/>
      <c r="Z471" s="707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664" t="n"/>
      <c r="N472" s="960" t="inlineStr">
        <is>
          <t>ИТОГО БРУТТО</t>
        </is>
      </c>
      <c r="O472" s="658" t="n"/>
      <c r="P472" s="658" t="n"/>
      <c r="Q472" s="658" t="n"/>
      <c r="R472" s="658" t="n"/>
      <c r="S472" s="658" t="n"/>
      <c r="T472" s="659" t="n"/>
      <c r="U472" s="43" t="inlineStr">
        <is>
          <t>кг</t>
        </is>
      </c>
      <c r="V472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707" t="n"/>
      <c r="Z472" s="707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664" t="n"/>
      <c r="N473" s="960" t="inlineStr">
        <is>
          <t>Кол-во паллет</t>
        </is>
      </c>
      <c r="O473" s="658" t="n"/>
      <c r="P473" s="658" t="n"/>
      <c r="Q473" s="658" t="n"/>
      <c r="R473" s="658" t="n"/>
      <c r="S473" s="658" t="n"/>
      <c r="T473" s="65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707" t="n"/>
      <c r="Z473" s="707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4" t="n"/>
      <c r="N474" s="960" t="inlineStr">
        <is>
          <t>Вес брутто  с паллетами</t>
        </is>
      </c>
      <c r="O474" s="658" t="n"/>
      <c r="P474" s="658" t="n"/>
      <c r="Q474" s="658" t="n"/>
      <c r="R474" s="658" t="n"/>
      <c r="S474" s="658" t="n"/>
      <c r="T474" s="659" t="n"/>
      <c r="U474" s="43" t="inlineStr">
        <is>
          <t>кг</t>
        </is>
      </c>
      <c r="V474" s="706">
        <f>GrossWeightTotal+PalletQtyTotal*25</f>
        <v/>
      </c>
      <c r="W474" s="706">
        <f>GrossWeightTotalR+PalletQtyTotalR*25</f>
        <v/>
      </c>
      <c r="X474" s="43" t="n"/>
      <c r="Y474" s="707" t="n"/>
      <c r="Z474" s="707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4" t="n"/>
      <c r="N475" s="960" t="inlineStr">
        <is>
          <t>Кол-во коробок</t>
        </is>
      </c>
      <c r="O475" s="658" t="n"/>
      <c r="P475" s="658" t="n"/>
      <c r="Q475" s="658" t="n"/>
      <c r="R475" s="658" t="n"/>
      <c r="S475" s="658" t="n"/>
      <c r="T475" s="659" t="n"/>
      <c r="U475" s="43" t="inlineStr">
        <is>
          <t>шт</t>
        </is>
      </c>
      <c r="V475" s="706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/>
      </c>
      <c r="W475" s="706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/>
      </c>
      <c r="X475" s="43" t="n"/>
      <c r="Y475" s="707" t="n"/>
      <c r="Z475" s="707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4" t="n"/>
      <c r="N476" s="960" t="inlineStr">
        <is>
          <t>Объем заказа</t>
        </is>
      </c>
      <c r="O476" s="658" t="n"/>
      <c r="P476" s="658" t="n"/>
      <c r="Q476" s="658" t="n"/>
      <c r="R476" s="658" t="n"/>
      <c r="S476" s="658" t="n"/>
      <c r="T476" s="659" t="n"/>
      <c r="U476" s="46" t="inlineStr">
        <is>
          <t>м3</t>
        </is>
      </c>
      <c r="V476" s="43" t="n"/>
      <c r="W476" s="43" t="n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/>
      </c>
      <c r="Y476" s="707" t="n"/>
      <c r="Z476" s="70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6" t="inlineStr">
        <is>
          <t>Ядрена копоть</t>
        </is>
      </c>
      <c r="C478" s="326" t="inlineStr">
        <is>
          <t>Вязанка</t>
        </is>
      </c>
      <c r="D478" s="961" t="n"/>
      <c r="E478" s="961" t="n"/>
      <c r="F478" s="962" t="n"/>
      <c r="G478" s="326" t="inlineStr">
        <is>
          <t>Стародворье</t>
        </is>
      </c>
      <c r="H478" s="961" t="n"/>
      <c r="I478" s="961" t="n"/>
      <c r="J478" s="961" t="n"/>
      <c r="K478" s="961" t="n"/>
      <c r="L478" s="961" t="n"/>
      <c r="M478" s="961" t="n"/>
      <c r="N478" s="962" t="n"/>
      <c r="O478" s="326" t="inlineStr">
        <is>
          <t>Особый рецепт</t>
        </is>
      </c>
      <c r="P478" s="962" t="n"/>
      <c r="Q478" s="326" t="inlineStr">
        <is>
          <t>Баварушка</t>
        </is>
      </c>
      <c r="R478" s="962" t="n"/>
      <c r="S478" s="326" t="inlineStr">
        <is>
          <t>Дугушка</t>
        </is>
      </c>
      <c r="T478" s="326" t="inlineStr">
        <is>
          <t>Зареченские</t>
        </is>
      </c>
      <c r="U478" s="327" t="n"/>
      <c r="Z478" s="61" t="n"/>
      <c r="AC478" s="327" t="n"/>
    </row>
    <row r="479" ht="14.25" customHeight="1" thickTop="1">
      <c r="A479" s="328" t="inlineStr">
        <is>
          <t>СЕРИЯ</t>
        </is>
      </c>
      <c r="B479" s="326" t="inlineStr">
        <is>
          <t>Ядрена копоть</t>
        </is>
      </c>
      <c r="C479" s="326" t="inlineStr">
        <is>
          <t>Столичная</t>
        </is>
      </c>
      <c r="D479" s="326" t="inlineStr">
        <is>
          <t>Классическая</t>
        </is>
      </c>
      <c r="E479" s="326" t="inlineStr">
        <is>
          <t>Вязанка</t>
        </is>
      </c>
      <c r="F479" s="326" t="inlineStr">
        <is>
          <t>Сливушки</t>
        </is>
      </c>
      <c r="G479" s="326" t="inlineStr">
        <is>
          <t>Золоченная в печи</t>
        </is>
      </c>
      <c r="H479" s="326" t="inlineStr">
        <is>
          <t>Мясорубская</t>
        </is>
      </c>
      <c r="I479" s="326" t="inlineStr">
        <is>
          <t>Сочинка</t>
        </is>
      </c>
      <c r="J479" s="326" t="inlineStr">
        <is>
          <t>Филедворская</t>
        </is>
      </c>
      <c r="K479" s="327" t="n"/>
      <c r="L479" s="326" t="inlineStr">
        <is>
          <t>Бордо</t>
        </is>
      </c>
      <c r="M479" s="326" t="inlineStr">
        <is>
          <t>Фирменная</t>
        </is>
      </c>
      <c r="N479" s="326" t="inlineStr">
        <is>
          <t>Бавария</t>
        </is>
      </c>
      <c r="O479" s="326" t="inlineStr">
        <is>
          <t>Особая</t>
        </is>
      </c>
      <c r="P479" s="326" t="inlineStr">
        <is>
          <t>Особая Без свинины</t>
        </is>
      </c>
      <c r="Q479" s="326" t="inlineStr">
        <is>
          <t>Филейбургская</t>
        </is>
      </c>
      <c r="R479" s="326" t="inlineStr">
        <is>
          <t>Балыкбургская</t>
        </is>
      </c>
      <c r="S479" s="326" t="inlineStr">
        <is>
          <t>Дугушка</t>
        </is>
      </c>
      <c r="T479" s="326" t="inlineStr">
        <is>
          <t>Зареченские продукты</t>
        </is>
      </c>
      <c r="U479" s="327" t="n"/>
      <c r="Z479" s="61" t="n"/>
      <c r="AC479" s="327" t="n"/>
    </row>
    <row r="480" ht="13.5" customHeight="1" thickBot="1">
      <c r="A480" s="963" t="n"/>
      <c r="B480" s="964" t="n"/>
      <c r="C480" s="964" t="n"/>
      <c r="D480" s="964" t="n"/>
      <c r="E480" s="964" t="n"/>
      <c r="F480" s="964" t="n"/>
      <c r="G480" s="964" t="n"/>
      <c r="H480" s="964" t="n"/>
      <c r="I480" s="964" t="n"/>
      <c r="J480" s="964" t="n"/>
      <c r="K480" s="327" t="n"/>
      <c r="L480" s="964" t="n"/>
      <c r="M480" s="964" t="n"/>
      <c r="N480" s="964" t="n"/>
      <c r="O480" s="964" t="n"/>
      <c r="P480" s="964" t="n"/>
      <c r="Q480" s="964" t="n"/>
      <c r="R480" s="964" t="n"/>
      <c r="S480" s="964" t="n"/>
      <c r="T480" s="964" t="n"/>
      <c r="U480" s="327" t="n"/>
      <c r="Z480" s="61" t="n"/>
      <c r="AC480" s="327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7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/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/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/>
      </c>
      <c r="R481" s="53">
        <f>IFERROR(W393*1,"0")+IFERROR(W394*1,"0")+IFERROR(W398*1,"0")+IFERROR(W399*1,"0")+IFERROR(W400*1,"0")+IFERROR(W401*1,"0")+IFERROR(W402*1,"0")+IFERROR(W403*1,"0")+IFERROR(W404*1,"0")+IFERROR(W408*1,"0")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7" t="n"/>
      <c r="Z481" s="61" t="n"/>
      <c r="AC481" s="327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o6erFYUYkcckp54Cah23Q==" formatRows="1" sort="0" spinCount="100000" hashValue="7n/QBZHtWrmBCjkhAfAFXFvT5PdfSJ8Gmgpkbyeb7o6WanlStlNrVz5LuuQGA74gGvpa3aB5N00x+2mv+mP5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8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90:M91"/>
    <mergeCell ref="N460:R460"/>
    <mergeCell ref="N93:R93"/>
    <mergeCell ref="A154:M155"/>
    <mergeCell ref="D70:E70"/>
    <mergeCell ref="D312:E312"/>
    <mergeCell ref="N366:R3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N28:R28"/>
    <mergeCell ref="D71:E71"/>
    <mergeCell ref="N186:R186"/>
    <mergeCell ref="N457:R457"/>
    <mergeCell ref="D307:E307"/>
    <mergeCell ref="N382:T382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B17:B18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D431:E431"/>
    <mergeCell ref="D287:E287"/>
    <mergeCell ref="D66:E66"/>
    <mergeCell ref="N355:T355"/>
    <mergeCell ref="N381:R381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395:T395"/>
    <mergeCell ref="N147:R147"/>
    <mergeCell ref="W17:W18"/>
    <mergeCell ref="N161:T161"/>
    <mergeCell ref="N332:T332"/>
    <mergeCell ref="N399:R399"/>
    <mergeCell ref="N178:R178"/>
    <mergeCell ref="D110:E110"/>
    <mergeCell ref="A348:M349"/>
    <mergeCell ref="N396:T396"/>
    <mergeCell ref="N270:R270"/>
    <mergeCell ref="N461:T461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D28:E28"/>
    <mergeCell ref="A165:M166"/>
    <mergeCell ref="D313:E313"/>
    <mergeCell ref="N426:R426"/>
    <mergeCell ref="N364:R364"/>
    <mergeCell ref="A143:X143"/>
    <mergeCell ref="N220:R220"/>
    <mergeCell ref="D236:E236"/>
    <mergeCell ref="D432:E432"/>
    <mergeCell ref="D55:E55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354:E354"/>
    <mergeCell ref="O10:P1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8:L8"/>
    <mergeCell ref="D308:E308"/>
    <mergeCell ref="N39:R39"/>
    <mergeCell ref="D87:E87"/>
    <mergeCell ref="D209:E209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466:R466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D400:E400"/>
    <mergeCell ref="N131:R131"/>
    <mergeCell ref="N236:R236"/>
    <mergeCell ref="D77:E77"/>
    <mergeCell ref="D108:E108"/>
    <mergeCell ref="D375:E375"/>
    <mergeCell ref="D369:E369"/>
    <mergeCell ref="N443:T443"/>
    <mergeCell ref="N406:T406"/>
    <mergeCell ref="A235:X235"/>
    <mergeCell ref="I17:I18"/>
    <mergeCell ref="D306:E306"/>
    <mergeCell ref="D377:E377"/>
    <mergeCell ref="T12:U12"/>
    <mergeCell ref="N51:T51"/>
    <mergeCell ref="D72:E72"/>
    <mergeCell ref="A405:M406"/>
    <mergeCell ref="N368:R368"/>
    <mergeCell ref="N318:R318"/>
    <mergeCell ref="A371:M372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A344:M345"/>
    <mergeCell ref="A201:X201"/>
    <mergeCell ref="D260:E260"/>
    <mergeCell ref="N241:R241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463:X463"/>
    <mergeCell ref="N133:T133"/>
    <mergeCell ref="A294:X294"/>
    <mergeCell ref="N436:R43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N465:R465"/>
    <mergeCell ref="A263:M264"/>
    <mergeCell ref="D464:E4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N358:R358"/>
    <mergeCell ref="D230:E230"/>
    <mergeCell ref="D401:E401"/>
    <mergeCell ref="D168:E168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470:T470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A413:X413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419:E419"/>
    <mergeCell ref="A355:M356"/>
    <mergeCell ref="T6:U9"/>
    <mergeCell ref="N77:R77"/>
    <mergeCell ref="D340:E340"/>
    <mergeCell ref="N390:T39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D295:E295"/>
    <mergeCell ref="D178:E178"/>
    <mergeCell ref="Q478:R478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N462:T462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65:E465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475:T475"/>
    <mergeCell ref="N252:T252"/>
    <mergeCell ref="D273:E273"/>
    <mergeCell ref="A160:M161"/>
    <mergeCell ref="N123:R123"/>
    <mergeCell ref="N421:R421"/>
    <mergeCell ref="N408:R408"/>
    <mergeCell ref="D39:E39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N467:R467"/>
    <mergeCell ref="D304:E304"/>
    <mergeCell ref="N211:R211"/>
    <mergeCell ref="A92:X92"/>
    <mergeCell ref="A332:M333"/>
    <mergeCell ref="N127:T127"/>
    <mergeCell ref="D319:E319"/>
    <mergeCell ref="N398:R398"/>
    <mergeCell ref="D441:E441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349:T349"/>
    <mergeCell ref="D370:E370"/>
    <mergeCell ref="N476:T476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N416:R416"/>
    <mergeCell ref="A233:M234"/>
    <mergeCell ref="D459:E459"/>
    <mergeCell ref="N130:R130"/>
    <mergeCell ref="A227:M228"/>
    <mergeCell ref="N68:R68"/>
    <mergeCell ref="N295:R295"/>
    <mergeCell ref="N432:R432"/>
    <mergeCell ref="A469:M470"/>
    <mergeCell ref="D434:E434"/>
    <mergeCell ref="N353:R353"/>
    <mergeCell ref="N204:T204"/>
    <mergeCell ref="A389:M390"/>
    <mergeCell ref="A380:X380"/>
    <mergeCell ref="D436:E436"/>
    <mergeCell ref="N246:T246"/>
    <mergeCell ref="N417:R417"/>
    <mergeCell ref="A407:X407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47:X47"/>
    <mergeCell ref="N189:R189"/>
    <mergeCell ref="D175:E175"/>
    <mergeCell ref="O478:P478"/>
    <mergeCell ref="T11:U11"/>
    <mergeCell ref="D221:E221"/>
    <mergeCell ref="N57:R57"/>
    <mergeCell ref="D457:E457"/>
    <mergeCell ref="A357:X357"/>
    <mergeCell ref="N146:R146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N375:R375"/>
    <mergeCell ref="N289:T289"/>
    <mergeCell ref="N440:R440"/>
    <mergeCell ref="A51:M52"/>
    <mergeCell ref="N464:R464"/>
    <mergeCell ref="N377:R377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N321:T321"/>
    <mergeCell ref="D342:E342"/>
    <mergeCell ref="D336:E336"/>
    <mergeCell ref="A13:L13"/>
    <mergeCell ref="A19:X19"/>
    <mergeCell ref="N165:T165"/>
    <mergeCell ref="D102:E102"/>
    <mergeCell ref="N88:R88"/>
    <mergeCell ref="N450:T450"/>
    <mergeCell ref="D196:E196"/>
    <mergeCell ref="A15:L15"/>
    <mergeCell ref="N23:T23"/>
    <mergeCell ref="A48:X48"/>
    <mergeCell ref="N261:R261"/>
    <mergeCell ref="A320:M321"/>
    <mergeCell ref="C478:F478"/>
    <mergeCell ref="N217:R217"/>
    <mergeCell ref="N388:R388"/>
    <mergeCell ref="J9:L9"/>
    <mergeCell ref="R5:S5"/>
    <mergeCell ref="N27:R27"/>
    <mergeCell ref="A257:M258"/>
    <mergeCell ref="D271:E271"/>
    <mergeCell ref="A82:M83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A8:C8"/>
    <mergeCell ref="N385:R385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430:X430"/>
    <mergeCell ref="A59:M60"/>
    <mergeCell ref="N340:R340"/>
    <mergeCell ref="A119:X119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CYqDZM/Rv3nlZ4x0NyUBA==" formatRows="1" sort="0" spinCount="100000" hashValue="PF6XcQmryae0G7OKz+7woHlPKQlw6q7X028Bu+q6Qamp+F4W7ASMbDIHPmRey1TrGxqWKefDcN7Z3Cz88FaaT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2024-01-03T09:48:02Z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