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1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27">
      <c r="A1" s="48" t="n"/>
      <c r="B1" s="48" t="n"/>
      <c r="C1" s="48" t="n"/>
      <c r="D1" s="646" t="inlineStr">
        <is>
          <t xml:space="preserve">  БЛАНК ЗАКАЗА </t>
        </is>
      </c>
      <c r="G1" s="14" t="inlineStr">
        <is>
          <t>КИ</t>
        </is>
      </c>
      <c r="H1" s="646" t="inlineStr">
        <is>
          <t>на отгрузку продукции с ООО Трейд-Сервис с</t>
        </is>
      </c>
      <c r="P1" s="647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7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7">
      <c r="A5" s="628" t="inlineStr">
        <is>
          <t xml:space="preserve">Ваш контактный телефон и имя: </t>
        </is>
      </c>
      <c r="B5" s="656" t="n"/>
      <c r="C5" s="657" t="n"/>
      <c r="D5" s="650" t="n"/>
      <c r="E5" s="658" t="n"/>
      <c r="F5" s="651" t="inlineStr">
        <is>
          <t>Комментарий к заказу:</t>
        </is>
      </c>
      <c r="G5" s="657" t="n"/>
      <c r="H5" s="650" t="n"/>
      <c r="I5" s="659" t="n"/>
      <c r="J5" s="659" t="n"/>
      <c r="K5" s="659" t="n"/>
      <c r="L5" s="658" t="n"/>
      <c r="N5" s="29" t="inlineStr">
        <is>
          <t>Дата загрузки</t>
        </is>
      </c>
      <c r="O5" s="660" t="n">
        <v>45298</v>
      </c>
      <c r="P5" s="661" t="n"/>
      <c r="R5" s="653" t="inlineStr">
        <is>
          <t>Способ доставки (доставка/самовывоз)</t>
        </is>
      </c>
      <c r="S5" s="662" t="n"/>
      <c r="T5" s="663" t="inlineStr">
        <is>
          <t>Самовывоз</t>
        </is>
      </c>
      <c r="U5" s="661" t="n"/>
      <c r="Z5" s="60" t="n"/>
      <c r="AA5" s="60" t="n"/>
      <c r="AB5" s="60" t="n"/>
    </row>
    <row r="6" ht="24" customFormat="1" customHeight="1" s="627">
      <c r="A6" s="628" t="inlineStr">
        <is>
          <t>Адрес доставки:</t>
        </is>
      </c>
      <c r="B6" s="656" t="n"/>
      <c r="C6" s="657" t="n"/>
      <c r="D6" s="629" t="inlineStr">
        <is>
          <t>КСК ТРЕЙД, ООО, Крым Респ, Симферополь г, Генерала Васильева ул, д. 44В, литера Ж, пом 5,</t>
        </is>
      </c>
      <c r="E6" s="664" t="n"/>
      <c r="F6" s="664" t="n"/>
      <c r="G6" s="664" t="n"/>
      <c r="H6" s="664" t="n"/>
      <c r="I6" s="664" t="n"/>
      <c r="J6" s="664" t="n"/>
      <c r="K6" s="664" t="n"/>
      <c r="L6" s="661" t="n"/>
      <c r="N6" s="29" t="inlineStr">
        <is>
          <t>День недели</t>
        </is>
      </c>
      <c r="O6" s="630">
        <f>IF(O5=0," ",CHOOSE(WEEKDAY(O5,2),"Понедельник","Вторник","Среда","Четверг","Пятница","Суббота","Воскресенье"))</f>
        <v/>
      </c>
      <c r="P6" s="665" t="n"/>
      <c r="R6" s="632" t="inlineStr">
        <is>
          <t>Наименование клиента</t>
        </is>
      </c>
      <c r="S6" s="662" t="n"/>
      <c r="T6" s="666" t="inlineStr">
        <is>
          <t>ОБЩЕСТВО С ОГРАНИЧЕННОЙ ОТВЕТСТВЕННОСТЬЮ "КСК ТРЕЙД"</t>
        </is>
      </c>
      <c r="U6" s="667" t="n"/>
      <c r="Z6" s="60" t="n"/>
      <c r="AA6" s="60" t="n"/>
      <c r="AB6" s="60" t="n"/>
    </row>
    <row r="7" hidden="1" ht="21.75" customFormat="1" customHeight="1" s="627">
      <c r="A7" s="65" t="n"/>
      <c r="B7" s="65" t="n"/>
      <c r="C7" s="65" t="n"/>
      <c r="D7" s="668">
        <f>IFERROR(VLOOKUP(DeliveryAddress,Table,3,0),1)</f>
        <v/>
      </c>
      <c r="E7" s="669" t="n"/>
      <c r="F7" s="669" t="n"/>
      <c r="G7" s="669" t="n"/>
      <c r="H7" s="669" t="n"/>
      <c r="I7" s="669" t="n"/>
      <c r="J7" s="669" t="n"/>
      <c r="K7" s="669" t="n"/>
      <c r="L7" s="670" t="n"/>
      <c r="N7" s="29" t="n"/>
      <c r="O7" s="49" t="n"/>
      <c r="P7" s="49" t="n"/>
      <c r="R7" s="327" t="n"/>
      <c r="S7" s="662" t="n"/>
      <c r="T7" s="671" t="n"/>
      <c r="U7" s="672" t="n"/>
      <c r="Z7" s="60" t="n"/>
      <c r="AA7" s="60" t="n"/>
      <c r="AB7" s="60" t="n"/>
    </row>
    <row r="8" ht="25.5" customFormat="1" customHeight="1" s="627">
      <c r="A8" s="642" t="inlineStr">
        <is>
          <t>Адрес сдачи груза:</t>
        </is>
      </c>
      <c r="B8" s="673" t="n"/>
      <c r="C8" s="674" t="n"/>
      <c r="D8" s="643" t="n"/>
      <c r="E8" s="675" t="n"/>
      <c r="F8" s="675" t="n"/>
      <c r="G8" s="675" t="n"/>
      <c r="H8" s="675" t="n"/>
      <c r="I8" s="675" t="n"/>
      <c r="J8" s="675" t="n"/>
      <c r="K8" s="675" t="n"/>
      <c r="L8" s="676" t="n"/>
      <c r="N8" s="29" t="inlineStr">
        <is>
          <t>Время загрузки</t>
        </is>
      </c>
      <c r="O8" s="623" t="n">
        <v>0.3333333333333333</v>
      </c>
      <c r="P8" s="661" t="n"/>
      <c r="R8" s="327" t="n"/>
      <c r="S8" s="662" t="n"/>
      <c r="T8" s="671" t="n"/>
      <c r="U8" s="672" t="n"/>
      <c r="Z8" s="60" t="n"/>
      <c r="AA8" s="60" t="n"/>
      <c r="AB8" s="60" t="n"/>
    </row>
    <row r="9" ht="39.95" customFormat="1" customHeight="1" s="627">
      <c r="A9" s="6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20" t="inlineStr"/>
      <c r="E9" s="3" t="n"/>
      <c r="F9" s="6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0" t="n"/>
      <c r="P9" s="661" t="n"/>
      <c r="R9" s="327" t="n"/>
      <c r="S9" s="662" t="n"/>
      <c r="T9" s="677" t="n"/>
      <c r="U9" s="67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7">
      <c r="A10" s="6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20" t="n"/>
      <c r="E10" s="3" t="n"/>
      <c r="F10" s="6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22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23" t="n"/>
      <c r="P10" s="661" t="n"/>
      <c r="S10" s="29" t="inlineStr">
        <is>
          <t>КОД Аксапты Клиента</t>
        </is>
      </c>
      <c r="T10" s="679" t="inlineStr">
        <is>
          <t>590943</t>
        </is>
      </c>
      <c r="U10" s="66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3" t="n"/>
      <c r="P11" s="661" t="n"/>
      <c r="S11" s="29" t="inlineStr">
        <is>
          <t>Тип заказа</t>
        </is>
      </c>
      <c r="T11" s="611" t="inlineStr">
        <is>
          <t>Основной заказ</t>
        </is>
      </c>
      <c r="U11" s="68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7">
      <c r="A12" s="610" t="inlineStr">
        <is>
          <t>Телефоны для заказов: 8(919)002-63-01  E-mail: kolbasa@abiproduct.ru  Телефон сотрудников склада: 8 (910) 775-52-91</t>
        </is>
      </c>
      <c r="B12" s="656" t="n"/>
      <c r="C12" s="656" t="n"/>
      <c r="D12" s="656" t="n"/>
      <c r="E12" s="656" t="n"/>
      <c r="F12" s="656" t="n"/>
      <c r="G12" s="656" t="n"/>
      <c r="H12" s="656" t="n"/>
      <c r="I12" s="656" t="n"/>
      <c r="J12" s="656" t="n"/>
      <c r="K12" s="656" t="n"/>
      <c r="L12" s="657" t="n"/>
      <c r="N12" s="29" t="inlineStr">
        <is>
          <t>Время доставки 3 машины</t>
        </is>
      </c>
      <c r="O12" s="626" t="n"/>
      <c r="P12" s="670" t="n"/>
      <c r="Q12" s="28" t="n"/>
      <c r="S12" s="29" t="inlineStr"/>
      <c r="T12" s="627" t="n"/>
      <c r="U12" s="327" t="n"/>
      <c r="Z12" s="60" t="n"/>
      <c r="AA12" s="60" t="n"/>
      <c r="AB12" s="60" t="n"/>
    </row>
    <row r="13" ht="23.25" customFormat="1" customHeight="1" s="627">
      <c r="A13" s="610" t="inlineStr">
        <is>
          <t>График приема заказов: Заказы принимаются за ДВА дня до отгрузки Пн-Пт: с 9:00 до 14:00, Суб., Вс. - до 12:00</t>
        </is>
      </c>
      <c r="B13" s="656" t="n"/>
      <c r="C13" s="656" t="n"/>
      <c r="D13" s="656" t="n"/>
      <c r="E13" s="656" t="n"/>
      <c r="F13" s="656" t="n"/>
      <c r="G13" s="656" t="n"/>
      <c r="H13" s="656" t="n"/>
      <c r="I13" s="656" t="n"/>
      <c r="J13" s="656" t="n"/>
      <c r="K13" s="656" t="n"/>
      <c r="L13" s="657" t="n"/>
      <c r="M13" s="31" t="n"/>
      <c r="N13" s="31" t="inlineStr">
        <is>
          <t>Время доставки 4 машины</t>
        </is>
      </c>
      <c r="O13" s="611" t="n"/>
      <c r="P13" s="68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7">
      <c r="A14" s="610" t="inlineStr">
        <is>
          <t>Телефон менеджера по логистике: 8 (919) 012-30-55 - по вопросам доставки продукции</t>
        </is>
      </c>
      <c r="B14" s="656" t="n"/>
      <c r="C14" s="656" t="n"/>
      <c r="D14" s="656" t="n"/>
      <c r="E14" s="656" t="n"/>
      <c r="F14" s="656" t="n"/>
      <c r="G14" s="656" t="n"/>
      <c r="H14" s="656" t="n"/>
      <c r="I14" s="656" t="n"/>
      <c r="J14" s="656" t="n"/>
      <c r="K14" s="656" t="n"/>
      <c r="L14" s="65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7">
      <c r="A15" s="612" t="inlineStr">
        <is>
          <t>Телефон по работе с претензиями/жалобами (WhatSapp): 8 (980) 757-69-93       E-mail: Claims@abiproduct.ru</t>
        </is>
      </c>
      <c r="B15" s="656" t="n"/>
      <c r="C15" s="656" t="n"/>
      <c r="D15" s="656" t="n"/>
      <c r="E15" s="656" t="n"/>
      <c r="F15" s="656" t="n"/>
      <c r="G15" s="656" t="n"/>
      <c r="H15" s="656" t="n"/>
      <c r="I15" s="656" t="n"/>
      <c r="J15" s="656" t="n"/>
      <c r="K15" s="656" t="n"/>
      <c r="L15" s="657" t="n"/>
      <c r="N15" s="614" t="inlineStr">
        <is>
          <t>Кликните на продукт, чтобы просмотреть изображение</t>
        </is>
      </c>
      <c r="V15" s="627" t="n"/>
      <c r="W15" s="627" t="n"/>
      <c r="X15" s="627" t="n"/>
      <c r="Y15" s="62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1" t="n"/>
      <c r="O16" s="681" t="n"/>
      <c r="P16" s="681" t="n"/>
      <c r="Q16" s="681" t="n"/>
      <c r="R16" s="68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8" t="inlineStr">
        <is>
          <t>Код единицы продаж</t>
        </is>
      </c>
      <c r="B17" s="598" t="inlineStr">
        <is>
          <t>Код продукта</t>
        </is>
      </c>
      <c r="C17" s="616" t="inlineStr">
        <is>
          <t>Номер варианта</t>
        </is>
      </c>
      <c r="D17" s="598" t="inlineStr">
        <is>
          <t xml:space="preserve">Штрих-код </t>
        </is>
      </c>
      <c r="E17" s="682" t="n"/>
      <c r="F17" s="598" t="inlineStr">
        <is>
          <t>Вес нетто штуки, кг</t>
        </is>
      </c>
      <c r="G17" s="598" t="inlineStr">
        <is>
          <t>Кол-во штук в коробе, шт</t>
        </is>
      </c>
      <c r="H17" s="598" t="inlineStr">
        <is>
          <t>Вес нетто короба, кг</t>
        </is>
      </c>
      <c r="I17" s="598" t="inlineStr">
        <is>
          <t>Вес брутто короба, кг</t>
        </is>
      </c>
      <c r="J17" s="598" t="inlineStr">
        <is>
          <t>Кол-во кор. на паллте, шт</t>
        </is>
      </c>
      <c r="K17" s="598" t="inlineStr">
        <is>
          <t>Коробок в слое</t>
        </is>
      </c>
      <c r="L17" s="598" t="inlineStr">
        <is>
          <t>Завод</t>
        </is>
      </c>
      <c r="M17" s="598" t="inlineStr">
        <is>
          <t>Срок годности, сут.</t>
        </is>
      </c>
      <c r="N17" s="598" t="inlineStr">
        <is>
          <t>Наименование</t>
        </is>
      </c>
      <c r="O17" s="683" t="n"/>
      <c r="P17" s="683" t="n"/>
      <c r="Q17" s="683" t="n"/>
      <c r="R17" s="682" t="n"/>
      <c r="S17" s="615" t="inlineStr">
        <is>
          <t>Доступно к отгрузке</t>
        </is>
      </c>
      <c r="T17" s="657" t="n"/>
      <c r="U17" s="598" t="inlineStr">
        <is>
          <t>Ед. изм.</t>
        </is>
      </c>
      <c r="V17" s="598" t="inlineStr">
        <is>
          <t>Заказ</t>
        </is>
      </c>
      <c r="W17" s="599" t="inlineStr">
        <is>
          <t>Заказ с округлением до короба</t>
        </is>
      </c>
      <c r="X17" s="598" t="inlineStr">
        <is>
          <t>Объём заказа, м3</t>
        </is>
      </c>
      <c r="Y17" s="601" t="inlineStr">
        <is>
          <t>Примечание по продуктку</t>
        </is>
      </c>
      <c r="Z17" s="601" t="inlineStr">
        <is>
          <t>Признак "НОВИНКА"</t>
        </is>
      </c>
      <c r="AA17" s="601" t="inlineStr">
        <is>
          <t>Для формул</t>
        </is>
      </c>
      <c r="AB17" s="684" t="n"/>
      <c r="AC17" s="685" t="n"/>
      <c r="AD17" s="608" t="n"/>
      <c r="BA17" s="609" t="inlineStr">
        <is>
          <t>Вид продукции</t>
        </is>
      </c>
    </row>
    <row r="18" ht="14.25" customHeight="1">
      <c r="A18" s="686" t="n"/>
      <c r="B18" s="686" t="n"/>
      <c r="C18" s="686" t="n"/>
      <c r="D18" s="687" t="n"/>
      <c r="E18" s="688" t="n"/>
      <c r="F18" s="686" t="n"/>
      <c r="G18" s="686" t="n"/>
      <c r="H18" s="686" t="n"/>
      <c r="I18" s="686" t="n"/>
      <c r="J18" s="686" t="n"/>
      <c r="K18" s="686" t="n"/>
      <c r="L18" s="686" t="n"/>
      <c r="M18" s="686" t="n"/>
      <c r="N18" s="687" t="n"/>
      <c r="O18" s="689" t="n"/>
      <c r="P18" s="689" t="n"/>
      <c r="Q18" s="689" t="n"/>
      <c r="R18" s="688" t="n"/>
      <c r="S18" s="615" t="inlineStr">
        <is>
          <t>начиная с</t>
        </is>
      </c>
      <c r="T18" s="615" t="inlineStr">
        <is>
          <t>до</t>
        </is>
      </c>
      <c r="U18" s="686" t="n"/>
      <c r="V18" s="686" t="n"/>
      <c r="W18" s="690" t="n"/>
      <c r="X18" s="686" t="n"/>
      <c r="Y18" s="691" t="n"/>
      <c r="Z18" s="691" t="n"/>
      <c r="AA18" s="692" t="n"/>
      <c r="AB18" s="693" t="n"/>
      <c r="AC18" s="694" t="n"/>
      <c r="AD18" s="695" t="n"/>
      <c r="BA18" s="327" t="n"/>
    </row>
    <row r="19" ht="27.75" customHeight="1">
      <c r="A19" s="359" t="inlineStr">
        <is>
          <t>Ядрена копоть</t>
        </is>
      </c>
      <c r="B19" s="696" t="n"/>
      <c r="C19" s="696" t="n"/>
      <c r="D19" s="696" t="n"/>
      <c r="E19" s="696" t="n"/>
      <c r="F19" s="696" t="n"/>
      <c r="G19" s="696" t="n"/>
      <c r="H19" s="696" t="n"/>
      <c r="I19" s="696" t="n"/>
      <c r="J19" s="696" t="n"/>
      <c r="K19" s="696" t="n"/>
      <c r="L19" s="696" t="n"/>
      <c r="M19" s="696" t="n"/>
      <c r="N19" s="696" t="n"/>
      <c r="O19" s="696" t="n"/>
      <c r="P19" s="696" t="n"/>
      <c r="Q19" s="696" t="n"/>
      <c r="R19" s="696" t="n"/>
      <c r="S19" s="696" t="n"/>
      <c r="T19" s="696" t="n"/>
      <c r="U19" s="696" t="n"/>
      <c r="V19" s="696" t="n"/>
      <c r="W19" s="696" t="n"/>
      <c r="X19" s="696" t="n"/>
      <c r="Y19" s="55" t="n"/>
      <c r="Z19" s="55" t="n"/>
    </row>
    <row r="20" ht="16.5" customHeight="1">
      <c r="A20" s="354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54" t="n"/>
      <c r="Z20" s="354" t="n"/>
    </row>
    <row r="21" ht="14.25" customHeight="1">
      <c r="A21" s="343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43" t="n"/>
      <c r="Z21" s="34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65" t="n"/>
      <c r="F22" s="697" t="n">
        <v>0.3</v>
      </c>
      <c r="G22" s="38" t="n">
        <v>6</v>
      </c>
      <c r="H22" s="697" t="n">
        <v>1.8</v>
      </c>
      <c r="I22" s="69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9" t="n"/>
      <c r="P22" s="699" t="n"/>
      <c r="Q22" s="699" t="n"/>
      <c r="R22" s="665" t="n"/>
      <c r="S22" s="40" t="inlineStr"/>
      <c r="T22" s="40" t="inlineStr"/>
      <c r="U22" s="41" t="inlineStr">
        <is>
          <t>кг</t>
        </is>
      </c>
      <c r="V22" s="700" t="n">
        <v>0</v>
      </c>
      <c r="W22" s="70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702" t="n"/>
      <c r="N23" s="703" t="inlineStr">
        <is>
          <t>Итого</t>
        </is>
      </c>
      <c r="O23" s="673" t="n"/>
      <c r="P23" s="673" t="n"/>
      <c r="Q23" s="673" t="n"/>
      <c r="R23" s="673" t="n"/>
      <c r="S23" s="673" t="n"/>
      <c r="T23" s="674" t="n"/>
      <c r="U23" s="43" t="inlineStr">
        <is>
          <t>кор</t>
        </is>
      </c>
      <c r="V23" s="704">
        <f>IFERROR(V22/H22,"0")</f>
        <v/>
      </c>
      <c r="W23" s="704">
        <f>IFERROR(W22/H22,"0")</f>
        <v/>
      </c>
      <c r="X23" s="704">
        <f>IFERROR(IF(X22="",0,X22),"0")</f>
        <v/>
      </c>
      <c r="Y23" s="705" t="n"/>
      <c r="Z23" s="705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702" t="n"/>
      <c r="N24" s="703" t="inlineStr">
        <is>
          <t>Итого</t>
        </is>
      </c>
      <c r="O24" s="673" t="n"/>
      <c r="P24" s="673" t="n"/>
      <c r="Q24" s="673" t="n"/>
      <c r="R24" s="673" t="n"/>
      <c r="S24" s="673" t="n"/>
      <c r="T24" s="674" t="n"/>
      <c r="U24" s="43" t="inlineStr">
        <is>
          <t>кг</t>
        </is>
      </c>
      <c r="V24" s="704">
        <f>IFERROR(SUM(V22:V22),"0")</f>
        <v/>
      </c>
      <c r="W24" s="704">
        <f>IFERROR(SUM(W22:W22),"0")</f>
        <v/>
      </c>
      <c r="X24" s="43" t="n"/>
      <c r="Y24" s="705" t="n"/>
      <c r="Z24" s="705" t="n"/>
    </row>
    <row r="25" ht="14.25" customHeight="1">
      <c r="A25" s="343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43" t="n"/>
      <c r="Z25" s="34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65" t="n"/>
      <c r="F26" s="697" t="n">
        <v>0.33</v>
      </c>
      <c r="G26" s="38" t="n">
        <v>6</v>
      </c>
      <c r="H26" s="697" t="n">
        <v>1.98</v>
      </c>
      <c r="I26" s="69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9" t="n"/>
      <c r="P26" s="699" t="n"/>
      <c r="Q26" s="699" t="n"/>
      <c r="R26" s="665" t="n"/>
      <c r="S26" s="40" t="inlineStr"/>
      <c r="T26" s="40" t="inlineStr"/>
      <c r="U26" s="41" t="inlineStr">
        <is>
          <t>кг</t>
        </is>
      </c>
      <c r="V26" s="700" t="n">
        <v>0</v>
      </c>
      <c r="W26" s="70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65" t="n"/>
      <c r="F27" s="697" t="n">
        <v>0.42</v>
      </c>
      <c r="G27" s="38" t="n">
        <v>6</v>
      </c>
      <c r="H27" s="697" t="n">
        <v>2.52</v>
      </c>
      <c r="I27" s="69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9" t="n"/>
      <c r="P27" s="699" t="n"/>
      <c r="Q27" s="699" t="n"/>
      <c r="R27" s="665" t="n"/>
      <c r="S27" s="40" t="inlineStr"/>
      <c r="T27" s="40" t="inlineStr"/>
      <c r="U27" s="41" t="inlineStr">
        <is>
          <t>кг</t>
        </is>
      </c>
      <c r="V27" s="700" t="n">
        <v>0</v>
      </c>
      <c r="W27" s="70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65" t="n"/>
      <c r="F28" s="697" t="n">
        <v>0.33</v>
      </c>
      <c r="G28" s="38" t="n">
        <v>6</v>
      </c>
      <c r="H28" s="697" t="n">
        <v>1.98</v>
      </c>
      <c r="I28" s="69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9" t="n"/>
      <c r="P28" s="699" t="n"/>
      <c r="Q28" s="699" t="n"/>
      <c r="R28" s="665" t="n"/>
      <c r="S28" s="40" t="inlineStr"/>
      <c r="T28" s="40" t="inlineStr"/>
      <c r="U28" s="41" t="inlineStr">
        <is>
          <t>кг</t>
        </is>
      </c>
      <c r="V28" s="700" t="n">
        <v>0</v>
      </c>
      <c r="W28" s="70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65" t="n"/>
      <c r="F29" s="697" t="n">
        <v>0.33</v>
      </c>
      <c r="G29" s="38" t="n">
        <v>6</v>
      </c>
      <c r="H29" s="697" t="n">
        <v>1.98</v>
      </c>
      <c r="I29" s="69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9" t="n"/>
      <c r="P29" s="699" t="n"/>
      <c r="Q29" s="699" t="n"/>
      <c r="R29" s="665" t="n"/>
      <c r="S29" s="40" t="inlineStr"/>
      <c r="T29" s="40" t="inlineStr"/>
      <c r="U29" s="41" t="inlineStr">
        <is>
          <t>кг</t>
        </is>
      </c>
      <c r="V29" s="700" t="n">
        <v>0</v>
      </c>
      <c r="W29" s="70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65" t="n"/>
      <c r="F30" s="697" t="n">
        <v>0.33</v>
      </c>
      <c r="G30" s="38" t="n">
        <v>6</v>
      </c>
      <c r="H30" s="697" t="n">
        <v>1.98</v>
      </c>
      <c r="I30" s="69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9" t="n"/>
      <c r="P30" s="699" t="n"/>
      <c r="Q30" s="699" t="n"/>
      <c r="R30" s="665" t="n"/>
      <c r="S30" s="40" t="inlineStr"/>
      <c r="T30" s="40" t="inlineStr"/>
      <c r="U30" s="41" t="inlineStr">
        <is>
          <t>кг</t>
        </is>
      </c>
      <c r="V30" s="700" t="n">
        <v>0</v>
      </c>
      <c r="W30" s="70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65" t="n"/>
      <c r="F31" s="697" t="n">
        <v>0.42</v>
      </c>
      <c r="G31" s="38" t="n">
        <v>6</v>
      </c>
      <c r="H31" s="697" t="n">
        <v>2.52</v>
      </c>
      <c r="I31" s="69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9" t="n"/>
      <c r="P31" s="699" t="n"/>
      <c r="Q31" s="699" t="n"/>
      <c r="R31" s="665" t="n"/>
      <c r="S31" s="40" t="inlineStr"/>
      <c r="T31" s="40" t="inlineStr"/>
      <c r="U31" s="41" t="inlineStr">
        <is>
          <t>кг</t>
        </is>
      </c>
      <c r="V31" s="700" t="n">
        <v>0</v>
      </c>
      <c r="W31" s="70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8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702" t="n"/>
      <c r="N32" s="703" t="inlineStr">
        <is>
          <t>Итого</t>
        </is>
      </c>
      <c r="O32" s="673" t="n"/>
      <c r="P32" s="673" t="n"/>
      <c r="Q32" s="673" t="n"/>
      <c r="R32" s="673" t="n"/>
      <c r="S32" s="673" t="n"/>
      <c r="T32" s="674" t="n"/>
      <c r="U32" s="43" t="inlineStr">
        <is>
          <t>кор</t>
        </is>
      </c>
      <c r="V32" s="704">
        <f>IFERROR(V26/H26,"0")+IFERROR(V27/H27,"0")+IFERROR(V28/H28,"0")+IFERROR(V29/H29,"0")+IFERROR(V30/H30,"0")+IFERROR(V31/H31,"0")</f>
        <v/>
      </c>
      <c r="W32" s="704">
        <f>IFERROR(W26/H26,"0")+IFERROR(W27/H27,"0")+IFERROR(W28/H28,"0")+IFERROR(W29/H29,"0")+IFERROR(W30/H30,"0")+IFERROR(W31/H31,"0")</f>
        <v/>
      </c>
      <c r="X32" s="704">
        <f>IFERROR(IF(X26="",0,X26),"0")+IFERROR(IF(X27="",0,X27),"0")+IFERROR(IF(X28="",0,X28),"0")+IFERROR(IF(X29="",0,X29),"0")+IFERROR(IF(X30="",0,X30),"0")+IFERROR(IF(X31="",0,X31),"0")</f>
        <v/>
      </c>
      <c r="Y32" s="705" t="n"/>
      <c r="Z32" s="705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702" t="n"/>
      <c r="N33" s="703" t="inlineStr">
        <is>
          <t>Итого</t>
        </is>
      </c>
      <c r="O33" s="673" t="n"/>
      <c r="P33" s="673" t="n"/>
      <c r="Q33" s="673" t="n"/>
      <c r="R33" s="673" t="n"/>
      <c r="S33" s="673" t="n"/>
      <c r="T33" s="674" t="n"/>
      <c r="U33" s="43" t="inlineStr">
        <is>
          <t>кг</t>
        </is>
      </c>
      <c r="V33" s="704">
        <f>IFERROR(SUM(V26:V31),"0")</f>
        <v/>
      </c>
      <c r="W33" s="704">
        <f>IFERROR(SUM(W26:W31),"0")</f>
        <v/>
      </c>
      <c r="X33" s="43" t="n"/>
      <c r="Y33" s="705" t="n"/>
      <c r="Z33" s="705" t="n"/>
    </row>
    <row r="34" ht="14.25" customHeight="1">
      <c r="A34" s="343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43" t="n"/>
      <c r="Z34" s="34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65" t="n"/>
      <c r="F35" s="697" t="n">
        <v>0.05</v>
      </c>
      <c r="G35" s="38" t="n">
        <v>12</v>
      </c>
      <c r="H35" s="697" t="n">
        <v>0.6</v>
      </c>
      <c r="I35" s="69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9" t="n"/>
      <c r="P35" s="699" t="n"/>
      <c r="Q35" s="699" t="n"/>
      <c r="R35" s="665" t="n"/>
      <c r="S35" s="40" t="inlineStr"/>
      <c r="T35" s="40" t="inlineStr"/>
      <c r="U35" s="41" t="inlineStr">
        <is>
          <t>кг</t>
        </is>
      </c>
      <c r="V35" s="700" t="n">
        <v>0</v>
      </c>
      <c r="W35" s="70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8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702" t="n"/>
      <c r="N36" s="703" t="inlineStr">
        <is>
          <t>Итого</t>
        </is>
      </c>
      <c r="O36" s="673" t="n"/>
      <c r="P36" s="673" t="n"/>
      <c r="Q36" s="673" t="n"/>
      <c r="R36" s="673" t="n"/>
      <c r="S36" s="673" t="n"/>
      <c r="T36" s="674" t="n"/>
      <c r="U36" s="43" t="inlineStr">
        <is>
          <t>кор</t>
        </is>
      </c>
      <c r="V36" s="704">
        <f>IFERROR(V35/H35,"0")</f>
        <v/>
      </c>
      <c r="W36" s="704">
        <f>IFERROR(W35/H35,"0")</f>
        <v/>
      </c>
      <c r="X36" s="704">
        <f>IFERROR(IF(X35="",0,X35),"0")</f>
        <v/>
      </c>
      <c r="Y36" s="705" t="n"/>
      <c r="Z36" s="705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702" t="n"/>
      <c r="N37" s="703" t="inlineStr">
        <is>
          <t>Итого</t>
        </is>
      </c>
      <c r="O37" s="673" t="n"/>
      <c r="P37" s="673" t="n"/>
      <c r="Q37" s="673" t="n"/>
      <c r="R37" s="673" t="n"/>
      <c r="S37" s="673" t="n"/>
      <c r="T37" s="674" t="n"/>
      <c r="U37" s="43" t="inlineStr">
        <is>
          <t>кг</t>
        </is>
      </c>
      <c r="V37" s="704">
        <f>IFERROR(SUM(V35:V35),"0")</f>
        <v/>
      </c>
      <c r="W37" s="704">
        <f>IFERROR(SUM(W35:W35),"0")</f>
        <v/>
      </c>
      <c r="X37" s="43" t="n"/>
      <c r="Y37" s="705" t="n"/>
      <c r="Z37" s="705" t="n"/>
    </row>
    <row r="38" ht="14.25" customHeight="1">
      <c r="A38" s="343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43" t="n"/>
      <c r="Z38" s="34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65" t="n"/>
      <c r="F39" s="697" t="n">
        <v>0.3</v>
      </c>
      <c r="G39" s="38" t="n">
        <v>6</v>
      </c>
      <c r="H39" s="697" t="n">
        <v>1.8</v>
      </c>
      <c r="I39" s="69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9" t="n"/>
      <c r="P39" s="699" t="n"/>
      <c r="Q39" s="699" t="n"/>
      <c r="R39" s="665" t="n"/>
      <c r="S39" s="40" t="inlineStr"/>
      <c r="T39" s="40" t="inlineStr"/>
      <c r="U39" s="41" t="inlineStr">
        <is>
          <t>кг</t>
        </is>
      </c>
      <c r="V39" s="700" t="n">
        <v>0</v>
      </c>
      <c r="W39" s="70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8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702" t="n"/>
      <c r="N40" s="703" t="inlineStr">
        <is>
          <t>Итого</t>
        </is>
      </c>
      <c r="O40" s="673" t="n"/>
      <c r="P40" s="673" t="n"/>
      <c r="Q40" s="673" t="n"/>
      <c r="R40" s="673" t="n"/>
      <c r="S40" s="673" t="n"/>
      <c r="T40" s="674" t="n"/>
      <c r="U40" s="43" t="inlineStr">
        <is>
          <t>кор</t>
        </is>
      </c>
      <c r="V40" s="704">
        <f>IFERROR(V39/H39,"0")</f>
        <v/>
      </c>
      <c r="W40" s="704">
        <f>IFERROR(W39/H39,"0")</f>
        <v/>
      </c>
      <c r="X40" s="704">
        <f>IFERROR(IF(X39="",0,X39),"0")</f>
        <v/>
      </c>
      <c r="Y40" s="705" t="n"/>
      <c r="Z40" s="705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702" t="n"/>
      <c r="N41" s="703" t="inlineStr">
        <is>
          <t>Итого</t>
        </is>
      </c>
      <c r="O41" s="673" t="n"/>
      <c r="P41" s="673" t="n"/>
      <c r="Q41" s="673" t="n"/>
      <c r="R41" s="673" t="n"/>
      <c r="S41" s="673" t="n"/>
      <c r="T41" s="674" t="n"/>
      <c r="U41" s="43" t="inlineStr">
        <is>
          <t>кг</t>
        </is>
      </c>
      <c r="V41" s="704">
        <f>IFERROR(SUM(V39:V39),"0")</f>
        <v/>
      </c>
      <c r="W41" s="704">
        <f>IFERROR(SUM(W39:W39),"0")</f>
        <v/>
      </c>
      <c r="X41" s="43" t="n"/>
      <c r="Y41" s="705" t="n"/>
      <c r="Z41" s="705" t="n"/>
    </row>
    <row r="42" ht="14.25" customHeight="1">
      <c r="A42" s="343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43" t="n"/>
      <c r="Z42" s="34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65" t="n"/>
      <c r="F43" s="697" t="n">
        <v>0.025</v>
      </c>
      <c r="G43" s="38" t="n">
        <v>10</v>
      </c>
      <c r="H43" s="697" t="n">
        <v>0.25</v>
      </c>
      <c r="I43" s="69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9" t="n"/>
      <c r="P43" s="699" t="n"/>
      <c r="Q43" s="699" t="n"/>
      <c r="R43" s="665" t="n"/>
      <c r="S43" s="40" t="inlineStr"/>
      <c r="T43" s="40" t="inlineStr"/>
      <c r="U43" s="41" t="inlineStr">
        <is>
          <t>кг</t>
        </is>
      </c>
      <c r="V43" s="700" t="n">
        <v>0</v>
      </c>
      <c r="W43" s="70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8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702" t="n"/>
      <c r="N44" s="703" t="inlineStr">
        <is>
          <t>Итого</t>
        </is>
      </c>
      <c r="O44" s="673" t="n"/>
      <c r="P44" s="673" t="n"/>
      <c r="Q44" s="673" t="n"/>
      <c r="R44" s="673" t="n"/>
      <c r="S44" s="673" t="n"/>
      <c r="T44" s="674" t="n"/>
      <c r="U44" s="43" t="inlineStr">
        <is>
          <t>кор</t>
        </is>
      </c>
      <c r="V44" s="704">
        <f>IFERROR(V43/H43,"0")</f>
        <v/>
      </c>
      <c r="W44" s="704">
        <f>IFERROR(W43/H43,"0")</f>
        <v/>
      </c>
      <c r="X44" s="704">
        <f>IFERROR(IF(X43="",0,X43),"0")</f>
        <v/>
      </c>
      <c r="Y44" s="705" t="n"/>
      <c r="Z44" s="705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702" t="n"/>
      <c r="N45" s="703" t="inlineStr">
        <is>
          <t>Итого</t>
        </is>
      </c>
      <c r="O45" s="673" t="n"/>
      <c r="P45" s="673" t="n"/>
      <c r="Q45" s="673" t="n"/>
      <c r="R45" s="673" t="n"/>
      <c r="S45" s="673" t="n"/>
      <c r="T45" s="674" t="n"/>
      <c r="U45" s="43" t="inlineStr">
        <is>
          <t>кг</t>
        </is>
      </c>
      <c r="V45" s="704">
        <f>IFERROR(SUM(V43:V43),"0")</f>
        <v/>
      </c>
      <c r="W45" s="704">
        <f>IFERROR(SUM(W43:W43),"0")</f>
        <v/>
      </c>
      <c r="X45" s="43" t="n"/>
      <c r="Y45" s="705" t="n"/>
      <c r="Z45" s="705" t="n"/>
    </row>
    <row r="46" ht="27.75" customHeight="1">
      <c r="A46" s="359" t="inlineStr">
        <is>
          <t>Вязанка</t>
        </is>
      </c>
      <c r="B46" s="696" t="n"/>
      <c r="C46" s="696" t="n"/>
      <c r="D46" s="696" t="n"/>
      <c r="E46" s="696" t="n"/>
      <c r="F46" s="696" t="n"/>
      <c r="G46" s="696" t="n"/>
      <c r="H46" s="696" t="n"/>
      <c r="I46" s="696" t="n"/>
      <c r="J46" s="696" t="n"/>
      <c r="K46" s="696" t="n"/>
      <c r="L46" s="696" t="n"/>
      <c r="M46" s="696" t="n"/>
      <c r="N46" s="696" t="n"/>
      <c r="O46" s="696" t="n"/>
      <c r="P46" s="696" t="n"/>
      <c r="Q46" s="696" t="n"/>
      <c r="R46" s="696" t="n"/>
      <c r="S46" s="696" t="n"/>
      <c r="T46" s="696" t="n"/>
      <c r="U46" s="696" t="n"/>
      <c r="V46" s="696" t="n"/>
      <c r="W46" s="696" t="n"/>
      <c r="X46" s="696" t="n"/>
      <c r="Y46" s="55" t="n"/>
      <c r="Z46" s="55" t="n"/>
    </row>
    <row r="47" ht="16.5" customHeight="1">
      <c r="A47" s="354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54" t="n"/>
      <c r="Z47" s="354" t="n"/>
    </row>
    <row r="48" ht="14.25" customHeight="1">
      <c r="A48" s="343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3" t="n"/>
      <c r="Z48" s="34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65" t="n"/>
      <c r="F49" s="697" t="n">
        <v>1.35</v>
      </c>
      <c r="G49" s="38" t="n">
        <v>8</v>
      </c>
      <c r="H49" s="697" t="n">
        <v>10.8</v>
      </c>
      <c r="I49" s="69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5">
        <f>HYPERLINK("https://abi.ru/products/Охлажденные/Вязанка/Столичная/Ветчины/P003234/","Ветчины «Филейская» Весовые Вектор ТМ «Вязанка»")</f>
        <v/>
      </c>
      <c r="O49" s="699" t="n"/>
      <c r="P49" s="699" t="n"/>
      <c r="Q49" s="699" t="n"/>
      <c r="R49" s="665" t="n"/>
      <c r="S49" s="40" t="inlineStr"/>
      <c r="T49" s="40" t="inlineStr"/>
      <c r="U49" s="41" t="inlineStr">
        <is>
          <t>кг</t>
        </is>
      </c>
      <c r="V49" s="700" t="n">
        <v>0</v>
      </c>
      <c r="W49" s="70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65" t="n"/>
      <c r="F50" s="697" t="n">
        <v>0.45</v>
      </c>
      <c r="G50" s="38" t="n">
        <v>6</v>
      </c>
      <c r="H50" s="697" t="n">
        <v>2.7</v>
      </c>
      <c r="I50" s="69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9" t="n"/>
      <c r="P50" s="699" t="n"/>
      <c r="Q50" s="699" t="n"/>
      <c r="R50" s="665" t="n"/>
      <c r="S50" s="40" t="inlineStr"/>
      <c r="T50" s="40" t="inlineStr"/>
      <c r="U50" s="41" t="inlineStr">
        <is>
          <t>кг</t>
        </is>
      </c>
      <c r="V50" s="700" t="n">
        <v>0</v>
      </c>
      <c r="W50" s="70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8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702" t="n"/>
      <c r="N51" s="703" t="inlineStr">
        <is>
          <t>Итого</t>
        </is>
      </c>
      <c r="O51" s="673" t="n"/>
      <c r="P51" s="673" t="n"/>
      <c r="Q51" s="673" t="n"/>
      <c r="R51" s="673" t="n"/>
      <c r="S51" s="673" t="n"/>
      <c r="T51" s="674" t="n"/>
      <c r="U51" s="43" t="inlineStr">
        <is>
          <t>кор</t>
        </is>
      </c>
      <c r="V51" s="704">
        <f>IFERROR(V49/H49,"0")+IFERROR(V50/H50,"0")</f>
        <v/>
      </c>
      <c r="W51" s="704">
        <f>IFERROR(W49/H49,"0")+IFERROR(W50/H50,"0")</f>
        <v/>
      </c>
      <c r="X51" s="704">
        <f>IFERROR(IF(X49="",0,X49),"0")+IFERROR(IF(X50="",0,X50),"0")</f>
        <v/>
      </c>
      <c r="Y51" s="705" t="n"/>
      <c r="Z51" s="705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702" t="n"/>
      <c r="N52" s="703" t="inlineStr">
        <is>
          <t>Итого</t>
        </is>
      </c>
      <c r="O52" s="673" t="n"/>
      <c r="P52" s="673" t="n"/>
      <c r="Q52" s="673" t="n"/>
      <c r="R52" s="673" t="n"/>
      <c r="S52" s="673" t="n"/>
      <c r="T52" s="674" t="n"/>
      <c r="U52" s="43" t="inlineStr">
        <is>
          <t>кг</t>
        </is>
      </c>
      <c r="V52" s="704">
        <f>IFERROR(SUM(V49:V50),"0")</f>
        <v/>
      </c>
      <c r="W52" s="704">
        <f>IFERROR(SUM(W49:W50),"0")</f>
        <v/>
      </c>
      <c r="X52" s="43" t="n"/>
      <c r="Y52" s="705" t="n"/>
      <c r="Z52" s="705" t="n"/>
    </row>
    <row r="53" ht="16.5" customHeight="1">
      <c r="A53" s="354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54" t="n"/>
      <c r="Z53" s="354" t="n"/>
    </row>
    <row r="54" ht="14.25" customHeight="1">
      <c r="A54" s="343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3" t="n"/>
      <c r="Z54" s="343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65" t="n"/>
      <c r="F55" s="697" t="n">
        <v>1.35</v>
      </c>
      <c r="G55" s="38" t="n">
        <v>8</v>
      </c>
      <c r="H55" s="697" t="n">
        <v>10.8</v>
      </c>
      <c r="I55" s="69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9" t="n"/>
      <c r="P55" s="699" t="n"/>
      <c r="Q55" s="699" t="n"/>
      <c r="R55" s="665" t="n"/>
      <c r="S55" s="40" t="inlineStr"/>
      <c r="T55" s="40" t="inlineStr"/>
      <c r="U55" s="41" t="inlineStr">
        <is>
          <t>кг</t>
        </is>
      </c>
      <c r="V55" s="700" t="n">
        <v>0</v>
      </c>
      <c r="W55" s="70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65" t="n"/>
      <c r="F56" s="697" t="n">
        <v>1.35</v>
      </c>
      <c r="G56" s="38" t="n">
        <v>8</v>
      </c>
      <c r="H56" s="697" t="n">
        <v>10.8</v>
      </c>
      <c r="I56" s="69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8" t="inlineStr">
        <is>
          <t>Вареные колбасы «Филейская» Весовые Вектор ТМ «Вязанка»</t>
        </is>
      </c>
      <c r="O56" s="699" t="n"/>
      <c r="P56" s="699" t="n"/>
      <c r="Q56" s="699" t="n"/>
      <c r="R56" s="665" t="n"/>
      <c r="S56" s="40" t="inlineStr"/>
      <c r="T56" s="40" t="inlineStr"/>
      <c r="U56" s="41" t="inlineStr">
        <is>
          <t>кг</t>
        </is>
      </c>
      <c r="V56" s="700" t="n">
        <v>0</v>
      </c>
      <c r="W56" s="70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65" t="n"/>
      <c r="F57" s="697" t="n">
        <v>0.45</v>
      </c>
      <c r="G57" s="38" t="n">
        <v>10</v>
      </c>
      <c r="H57" s="697" t="n">
        <v>4.5</v>
      </c>
      <c r="I57" s="69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9" t="n"/>
      <c r="P57" s="699" t="n"/>
      <c r="Q57" s="699" t="n"/>
      <c r="R57" s="665" t="n"/>
      <c r="S57" s="40" t="inlineStr"/>
      <c r="T57" s="40" t="inlineStr"/>
      <c r="U57" s="41" t="inlineStr">
        <is>
          <t>кг</t>
        </is>
      </c>
      <c r="V57" s="700" t="n">
        <v>0</v>
      </c>
      <c r="W57" s="70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65" t="n"/>
      <c r="F58" s="697" t="n">
        <v>0.4</v>
      </c>
      <c r="G58" s="38" t="n">
        <v>10</v>
      </c>
      <c r="H58" s="697" t="n">
        <v>4</v>
      </c>
      <c r="I58" s="69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0" t="inlineStr">
        <is>
          <t>Колбаса вареная Филейская ТМ Вязанка ТС Классическая полиамид ф/в 0,4 кг</t>
        </is>
      </c>
      <c r="O58" s="699" t="n"/>
      <c r="P58" s="699" t="n"/>
      <c r="Q58" s="699" t="n"/>
      <c r="R58" s="665" t="n"/>
      <c r="S58" s="40" t="inlineStr"/>
      <c r="T58" s="40" t="inlineStr"/>
      <c r="U58" s="41" t="inlineStr">
        <is>
          <t>кг</t>
        </is>
      </c>
      <c r="V58" s="700" t="n">
        <v>0</v>
      </c>
      <c r="W58" s="70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8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702" t="n"/>
      <c r="N59" s="703" t="inlineStr">
        <is>
          <t>Итого</t>
        </is>
      </c>
      <c r="O59" s="673" t="n"/>
      <c r="P59" s="673" t="n"/>
      <c r="Q59" s="673" t="n"/>
      <c r="R59" s="673" t="n"/>
      <c r="S59" s="673" t="n"/>
      <c r="T59" s="674" t="n"/>
      <c r="U59" s="43" t="inlineStr">
        <is>
          <t>кор</t>
        </is>
      </c>
      <c r="V59" s="704">
        <f>IFERROR(V55/H55,"0")+IFERROR(V56/H56,"0")+IFERROR(V57/H57,"0")+IFERROR(V58/H58,"0")</f>
        <v/>
      </c>
      <c r="W59" s="704">
        <f>IFERROR(W55/H55,"0")+IFERROR(W56/H56,"0")+IFERROR(W57/H57,"0")+IFERROR(W58/H58,"0")</f>
        <v/>
      </c>
      <c r="X59" s="704">
        <f>IFERROR(IF(X55="",0,X55),"0")+IFERROR(IF(X56="",0,X56),"0")+IFERROR(IF(X57="",0,X57),"0")+IFERROR(IF(X58="",0,X58),"0")</f>
        <v/>
      </c>
      <c r="Y59" s="705" t="n"/>
      <c r="Z59" s="705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702" t="n"/>
      <c r="N60" s="703" t="inlineStr">
        <is>
          <t>Итого</t>
        </is>
      </c>
      <c r="O60" s="673" t="n"/>
      <c r="P60" s="673" t="n"/>
      <c r="Q60" s="673" t="n"/>
      <c r="R60" s="673" t="n"/>
      <c r="S60" s="673" t="n"/>
      <c r="T60" s="674" t="n"/>
      <c r="U60" s="43" t="inlineStr">
        <is>
          <t>кг</t>
        </is>
      </c>
      <c r="V60" s="704">
        <f>IFERROR(SUM(V55:V58),"0")</f>
        <v/>
      </c>
      <c r="W60" s="704">
        <f>IFERROR(SUM(W55:W58),"0")</f>
        <v/>
      </c>
      <c r="X60" s="43" t="n"/>
      <c r="Y60" s="705" t="n"/>
      <c r="Z60" s="705" t="n"/>
    </row>
    <row r="61" ht="16.5" customHeight="1">
      <c r="A61" s="354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54" t="n"/>
      <c r="Z61" s="354" t="n"/>
    </row>
    <row r="62" ht="14.25" customHeight="1">
      <c r="A62" s="343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3" t="n"/>
      <c r="Z62" s="343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30" t="n">
        <v>4680115883956</v>
      </c>
      <c r="E63" s="665" t="n"/>
      <c r="F63" s="697" t="n">
        <v>1.4</v>
      </c>
      <c r="G63" s="38" t="n">
        <v>8</v>
      </c>
      <c r="H63" s="697" t="n">
        <v>11.2</v>
      </c>
      <c r="I63" s="69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1" t="inlineStr">
        <is>
          <t>Вареные колбасы «Любительская ГОСТ» Весовой п/а ТМ «Вязанка»</t>
        </is>
      </c>
      <c r="O63" s="699" t="n"/>
      <c r="P63" s="699" t="n"/>
      <c r="Q63" s="699" t="n"/>
      <c r="R63" s="665" t="n"/>
      <c r="S63" s="40" t="inlineStr"/>
      <c r="T63" s="40" t="inlineStr"/>
      <c r="U63" s="41" t="inlineStr">
        <is>
          <t>кг</t>
        </is>
      </c>
      <c r="V63" s="700" t="n">
        <v>0</v>
      </c>
      <c r="W63" s="70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30" t="n">
        <v>4680115883949</v>
      </c>
      <c r="E64" s="665" t="n"/>
      <c r="F64" s="697" t="n">
        <v>0.37</v>
      </c>
      <c r="G64" s="38" t="n">
        <v>10</v>
      </c>
      <c r="H64" s="697" t="n">
        <v>3.7</v>
      </c>
      <c r="I64" s="69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22" t="inlineStr">
        <is>
          <t>Вареные колбасы «Любительская ГОСТ» Фикс.вес 0,37 п/а ТМ «Вязанка»</t>
        </is>
      </c>
      <c r="O64" s="699" t="n"/>
      <c r="P64" s="699" t="n"/>
      <c r="Q64" s="699" t="n"/>
      <c r="R64" s="665" t="n"/>
      <c r="S64" s="40" t="inlineStr"/>
      <c r="T64" s="40" t="inlineStr"/>
      <c r="U64" s="41" t="inlineStr">
        <is>
          <t>кг</t>
        </is>
      </c>
      <c r="V64" s="700" t="n">
        <v>0</v>
      </c>
      <c r="W64" s="70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30" t="n">
        <v>4607091382945</v>
      </c>
      <c r="E65" s="665" t="n"/>
      <c r="F65" s="697" t="n">
        <v>1.4</v>
      </c>
      <c r="G65" s="38" t="n">
        <v>8</v>
      </c>
      <c r="H65" s="697" t="n">
        <v>11.2</v>
      </c>
      <c r="I65" s="69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3" t="inlineStr">
        <is>
          <t>Вареные колбасы «Вязанка со шпиком» Весовые Вектор УВВ ТМ «Вязанка»</t>
        </is>
      </c>
      <c r="O65" s="699" t="n"/>
      <c r="P65" s="699" t="n"/>
      <c r="Q65" s="699" t="n"/>
      <c r="R65" s="665" t="n"/>
      <c r="S65" s="40" t="inlineStr"/>
      <c r="T65" s="40" t="inlineStr"/>
      <c r="U65" s="41" t="inlineStr">
        <is>
          <t>кг</t>
        </is>
      </c>
      <c r="V65" s="700" t="n">
        <v>0</v>
      </c>
      <c r="W65" s="70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0" t="n">
        <v>4607091385670</v>
      </c>
      <c r="E66" s="665" t="n"/>
      <c r="F66" s="697" t="n">
        <v>1.35</v>
      </c>
      <c r="G66" s="38" t="n">
        <v>8</v>
      </c>
      <c r="H66" s="697" t="n">
        <v>10.8</v>
      </c>
      <c r="I66" s="69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9" t="n"/>
      <c r="P66" s="699" t="n"/>
      <c r="Q66" s="699" t="n"/>
      <c r="R66" s="665" t="n"/>
      <c r="S66" s="40" t="inlineStr"/>
      <c r="T66" s="40" t="inlineStr">
        <is>
          <t>09.01.2024</t>
        </is>
      </c>
      <c r="U66" s="41" t="inlineStr">
        <is>
          <t>кг</t>
        </is>
      </c>
      <c r="V66" s="700" t="n">
        <v>0</v>
      </c>
      <c r="W66" s="70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30" t="n">
        <v>4607091385670</v>
      </c>
      <c r="E67" s="665" t="n"/>
      <c r="F67" s="697" t="n">
        <v>1.4</v>
      </c>
      <c r="G67" s="38" t="n">
        <v>8</v>
      </c>
      <c r="H67" s="697" t="n">
        <v>11.2</v>
      </c>
      <c r="I67" s="69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5" t="inlineStr">
        <is>
          <t>Вареные колбасы «Докторская ГОСТ» Весовые Вектор УВВ ТМ «Вязанка»</t>
        </is>
      </c>
      <c r="O67" s="699" t="n"/>
      <c r="P67" s="699" t="n"/>
      <c r="Q67" s="699" t="n"/>
      <c r="R67" s="665" t="n"/>
      <c r="S67" s="40" t="inlineStr"/>
      <c r="T67" s="40" t="inlineStr"/>
      <c r="U67" s="41" t="inlineStr">
        <is>
          <t>кг</t>
        </is>
      </c>
      <c r="V67" s="700" t="n">
        <v>0</v>
      </c>
      <c r="W67" s="70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30" t="n">
        <v>4680115881327</v>
      </c>
      <c r="E68" s="665" t="n"/>
      <c r="F68" s="697" t="n">
        <v>1.35</v>
      </c>
      <c r="G68" s="38" t="n">
        <v>8</v>
      </c>
      <c r="H68" s="697" t="n">
        <v>10.8</v>
      </c>
      <c r="I68" s="69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9" t="n"/>
      <c r="P68" s="699" t="n"/>
      <c r="Q68" s="699" t="n"/>
      <c r="R68" s="665" t="n"/>
      <c r="S68" s="40" t="inlineStr"/>
      <c r="T68" s="40" t="inlineStr"/>
      <c r="U68" s="41" t="inlineStr">
        <is>
          <t>кг</t>
        </is>
      </c>
      <c r="V68" s="700" t="n">
        <v>0</v>
      </c>
      <c r="W68" s="70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30" t="n">
        <v>4680115882133</v>
      </c>
      <c r="E69" s="665" t="n"/>
      <c r="F69" s="697" t="n">
        <v>1.4</v>
      </c>
      <c r="G69" s="38" t="n">
        <v>8</v>
      </c>
      <c r="H69" s="697" t="n">
        <v>11.2</v>
      </c>
      <c r="I69" s="69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7" t="inlineStr">
        <is>
          <t>Вареные колбасы «Сливушка» Вес П/а ТМ «Вязанка»</t>
        </is>
      </c>
      <c r="O69" s="699" t="n"/>
      <c r="P69" s="699" t="n"/>
      <c r="Q69" s="699" t="n"/>
      <c r="R69" s="665" t="n"/>
      <c r="S69" s="40" t="inlineStr"/>
      <c r="T69" s="40" t="inlineStr"/>
      <c r="U69" s="41" t="inlineStr">
        <is>
          <t>кг</t>
        </is>
      </c>
      <c r="V69" s="700" t="n">
        <v>0</v>
      </c>
      <c r="W69" s="70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30" t="n">
        <v>4607091382952</v>
      </c>
      <c r="E70" s="665" t="n"/>
      <c r="F70" s="697" t="n">
        <v>0.5</v>
      </c>
      <c r="G70" s="38" t="n">
        <v>6</v>
      </c>
      <c r="H70" s="697" t="n">
        <v>3</v>
      </c>
      <c r="I70" s="69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9" t="n"/>
      <c r="P70" s="699" t="n"/>
      <c r="Q70" s="699" t="n"/>
      <c r="R70" s="665" t="n"/>
      <c r="S70" s="40" t="inlineStr"/>
      <c r="T70" s="40" t="inlineStr"/>
      <c r="U70" s="41" t="inlineStr">
        <is>
          <t>кг</t>
        </is>
      </c>
      <c r="V70" s="700" t="n">
        <v>0</v>
      </c>
      <c r="W70" s="70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0" t="n">
        <v>4607091385687</v>
      </c>
      <c r="E71" s="665" t="n"/>
      <c r="F71" s="697" t="n">
        <v>0.4</v>
      </c>
      <c r="G71" s="38" t="n">
        <v>10</v>
      </c>
      <c r="H71" s="697" t="n">
        <v>4</v>
      </c>
      <c r="I71" s="697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9" t="n"/>
      <c r="P71" s="699" t="n"/>
      <c r="Q71" s="699" t="n"/>
      <c r="R71" s="665" t="n"/>
      <c r="S71" s="40" t="inlineStr"/>
      <c r="T71" s="40" t="inlineStr"/>
      <c r="U71" s="41" t="inlineStr">
        <is>
          <t>кг</t>
        </is>
      </c>
      <c r="V71" s="700" t="n">
        <v>0</v>
      </c>
      <c r="W71" s="70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30" t="n">
        <v>4680115882539</v>
      </c>
      <c r="E72" s="665" t="n"/>
      <c r="F72" s="697" t="n">
        <v>0.37</v>
      </c>
      <c r="G72" s="38" t="n">
        <v>10</v>
      </c>
      <c r="H72" s="697" t="n">
        <v>3.7</v>
      </c>
      <c r="I72" s="69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9" t="n"/>
      <c r="P72" s="699" t="n"/>
      <c r="Q72" s="699" t="n"/>
      <c r="R72" s="665" t="n"/>
      <c r="S72" s="40" t="inlineStr"/>
      <c r="T72" s="40" t="inlineStr"/>
      <c r="U72" s="41" t="inlineStr">
        <is>
          <t>кг</t>
        </is>
      </c>
      <c r="V72" s="700" t="n">
        <v>0</v>
      </c>
      <c r="W72" s="70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30" t="n">
        <v>4607091384604</v>
      </c>
      <c r="E73" s="665" t="n"/>
      <c r="F73" s="697" t="n">
        <v>0.4</v>
      </c>
      <c r="G73" s="38" t="n">
        <v>10</v>
      </c>
      <c r="H73" s="697" t="n">
        <v>4</v>
      </c>
      <c r="I73" s="69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9" t="n"/>
      <c r="P73" s="699" t="n"/>
      <c r="Q73" s="699" t="n"/>
      <c r="R73" s="665" t="n"/>
      <c r="S73" s="40" t="inlineStr"/>
      <c r="T73" s="40" t="inlineStr"/>
      <c r="U73" s="41" t="inlineStr">
        <is>
          <t>кг</t>
        </is>
      </c>
      <c r="V73" s="700" t="n">
        <v>0</v>
      </c>
      <c r="W73" s="70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30" t="n">
        <v>4680115880283</v>
      </c>
      <c r="E74" s="665" t="n"/>
      <c r="F74" s="697" t="n">
        <v>0.6</v>
      </c>
      <c r="G74" s="38" t="n">
        <v>8</v>
      </c>
      <c r="H74" s="697" t="n">
        <v>4.8</v>
      </c>
      <c r="I74" s="69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9" t="n"/>
      <c r="P74" s="699" t="n"/>
      <c r="Q74" s="699" t="n"/>
      <c r="R74" s="665" t="n"/>
      <c r="S74" s="40" t="inlineStr"/>
      <c r="T74" s="40" t="inlineStr"/>
      <c r="U74" s="41" t="inlineStr">
        <is>
          <t>кг</t>
        </is>
      </c>
      <c r="V74" s="700" t="n">
        <v>0</v>
      </c>
      <c r="W74" s="70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30" t="n">
        <v>4680115881518</v>
      </c>
      <c r="E75" s="665" t="n"/>
      <c r="F75" s="697" t="n">
        <v>0.4</v>
      </c>
      <c r="G75" s="38" t="n">
        <v>10</v>
      </c>
      <c r="H75" s="697" t="n">
        <v>4</v>
      </c>
      <c r="I75" s="697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3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9" t="n"/>
      <c r="P75" s="699" t="n"/>
      <c r="Q75" s="699" t="n"/>
      <c r="R75" s="665" t="n"/>
      <c r="S75" s="40" t="inlineStr"/>
      <c r="T75" s="40" t="inlineStr"/>
      <c r="U75" s="41" t="inlineStr">
        <is>
          <t>кг</t>
        </is>
      </c>
      <c r="V75" s="700" t="n">
        <v>0</v>
      </c>
      <c r="W75" s="70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30" t="n">
        <v>4680115881303</v>
      </c>
      <c r="E76" s="665" t="n"/>
      <c r="F76" s="697" t="n">
        <v>0.45</v>
      </c>
      <c r="G76" s="38" t="n">
        <v>10</v>
      </c>
      <c r="H76" s="697" t="n">
        <v>4.5</v>
      </c>
      <c r="I76" s="697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9" t="n"/>
      <c r="P76" s="699" t="n"/>
      <c r="Q76" s="699" t="n"/>
      <c r="R76" s="665" t="n"/>
      <c r="S76" s="40" t="inlineStr"/>
      <c r="T76" s="40" t="inlineStr"/>
      <c r="U76" s="41" t="inlineStr">
        <is>
          <t>кг</t>
        </is>
      </c>
      <c r="V76" s="700" t="n">
        <v>0</v>
      </c>
      <c r="W76" s="70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30" t="n">
        <v>4680115882720</v>
      </c>
      <c r="E77" s="665" t="n"/>
      <c r="F77" s="697" t="n">
        <v>0.45</v>
      </c>
      <c r="G77" s="38" t="n">
        <v>10</v>
      </c>
      <c r="H77" s="697" t="n">
        <v>4.5</v>
      </c>
      <c r="I77" s="697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5" t="inlineStr">
        <is>
          <t>Вареные колбасы «Филейская #Живой_пар» ф/в 0,45 п/а ТМ «Вязанка»</t>
        </is>
      </c>
      <c r="O77" s="699" t="n"/>
      <c r="P77" s="699" t="n"/>
      <c r="Q77" s="699" t="n"/>
      <c r="R77" s="665" t="n"/>
      <c r="S77" s="40" t="inlineStr"/>
      <c r="T77" s="40" t="inlineStr"/>
      <c r="U77" s="41" t="inlineStr">
        <is>
          <t>кг</t>
        </is>
      </c>
      <c r="V77" s="700" t="n">
        <v>0</v>
      </c>
      <c r="W77" s="70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30" t="n">
        <v>4607091388466</v>
      </c>
      <c r="E78" s="665" t="n"/>
      <c r="F78" s="697" t="n">
        <v>0.45</v>
      </c>
      <c r="G78" s="38" t="n">
        <v>6</v>
      </c>
      <c r="H78" s="697" t="n">
        <v>2.7</v>
      </c>
      <c r="I78" s="697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9" t="n"/>
      <c r="P78" s="699" t="n"/>
      <c r="Q78" s="699" t="n"/>
      <c r="R78" s="665" t="n"/>
      <c r="S78" s="40" t="inlineStr"/>
      <c r="T78" s="40" t="inlineStr"/>
      <c r="U78" s="41" t="inlineStr">
        <is>
          <t>кг</t>
        </is>
      </c>
      <c r="V78" s="700" t="n">
        <v>0</v>
      </c>
      <c r="W78" s="70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30" t="n">
        <v>4680115880269</v>
      </c>
      <c r="E79" s="665" t="n"/>
      <c r="F79" s="697" t="n">
        <v>0.375</v>
      </c>
      <c r="G79" s="38" t="n">
        <v>10</v>
      </c>
      <c r="H79" s="697" t="n">
        <v>3.75</v>
      </c>
      <c r="I79" s="697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9" t="n"/>
      <c r="P79" s="699" t="n"/>
      <c r="Q79" s="699" t="n"/>
      <c r="R79" s="665" t="n"/>
      <c r="S79" s="40" t="inlineStr"/>
      <c r="T79" s="40" t="inlineStr"/>
      <c r="U79" s="41" t="inlineStr">
        <is>
          <t>кг</t>
        </is>
      </c>
      <c r="V79" s="700" t="n">
        <v>0</v>
      </c>
      <c r="W79" s="70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30" t="n">
        <v>4680115880429</v>
      </c>
      <c r="E80" s="665" t="n"/>
      <c r="F80" s="697" t="n">
        <v>0.45</v>
      </c>
      <c r="G80" s="38" t="n">
        <v>10</v>
      </c>
      <c r="H80" s="697" t="n">
        <v>4.5</v>
      </c>
      <c r="I80" s="69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9" t="n"/>
      <c r="P80" s="699" t="n"/>
      <c r="Q80" s="699" t="n"/>
      <c r="R80" s="665" t="n"/>
      <c r="S80" s="40" t="inlineStr"/>
      <c r="T80" s="40" t="inlineStr"/>
      <c r="U80" s="41" t="inlineStr">
        <is>
          <t>кг</t>
        </is>
      </c>
      <c r="V80" s="700" t="n">
        <v>0</v>
      </c>
      <c r="W80" s="70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30" t="n">
        <v>4680115881457</v>
      </c>
      <c r="E81" s="665" t="n"/>
      <c r="F81" s="697" t="n">
        <v>0.75</v>
      </c>
      <c r="G81" s="38" t="n">
        <v>6</v>
      </c>
      <c r="H81" s="697" t="n">
        <v>4.5</v>
      </c>
      <c r="I81" s="697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9" t="n"/>
      <c r="P81" s="699" t="n"/>
      <c r="Q81" s="699" t="n"/>
      <c r="R81" s="665" t="n"/>
      <c r="S81" s="40" t="inlineStr"/>
      <c r="T81" s="40" t="inlineStr"/>
      <c r="U81" s="41" t="inlineStr">
        <is>
          <t>кг</t>
        </is>
      </c>
      <c r="V81" s="700" t="n">
        <v>0</v>
      </c>
      <c r="W81" s="70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38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702" t="n"/>
      <c r="N82" s="703" t="inlineStr">
        <is>
          <t>Итого</t>
        </is>
      </c>
      <c r="O82" s="673" t="n"/>
      <c r="P82" s="673" t="n"/>
      <c r="Q82" s="673" t="n"/>
      <c r="R82" s="673" t="n"/>
      <c r="S82" s="673" t="n"/>
      <c r="T82" s="674" t="n"/>
      <c r="U82" s="43" t="inlineStr">
        <is>
          <t>кор</t>
        </is>
      </c>
      <c r="V82" s="7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5" t="n"/>
      <c r="Z82" s="705" t="n"/>
    </row>
    <row r="83">
      <c r="A83" s="327" t="n"/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702" t="n"/>
      <c r="N83" s="703" t="inlineStr">
        <is>
          <t>Итого</t>
        </is>
      </c>
      <c r="O83" s="673" t="n"/>
      <c r="P83" s="673" t="n"/>
      <c r="Q83" s="673" t="n"/>
      <c r="R83" s="673" t="n"/>
      <c r="S83" s="673" t="n"/>
      <c r="T83" s="674" t="n"/>
      <c r="U83" s="43" t="inlineStr">
        <is>
          <t>кг</t>
        </is>
      </c>
      <c r="V83" s="704">
        <f>IFERROR(SUM(V63:V81),"0")</f>
        <v/>
      </c>
      <c r="W83" s="704">
        <f>IFERROR(SUM(W63:W81),"0")</f>
        <v/>
      </c>
      <c r="X83" s="43" t="n"/>
      <c r="Y83" s="705" t="n"/>
      <c r="Z83" s="705" t="n"/>
    </row>
    <row r="84" ht="14.25" customHeight="1">
      <c r="A84" s="343" t="inlineStr">
        <is>
          <t>Ветчины</t>
        </is>
      </c>
      <c r="B84" s="327" t="n"/>
      <c r="C84" s="327" t="n"/>
      <c r="D84" s="327" t="n"/>
      <c r="E84" s="327" t="n"/>
      <c r="F84" s="327" t="n"/>
      <c r="G84" s="327" t="n"/>
      <c r="H84" s="327" t="n"/>
      <c r="I84" s="327" t="n"/>
      <c r="J84" s="327" t="n"/>
      <c r="K84" s="327" t="n"/>
      <c r="L84" s="327" t="n"/>
      <c r="M84" s="327" t="n"/>
      <c r="N84" s="327" t="n"/>
      <c r="O84" s="327" t="n"/>
      <c r="P84" s="327" t="n"/>
      <c r="Q84" s="327" t="n"/>
      <c r="R84" s="327" t="n"/>
      <c r="S84" s="327" t="n"/>
      <c r="T84" s="327" t="n"/>
      <c r="U84" s="327" t="n"/>
      <c r="V84" s="327" t="n"/>
      <c r="W84" s="327" t="n"/>
      <c r="X84" s="327" t="n"/>
      <c r="Y84" s="343" t="n"/>
      <c r="Z84" s="343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0" t="n">
        <v>4680115881488</v>
      </c>
      <c r="E85" s="665" t="n"/>
      <c r="F85" s="697" t="n">
        <v>1.35</v>
      </c>
      <c r="G85" s="38" t="n">
        <v>8</v>
      </c>
      <c r="H85" s="697" t="n">
        <v>10.8</v>
      </c>
      <c r="I85" s="69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40">
        <f>HYPERLINK("https://abi.ru/products/Охлажденные/Вязанка/Вязанка/Ветчины/P003236/","Ветчины Сливушка с индейкой Вязанка вес П/а Вязанка")</f>
        <v/>
      </c>
      <c r="O85" s="699" t="n"/>
      <c r="P85" s="699" t="n"/>
      <c r="Q85" s="699" t="n"/>
      <c r="R85" s="665" t="n"/>
      <c r="S85" s="40" t="inlineStr"/>
      <c r="T85" s="40" t="inlineStr"/>
      <c r="U85" s="41" t="inlineStr">
        <is>
          <t>кг</t>
        </is>
      </c>
      <c r="V85" s="700" t="n">
        <v>0</v>
      </c>
      <c r="W85" s="70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0" t="n">
        <v>4607091384765</v>
      </c>
      <c r="E86" s="665" t="n"/>
      <c r="F86" s="697" t="n">
        <v>0.42</v>
      </c>
      <c r="G86" s="38" t="n">
        <v>6</v>
      </c>
      <c r="H86" s="697" t="n">
        <v>2.52</v>
      </c>
      <c r="I86" s="69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41" t="inlineStr">
        <is>
          <t>Ветчины Запекуша с сочным окороком Вязанка Фикс.вес 0,42 п/а Вязанка</t>
        </is>
      </c>
      <c r="O86" s="699" t="n"/>
      <c r="P86" s="699" t="n"/>
      <c r="Q86" s="699" t="n"/>
      <c r="R86" s="665" t="n"/>
      <c r="S86" s="40" t="inlineStr"/>
      <c r="T86" s="40" t="inlineStr"/>
      <c r="U86" s="41" t="inlineStr">
        <is>
          <t>кг</t>
        </is>
      </c>
      <c r="V86" s="700" t="n">
        <v>0</v>
      </c>
      <c r="W86" s="70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0" t="n">
        <v>4680115882751</v>
      </c>
      <c r="E87" s="665" t="n"/>
      <c r="F87" s="697" t="n">
        <v>0.45</v>
      </c>
      <c r="G87" s="38" t="n">
        <v>10</v>
      </c>
      <c r="H87" s="697" t="n">
        <v>4.5</v>
      </c>
      <c r="I87" s="69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42" t="inlineStr">
        <is>
          <t>Ветчины «Филейская #Живой_пар» ф/в 0,45 п/а ТМ «Вязанка»</t>
        </is>
      </c>
      <c r="O87" s="699" t="n"/>
      <c r="P87" s="699" t="n"/>
      <c r="Q87" s="699" t="n"/>
      <c r="R87" s="665" t="n"/>
      <c r="S87" s="40" t="inlineStr"/>
      <c r="T87" s="40" t="inlineStr"/>
      <c r="U87" s="41" t="inlineStr">
        <is>
          <t>кг</t>
        </is>
      </c>
      <c r="V87" s="700" t="n">
        <v>0</v>
      </c>
      <c r="W87" s="70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0" t="n">
        <v>4680115882775</v>
      </c>
      <c r="E88" s="665" t="n"/>
      <c r="F88" s="697" t="n">
        <v>0.3</v>
      </c>
      <c r="G88" s="38" t="n">
        <v>8</v>
      </c>
      <c r="H88" s="697" t="n">
        <v>2.4</v>
      </c>
      <c r="I88" s="69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43" t="inlineStr">
        <is>
          <t>Ветчины «Сливушка с индейкой» Фикс.вес 0,3 П/а ТМ «Вязанка»</t>
        </is>
      </c>
      <c r="O88" s="699" t="n"/>
      <c r="P88" s="699" t="n"/>
      <c r="Q88" s="699" t="n"/>
      <c r="R88" s="665" t="n"/>
      <c r="S88" s="40" t="inlineStr"/>
      <c r="T88" s="40" t="inlineStr"/>
      <c r="U88" s="41" t="inlineStr">
        <is>
          <t>кг</t>
        </is>
      </c>
      <c r="V88" s="700" t="n">
        <v>0</v>
      </c>
      <c r="W88" s="70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0" t="n">
        <v>4680115880658</v>
      </c>
      <c r="E89" s="665" t="n"/>
      <c r="F89" s="697" t="n">
        <v>0.4</v>
      </c>
      <c r="G89" s="38" t="n">
        <v>6</v>
      </c>
      <c r="H89" s="697" t="n">
        <v>2.4</v>
      </c>
      <c r="I89" s="69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9" t="n"/>
      <c r="P89" s="699" t="n"/>
      <c r="Q89" s="699" t="n"/>
      <c r="R89" s="665" t="n"/>
      <c r="S89" s="40" t="inlineStr"/>
      <c r="T89" s="40" t="inlineStr"/>
      <c r="U89" s="41" t="inlineStr">
        <is>
          <t>кг</t>
        </is>
      </c>
      <c r="V89" s="700" t="n">
        <v>0</v>
      </c>
      <c r="W89" s="70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38" t="n"/>
      <c r="B90" s="327" t="n"/>
      <c r="C90" s="327" t="n"/>
      <c r="D90" s="327" t="n"/>
      <c r="E90" s="327" t="n"/>
      <c r="F90" s="327" t="n"/>
      <c r="G90" s="327" t="n"/>
      <c r="H90" s="327" t="n"/>
      <c r="I90" s="327" t="n"/>
      <c r="J90" s="327" t="n"/>
      <c r="K90" s="327" t="n"/>
      <c r="L90" s="327" t="n"/>
      <c r="M90" s="702" t="n"/>
      <c r="N90" s="703" t="inlineStr">
        <is>
          <t>Итого</t>
        </is>
      </c>
      <c r="O90" s="673" t="n"/>
      <c r="P90" s="673" t="n"/>
      <c r="Q90" s="673" t="n"/>
      <c r="R90" s="673" t="n"/>
      <c r="S90" s="673" t="n"/>
      <c r="T90" s="674" t="n"/>
      <c r="U90" s="43" t="inlineStr">
        <is>
          <t>кор</t>
        </is>
      </c>
      <c r="V90" s="704">
        <f>IFERROR(V85/H85,"0")+IFERROR(V86/H86,"0")+IFERROR(V87/H87,"0")+IFERROR(V88/H88,"0")+IFERROR(V89/H89,"0")</f>
        <v/>
      </c>
      <c r="W90" s="704">
        <f>IFERROR(W85/H85,"0")+IFERROR(W86/H86,"0")+IFERROR(W87/H87,"0")+IFERROR(W88/H88,"0")+IFERROR(W89/H89,"0")</f>
        <v/>
      </c>
      <c r="X90" s="704">
        <f>IFERROR(IF(X85="",0,X85),"0")+IFERROR(IF(X86="",0,X86),"0")+IFERROR(IF(X87="",0,X87),"0")+IFERROR(IF(X88="",0,X88),"0")+IFERROR(IF(X89="",0,X89),"0")</f>
        <v/>
      </c>
      <c r="Y90" s="705" t="n"/>
      <c r="Z90" s="705" t="n"/>
    </row>
    <row r="91">
      <c r="A91" s="327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702" t="n"/>
      <c r="N91" s="703" t="inlineStr">
        <is>
          <t>Итого</t>
        </is>
      </c>
      <c r="O91" s="673" t="n"/>
      <c r="P91" s="673" t="n"/>
      <c r="Q91" s="673" t="n"/>
      <c r="R91" s="673" t="n"/>
      <c r="S91" s="673" t="n"/>
      <c r="T91" s="674" t="n"/>
      <c r="U91" s="43" t="inlineStr">
        <is>
          <t>кг</t>
        </is>
      </c>
      <c r="V91" s="704">
        <f>IFERROR(SUM(V85:V89),"0")</f>
        <v/>
      </c>
      <c r="W91" s="704">
        <f>IFERROR(SUM(W85:W89),"0")</f>
        <v/>
      </c>
      <c r="X91" s="43" t="n"/>
      <c r="Y91" s="705" t="n"/>
      <c r="Z91" s="705" t="n"/>
    </row>
    <row r="92" ht="14.25" customHeight="1">
      <c r="A92" s="343" t="inlineStr">
        <is>
          <t>Копченые колбасы</t>
        </is>
      </c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7" t="n"/>
      <c r="N92" s="327" t="n"/>
      <c r="O92" s="327" t="n"/>
      <c r="P92" s="327" t="n"/>
      <c r="Q92" s="327" t="n"/>
      <c r="R92" s="327" t="n"/>
      <c r="S92" s="327" t="n"/>
      <c r="T92" s="327" t="n"/>
      <c r="U92" s="327" t="n"/>
      <c r="V92" s="327" t="n"/>
      <c r="W92" s="327" t="n"/>
      <c r="X92" s="327" t="n"/>
      <c r="Y92" s="343" t="n"/>
      <c r="Z92" s="343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0" t="n">
        <v>4607091387667</v>
      </c>
      <c r="E93" s="665" t="n"/>
      <c r="F93" s="697" t="n">
        <v>0.9</v>
      </c>
      <c r="G93" s="38" t="n">
        <v>10</v>
      </c>
      <c r="H93" s="697" t="n">
        <v>9</v>
      </c>
      <c r="I93" s="69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99" t="n"/>
      <c r="P93" s="699" t="n"/>
      <c r="Q93" s="699" t="n"/>
      <c r="R93" s="665" t="n"/>
      <c r="S93" s="40" t="inlineStr"/>
      <c r="T93" s="40" t="inlineStr"/>
      <c r="U93" s="41" t="inlineStr">
        <is>
          <t>кг</t>
        </is>
      </c>
      <c r="V93" s="700" t="n">
        <v>0</v>
      </c>
      <c r="W93" s="70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0" t="n">
        <v>4607091387636</v>
      </c>
      <c r="E94" s="665" t="n"/>
      <c r="F94" s="697" t="n">
        <v>0.7</v>
      </c>
      <c r="G94" s="38" t="n">
        <v>6</v>
      </c>
      <c r="H94" s="697" t="n">
        <v>4.2</v>
      </c>
      <c r="I94" s="69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99" t="n"/>
      <c r="P94" s="699" t="n"/>
      <c r="Q94" s="699" t="n"/>
      <c r="R94" s="665" t="n"/>
      <c r="S94" s="40" t="inlineStr"/>
      <c r="T94" s="40" t="inlineStr"/>
      <c r="U94" s="41" t="inlineStr">
        <is>
          <t>кг</t>
        </is>
      </c>
      <c r="V94" s="700" t="n">
        <v>0</v>
      </c>
      <c r="W94" s="70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0" t="n">
        <v>4607091384727</v>
      </c>
      <c r="E95" s="665" t="n"/>
      <c r="F95" s="697" t="n">
        <v>0.8</v>
      </c>
      <c r="G95" s="38" t="n">
        <v>6</v>
      </c>
      <c r="H95" s="697" t="n">
        <v>4.8</v>
      </c>
      <c r="I95" s="69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99" t="n"/>
      <c r="P95" s="699" t="n"/>
      <c r="Q95" s="699" t="n"/>
      <c r="R95" s="665" t="n"/>
      <c r="S95" s="40" t="inlineStr"/>
      <c r="T95" s="40" t="inlineStr"/>
      <c r="U95" s="41" t="inlineStr">
        <is>
          <t>кг</t>
        </is>
      </c>
      <c r="V95" s="700" t="n">
        <v>0</v>
      </c>
      <c r="W95" s="70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0" t="n">
        <v>4607091386745</v>
      </c>
      <c r="E96" s="665" t="n"/>
      <c r="F96" s="697" t="n">
        <v>0.8</v>
      </c>
      <c r="G96" s="38" t="n">
        <v>6</v>
      </c>
      <c r="H96" s="697" t="n">
        <v>4.8</v>
      </c>
      <c r="I96" s="69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99" t="n"/>
      <c r="P96" s="699" t="n"/>
      <c r="Q96" s="699" t="n"/>
      <c r="R96" s="665" t="n"/>
      <c r="S96" s="40" t="inlineStr"/>
      <c r="T96" s="40" t="inlineStr"/>
      <c r="U96" s="41" t="inlineStr">
        <is>
          <t>кг</t>
        </is>
      </c>
      <c r="V96" s="700" t="n">
        <v>0</v>
      </c>
      <c r="W96" s="70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0" t="n">
        <v>4607091382426</v>
      </c>
      <c r="E97" s="665" t="n"/>
      <c r="F97" s="697" t="n">
        <v>0.9</v>
      </c>
      <c r="G97" s="38" t="n">
        <v>10</v>
      </c>
      <c r="H97" s="697" t="n">
        <v>9</v>
      </c>
      <c r="I97" s="69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4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99" t="n"/>
      <c r="P97" s="699" t="n"/>
      <c r="Q97" s="699" t="n"/>
      <c r="R97" s="665" t="n"/>
      <c r="S97" s="40" t="inlineStr"/>
      <c r="T97" s="40" t="inlineStr"/>
      <c r="U97" s="41" t="inlineStr">
        <is>
          <t>кг</t>
        </is>
      </c>
      <c r="V97" s="700" t="n">
        <v>0</v>
      </c>
      <c r="W97" s="70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0" t="n">
        <v>4607091386547</v>
      </c>
      <c r="E98" s="665" t="n"/>
      <c r="F98" s="697" t="n">
        <v>0.35</v>
      </c>
      <c r="G98" s="38" t="n">
        <v>8</v>
      </c>
      <c r="H98" s="697" t="n">
        <v>2.8</v>
      </c>
      <c r="I98" s="69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99" t="n"/>
      <c r="P98" s="699" t="n"/>
      <c r="Q98" s="699" t="n"/>
      <c r="R98" s="665" t="n"/>
      <c r="S98" s="40" t="inlineStr"/>
      <c r="T98" s="40" t="inlineStr"/>
      <c r="U98" s="41" t="inlineStr">
        <is>
          <t>кг</t>
        </is>
      </c>
      <c r="V98" s="700" t="n">
        <v>0</v>
      </c>
      <c r="W98" s="70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0" t="n">
        <v>4607091384734</v>
      </c>
      <c r="E99" s="665" t="n"/>
      <c r="F99" s="697" t="n">
        <v>0.35</v>
      </c>
      <c r="G99" s="38" t="n">
        <v>6</v>
      </c>
      <c r="H99" s="697" t="n">
        <v>2.1</v>
      </c>
      <c r="I99" s="69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99" t="n"/>
      <c r="P99" s="699" t="n"/>
      <c r="Q99" s="699" t="n"/>
      <c r="R99" s="665" t="n"/>
      <c r="S99" s="40" t="inlineStr"/>
      <c r="T99" s="40" t="inlineStr"/>
      <c r="U99" s="41" t="inlineStr">
        <is>
          <t>кг</t>
        </is>
      </c>
      <c r="V99" s="700" t="n">
        <v>0</v>
      </c>
      <c r="W99" s="70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0" t="n">
        <v>4607091382464</v>
      </c>
      <c r="E100" s="665" t="n"/>
      <c r="F100" s="697" t="n">
        <v>0.35</v>
      </c>
      <c r="G100" s="38" t="n">
        <v>8</v>
      </c>
      <c r="H100" s="697" t="n">
        <v>2.8</v>
      </c>
      <c r="I100" s="69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99" t="n"/>
      <c r="P100" s="699" t="n"/>
      <c r="Q100" s="699" t="n"/>
      <c r="R100" s="665" t="n"/>
      <c r="S100" s="40" t="inlineStr"/>
      <c r="T100" s="40" t="inlineStr"/>
      <c r="U100" s="41" t="inlineStr">
        <is>
          <t>кг</t>
        </is>
      </c>
      <c r="V100" s="700" t="n">
        <v>0</v>
      </c>
      <c r="W100" s="70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0" t="n">
        <v>4680115883444</v>
      </c>
      <c r="E101" s="665" t="n"/>
      <c r="F101" s="697" t="n">
        <v>0.35</v>
      </c>
      <c r="G101" s="38" t="n">
        <v>8</v>
      </c>
      <c r="H101" s="697" t="n">
        <v>2.8</v>
      </c>
      <c r="I101" s="69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3" t="inlineStr">
        <is>
          <t>П/к колбасы «Аль-Ислами халяль» ф/в 0,35 фиброуз ТМ «Вязанка»</t>
        </is>
      </c>
      <c r="O101" s="699" t="n"/>
      <c r="P101" s="699" t="n"/>
      <c r="Q101" s="699" t="n"/>
      <c r="R101" s="665" t="n"/>
      <c r="S101" s="40" t="inlineStr"/>
      <c r="T101" s="40" t="inlineStr"/>
      <c r="U101" s="41" t="inlineStr">
        <is>
          <t>кг</t>
        </is>
      </c>
      <c r="V101" s="700" t="n">
        <v>0</v>
      </c>
      <c r="W101" s="70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0" t="n">
        <v>4680115883444</v>
      </c>
      <c r="E102" s="665" t="n"/>
      <c r="F102" s="697" t="n">
        <v>0.35</v>
      </c>
      <c r="G102" s="38" t="n">
        <v>8</v>
      </c>
      <c r="H102" s="697" t="n">
        <v>2.8</v>
      </c>
      <c r="I102" s="69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4" t="inlineStr">
        <is>
          <t>П/к колбасы «Аль-Ислами халяль» ф/в 0,35 фиброуз ТМ «Вязанка»</t>
        </is>
      </c>
      <c r="O102" s="699" t="n"/>
      <c r="P102" s="699" t="n"/>
      <c r="Q102" s="699" t="n"/>
      <c r="R102" s="665" t="n"/>
      <c r="S102" s="40" t="inlineStr"/>
      <c r="T102" s="40" t="inlineStr"/>
      <c r="U102" s="41" t="inlineStr">
        <is>
          <t>кг</t>
        </is>
      </c>
      <c r="V102" s="700" t="n">
        <v>0</v>
      </c>
      <c r="W102" s="70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8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702" t="n"/>
      <c r="N103" s="703" t="inlineStr">
        <is>
          <t>Итого</t>
        </is>
      </c>
      <c r="O103" s="673" t="n"/>
      <c r="P103" s="673" t="n"/>
      <c r="Q103" s="673" t="n"/>
      <c r="R103" s="673" t="n"/>
      <c r="S103" s="673" t="n"/>
      <c r="T103" s="674" t="n"/>
      <c r="U103" s="43" t="inlineStr">
        <is>
          <t>кор</t>
        </is>
      </c>
      <c r="V103" s="70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0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0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5" t="n"/>
      <c r="Z103" s="705" t="n"/>
    </row>
    <row r="104">
      <c r="A104" s="327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702" t="n"/>
      <c r="N104" s="703" t="inlineStr">
        <is>
          <t>Итого</t>
        </is>
      </c>
      <c r="O104" s="673" t="n"/>
      <c r="P104" s="673" t="n"/>
      <c r="Q104" s="673" t="n"/>
      <c r="R104" s="673" t="n"/>
      <c r="S104" s="673" t="n"/>
      <c r="T104" s="674" t="n"/>
      <c r="U104" s="43" t="inlineStr">
        <is>
          <t>кг</t>
        </is>
      </c>
      <c r="V104" s="704">
        <f>IFERROR(SUM(V93:V102),"0")</f>
        <v/>
      </c>
      <c r="W104" s="704">
        <f>IFERROR(SUM(W93:W102),"0")</f>
        <v/>
      </c>
      <c r="X104" s="43" t="n"/>
      <c r="Y104" s="705" t="n"/>
      <c r="Z104" s="705" t="n"/>
    </row>
    <row r="105" ht="14.25" customHeight="1">
      <c r="A105" s="343" t="inlineStr">
        <is>
          <t>Сосиски</t>
        </is>
      </c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7" t="n"/>
      <c r="N105" s="327" t="n"/>
      <c r="O105" s="327" t="n"/>
      <c r="P105" s="327" t="n"/>
      <c r="Q105" s="327" t="n"/>
      <c r="R105" s="327" t="n"/>
      <c r="S105" s="327" t="n"/>
      <c r="T105" s="327" t="n"/>
      <c r="U105" s="327" t="n"/>
      <c r="V105" s="327" t="n"/>
      <c r="W105" s="327" t="n"/>
      <c r="X105" s="327" t="n"/>
      <c r="Y105" s="343" t="n"/>
      <c r="Z105" s="343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65" t="n"/>
      <c r="F106" s="697" t="n">
        <v>1.4</v>
      </c>
      <c r="G106" s="38" t="n">
        <v>6</v>
      </c>
      <c r="H106" s="697" t="n">
        <v>8.4</v>
      </c>
      <c r="I106" s="69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55" t="inlineStr">
        <is>
          <t>Сосиски «Молокуши (Вязанка Молочные)» Весовые П/а мгс УВВ ТМ «Вязанка»</t>
        </is>
      </c>
      <c r="O106" s="699" t="n"/>
      <c r="P106" s="699" t="n"/>
      <c r="Q106" s="699" t="n"/>
      <c r="R106" s="665" t="n"/>
      <c r="S106" s="40" t="inlineStr"/>
      <c r="T106" s="40" t="inlineStr"/>
      <c r="U106" s="41" t="inlineStr">
        <is>
          <t>кг</t>
        </is>
      </c>
      <c r="V106" s="700" t="n">
        <v>120</v>
      </c>
      <c r="W106" s="70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0" t="n">
        <v>4607091386967</v>
      </c>
      <c r="E107" s="665" t="n"/>
      <c r="F107" s="697" t="n">
        <v>1.35</v>
      </c>
      <c r="G107" s="38" t="n">
        <v>6</v>
      </c>
      <c r="H107" s="697" t="n">
        <v>8.1</v>
      </c>
      <c r="I107" s="69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6" t="inlineStr">
        <is>
          <t>Сосиски Молокуши (Вязанка Молочные) Вязанка Весовые П/а мгс Вязанка</t>
        </is>
      </c>
      <c r="O107" s="699" t="n"/>
      <c r="P107" s="699" t="n"/>
      <c r="Q107" s="699" t="n"/>
      <c r="R107" s="665" t="n"/>
      <c r="S107" s="40" t="inlineStr"/>
      <c r="T107" s="40" t="inlineStr"/>
      <c r="U107" s="41" t="inlineStr">
        <is>
          <t>кг</t>
        </is>
      </c>
      <c r="V107" s="700" t="n">
        <v>0</v>
      </c>
      <c r="W107" s="70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0" t="n">
        <v>4607091385304</v>
      </c>
      <c r="E108" s="665" t="n"/>
      <c r="F108" s="697" t="n">
        <v>1.4</v>
      </c>
      <c r="G108" s="38" t="n">
        <v>6</v>
      </c>
      <c r="H108" s="697" t="n">
        <v>8.4</v>
      </c>
      <c r="I108" s="69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7" t="inlineStr">
        <is>
          <t>Сосиски «Рубленые» Весовые п/а мгс УВВ ТМ «Вязанка»</t>
        </is>
      </c>
      <c r="O108" s="699" t="n"/>
      <c r="P108" s="699" t="n"/>
      <c r="Q108" s="699" t="n"/>
      <c r="R108" s="665" t="n"/>
      <c r="S108" s="40" t="inlineStr"/>
      <c r="T108" s="40" t="inlineStr"/>
      <c r="U108" s="41" t="inlineStr">
        <is>
          <t>кг</t>
        </is>
      </c>
      <c r="V108" s="700" t="n">
        <v>60</v>
      </c>
      <c r="W108" s="70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0" t="n">
        <v>4607091386264</v>
      </c>
      <c r="E109" s="665" t="n"/>
      <c r="F109" s="697" t="n">
        <v>0.5</v>
      </c>
      <c r="G109" s="38" t="n">
        <v>6</v>
      </c>
      <c r="H109" s="697" t="n">
        <v>3</v>
      </c>
      <c r="I109" s="69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58">
        <f>HYPERLINK("https://abi.ru/products/Охлажденные/Вязанка/Вязанка/Сосиски/P002217/","Сосиски Венские Вязанка Фикс.вес 0,5 NDX мгс Вязанка")</f>
        <v/>
      </c>
      <c r="O109" s="699" t="n"/>
      <c r="P109" s="699" t="n"/>
      <c r="Q109" s="699" t="n"/>
      <c r="R109" s="665" t="n"/>
      <c r="S109" s="40" t="inlineStr"/>
      <c r="T109" s="40" t="inlineStr"/>
      <c r="U109" s="41" t="inlineStr">
        <is>
          <t>кг</t>
        </is>
      </c>
      <c r="V109" s="700" t="n">
        <v>0</v>
      </c>
      <c r="W109" s="70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0" t="n">
        <v>4680115882584</v>
      </c>
      <c r="E110" s="665" t="n"/>
      <c r="F110" s="697" t="n">
        <v>0.33</v>
      </c>
      <c r="G110" s="38" t="n">
        <v>8</v>
      </c>
      <c r="H110" s="697" t="n">
        <v>2.64</v>
      </c>
      <c r="I110" s="69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59" t="inlineStr">
        <is>
          <t>Сосиски Восточные халяль ТМ Вязанка полиамид в/у ф/в 0,33 кг НД Узбекистан АК</t>
        </is>
      </c>
      <c r="O110" s="699" t="n"/>
      <c r="P110" s="699" t="n"/>
      <c r="Q110" s="699" t="n"/>
      <c r="R110" s="665" t="n"/>
      <c r="S110" s="40" t="inlineStr"/>
      <c r="T110" s="40" t="inlineStr"/>
      <c r="U110" s="41" t="inlineStr">
        <is>
          <t>кг</t>
        </is>
      </c>
      <c r="V110" s="700" t="n">
        <v>0</v>
      </c>
      <c r="W110" s="70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0" t="n">
        <v>4680115882584</v>
      </c>
      <c r="E111" s="665" t="n"/>
      <c r="F111" s="697" t="n">
        <v>0.33</v>
      </c>
      <c r="G111" s="38" t="n">
        <v>8</v>
      </c>
      <c r="H111" s="697" t="n">
        <v>2.64</v>
      </c>
      <c r="I111" s="69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0" t="inlineStr">
        <is>
          <t>Сосиски Восточные халяль ТМ Вязанка полиамид в/у ф/в 0,33 кг Казахстан АК</t>
        </is>
      </c>
      <c r="O111" s="699" t="n"/>
      <c r="P111" s="699" t="n"/>
      <c r="Q111" s="699" t="n"/>
      <c r="R111" s="665" t="n"/>
      <c r="S111" s="40" t="inlineStr"/>
      <c r="T111" s="40" t="inlineStr"/>
      <c r="U111" s="41" t="inlineStr">
        <is>
          <t>кг</t>
        </is>
      </c>
      <c r="V111" s="700" t="n">
        <v>24.75</v>
      </c>
      <c r="W111" s="70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0" t="n">
        <v>4607091385731</v>
      </c>
      <c r="E112" s="665" t="n"/>
      <c r="F112" s="697" t="n">
        <v>0.45</v>
      </c>
      <c r="G112" s="38" t="n">
        <v>6</v>
      </c>
      <c r="H112" s="697" t="n">
        <v>2.7</v>
      </c>
      <c r="I112" s="697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1" t="inlineStr">
        <is>
          <t>Сосиски Молокуши (Вязанка Молочные) Вязанка Фикс.вес 0,45 П/а мгс Вязанка</t>
        </is>
      </c>
      <c r="O112" s="699" t="n"/>
      <c r="P112" s="699" t="n"/>
      <c r="Q112" s="699" t="n"/>
      <c r="R112" s="665" t="n"/>
      <c r="S112" s="40" t="inlineStr"/>
      <c r="T112" s="40" t="inlineStr"/>
      <c r="U112" s="41" t="inlineStr">
        <is>
          <t>кг</t>
        </is>
      </c>
      <c r="V112" s="700" t="n">
        <v>36</v>
      </c>
      <c r="W112" s="70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0" t="n">
        <v>4680115880214</v>
      </c>
      <c r="E113" s="665" t="n"/>
      <c r="F113" s="697" t="n">
        <v>0.45</v>
      </c>
      <c r="G113" s="38" t="n">
        <v>6</v>
      </c>
      <c r="H113" s="697" t="n">
        <v>2.7</v>
      </c>
      <c r="I113" s="697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2" t="inlineStr">
        <is>
          <t>Сосиски Молокуши миникушай Вязанка Ф/в 0,45 амилюкс мгс Вязанка</t>
        </is>
      </c>
      <c r="O113" s="699" t="n"/>
      <c r="P113" s="699" t="n"/>
      <c r="Q113" s="699" t="n"/>
      <c r="R113" s="665" t="n"/>
      <c r="S113" s="40" t="inlineStr"/>
      <c r="T113" s="40" t="inlineStr"/>
      <c r="U113" s="41" t="inlineStr">
        <is>
          <t>кг</t>
        </is>
      </c>
      <c r="V113" s="700" t="n">
        <v>0</v>
      </c>
      <c r="W113" s="701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0" t="n">
        <v>4680115880894</v>
      </c>
      <c r="E114" s="665" t="n"/>
      <c r="F114" s="697" t="n">
        <v>0.33</v>
      </c>
      <c r="G114" s="38" t="n">
        <v>6</v>
      </c>
      <c r="H114" s="697" t="n">
        <v>1.98</v>
      </c>
      <c r="I114" s="697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3" t="inlineStr">
        <is>
          <t>Сосиски Молокуши Миникушай Вязанка фикс.вес 0,33 п/а Вязанка</t>
        </is>
      </c>
      <c r="O114" s="699" t="n"/>
      <c r="P114" s="699" t="n"/>
      <c r="Q114" s="699" t="n"/>
      <c r="R114" s="665" t="n"/>
      <c r="S114" s="40" t="inlineStr"/>
      <c r="T114" s="40" t="inlineStr"/>
      <c r="U114" s="41" t="inlineStr">
        <is>
          <t>кг</t>
        </is>
      </c>
      <c r="V114" s="700" t="n">
        <v>0</v>
      </c>
      <c r="W114" s="70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0" t="n">
        <v>4607091385427</v>
      </c>
      <c r="E115" s="665" t="n"/>
      <c r="F115" s="697" t="n">
        <v>0.5</v>
      </c>
      <c r="G115" s="38" t="n">
        <v>6</v>
      </c>
      <c r="H115" s="697" t="n">
        <v>3</v>
      </c>
      <c r="I115" s="697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4">
        <f>HYPERLINK("https://abi.ru/products/Охлажденные/Вязанка/Вязанка/Сосиски/P003030/","Сосиски Рубленые Вязанка Фикс.вес 0,5 п/а мгс Вязанка")</f>
        <v/>
      </c>
      <c r="O115" s="699" t="n"/>
      <c r="P115" s="699" t="n"/>
      <c r="Q115" s="699" t="n"/>
      <c r="R115" s="665" t="n"/>
      <c r="S115" s="40" t="inlineStr"/>
      <c r="T115" s="40" t="inlineStr"/>
      <c r="U115" s="41" t="inlineStr">
        <is>
          <t>кг</t>
        </is>
      </c>
      <c r="V115" s="700" t="n">
        <v>12</v>
      </c>
      <c r="W115" s="70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0" t="n">
        <v>4680115882645</v>
      </c>
      <c r="E116" s="665" t="n"/>
      <c r="F116" s="697" t="n">
        <v>0.3</v>
      </c>
      <c r="G116" s="38" t="n">
        <v>6</v>
      </c>
      <c r="H116" s="697" t="n">
        <v>1.8</v>
      </c>
      <c r="I116" s="697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5" t="inlineStr">
        <is>
          <t>Сосиски «Сливушки с сыром» ф/в 0,3 п/а ТМ «Вязанка»</t>
        </is>
      </c>
      <c r="O116" s="699" t="n"/>
      <c r="P116" s="699" t="n"/>
      <c r="Q116" s="699" t="n"/>
      <c r="R116" s="665" t="n"/>
      <c r="S116" s="40" t="inlineStr"/>
      <c r="T116" s="40" t="inlineStr"/>
      <c r="U116" s="41" t="inlineStr">
        <is>
          <t>кг</t>
        </is>
      </c>
      <c r="V116" s="700" t="n">
        <v>0</v>
      </c>
      <c r="W116" s="70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8" t="n"/>
      <c r="B117" s="327" t="n"/>
      <c r="C117" s="327" t="n"/>
      <c r="D117" s="327" t="n"/>
      <c r="E117" s="327" t="n"/>
      <c r="F117" s="327" t="n"/>
      <c r="G117" s="327" t="n"/>
      <c r="H117" s="327" t="n"/>
      <c r="I117" s="327" t="n"/>
      <c r="J117" s="327" t="n"/>
      <c r="K117" s="327" t="n"/>
      <c r="L117" s="327" t="n"/>
      <c r="M117" s="702" t="n"/>
      <c r="N117" s="703" t="inlineStr">
        <is>
          <t>Итого</t>
        </is>
      </c>
      <c r="O117" s="673" t="n"/>
      <c r="P117" s="673" t="n"/>
      <c r="Q117" s="673" t="n"/>
      <c r="R117" s="673" t="n"/>
      <c r="S117" s="673" t="n"/>
      <c r="T117" s="674" t="n"/>
      <c r="U117" s="43" t="inlineStr">
        <is>
          <t>кор</t>
        </is>
      </c>
      <c r="V117" s="70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5" t="n"/>
      <c r="Z117" s="705" t="n"/>
    </row>
    <row r="118">
      <c r="A118" s="327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702" t="n"/>
      <c r="N118" s="703" t="inlineStr">
        <is>
          <t>Итого</t>
        </is>
      </c>
      <c r="O118" s="673" t="n"/>
      <c r="P118" s="673" t="n"/>
      <c r="Q118" s="673" t="n"/>
      <c r="R118" s="673" t="n"/>
      <c r="S118" s="673" t="n"/>
      <c r="T118" s="674" t="n"/>
      <c r="U118" s="43" t="inlineStr">
        <is>
          <t>кг</t>
        </is>
      </c>
      <c r="V118" s="704">
        <f>IFERROR(SUM(V106:V116),"0")</f>
        <v/>
      </c>
      <c r="W118" s="704">
        <f>IFERROR(SUM(W106:W116),"0")</f>
        <v/>
      </c>
      <c r="X118" s="43" t="n"/>
      <c r="Y118" s="705" t="n"/>
      <c r="Z118" s="705" t="n"/>
    </row>
    <row r="119" ht="14.25" customHeight="1">
      <c r="A119" s="343" t="inlineStr">
        <is>
          <t>Сардельки</t>
        </is>
      </c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7" t="n"/>
      <c r="N119" s="327" t="n"/>
      <c r="O119" s="327" t="n"/>
      <c r="P119" s="327" t="n"/>
      <c r="Q119" s="327" t="n"/>
      <c r="R119" s="327" t="n"/>
      <c r="S119" s="327" t="n"/>
      <c r="T119" s="327" t="n"/>
      <c r="U119" s="327" t="n"/>
      <c r="V119" s="327" t="n"/>
      <c r="W119" s="327" t="n"/>
      <c r="X119" s="327" t="n"/>
      <c r="Y119" s="343" t="n"/>
      <c r="Z119" s="343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0" t="n">
        <v>4607091383065</v>
      </c>
      <c r="E120" s="665" t="n"/>
      <c r="F120" s="697" t="n">
        <v>0.83</v>
      </c>
      <c r="G120" s="38" t="n">
        <v>4</v>
      </c>
      <c r="H120" s="697" t="n">
        <v>3.32</v>
      </c>
      <c r="I120" s="697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99" t="n"/>
      <c r="P120" s="699" t="n"/>
      <c r="Q120" s="699" t="n"/>
      <c r="R120" s="665" t="n"/>
      <c r="S120" s="40" t="inlineStr"/>
      <c r="T120" s="40" t="inlineStr"/>
      <c r="U120" s="41" t="inlineStr">
        <is>
          <t>кг</t>
        </is>
      </c>
      <c r="V120" s="700" t="n">
        <v>0</v>
      </c>
      <c r="W120" s="701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30" t="n">
        <v>4680115881532</v>
      </c>
      <c r="E121" s="665" t="n"/>
      <c r="F121" s="697" t="n">
        <v>1.35</v>
      </c>
      <c r="G121" s="38" t="n">
        <v>6</v>
      </c>
      <c r="H121" s="697" t="n">
        <v>8.1</v>
      </c>
      <c r="I121" s="697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67">
        <f>HYPERLINK("https://abi.ru/products/Охлажденные/Вязанка/Вязанка/Сардельки/P003237/","Сардельки «Филейские» Весовые NDX мгс ТМ «Вязанка»")</f>
        <v/>
      </c>
      <c r="O121" s="699" t="n"/>
      <c r="P121" s="699" t="n"/>
      <c r="Q121" s="699" t="n"/>
      <c r="R121" s="665" t="n"/>
      <c r="S121" s="40" t="inlineStr"/>
      <c r="T121" s="40" t="inlineStr">
        <is>
          <t>09.01.2024</t>
        </is>
      </c>
      <c r="U121" s="41" t="inlineStr">
        <is>
          <t>кг</t>
        </is>
      </c>
      <c r="V121" s="700" t="n">
        <v>60</v>
      </c>
      <c r="W121" s="70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0" t="n">
        <v>4680115881532</v>
      </c>
      <c r="E122" s="665" t="n"/>
      <c r="F122" s="697" t="n">
        <v>1.4</v>
      </c>
      <c r="G122" s="38" t="n">
        <v>6</v>
      </c>
      <c r="H122" s="697" t="n">
        <v>8.4</v>
      </c>
      <c r="I122" s="697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8" t="inlineStr">
        <is>
          <t>Сардельки «Филейские» Весовые н/о мгс ТМ «Вязанка»</t>
        </is>
      </c>
      <c r="O122" s="699" t="n"/>
      <c r="P122" s="699" t="n"/>
      <c r="Q122" s="699" t="n"/>
      <c r="R122" s="665" t="n"/>
      <c r="S122" s="40" t="inlineStr"/>
      <c r="T122" s="40" t="inlineStr"/>
      <c r="U122" s="41" t="inlineStr">
        <is>
          <t>кг</t>
        </is>
      </c>
      <c r="V122" s="700" t="n">
        <v>0</v>
      </c>
      <c r="W122" s="70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0" t="n">
        <v>4680115882652</v>
      </c>
      <c r="E123" s="665" t="n"/>
      <c r="F123" s="697" t="n">
        <v>0.33</v>
      </c>
      <c r="G123" s="38" t="n">
        <v>6</v>
      </c>
      <c r="H123" s="697" t="n">
        <v>1.98</v>
      </c>
      <c r="I123" s="69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9" t="inlineStr">
        <is>
          <t>Сардельки «Сливушки с сыром #минидельки» ф/в 0,33 айпил ТМ «Вязанка»</t>
        </is>
      </c>
      <c r="O123" s="699" t="n"/>
      <c r="P123" s="699" t="n"/>
      <c r="Q123" s="699" t="n"/>
      <c r="R123" s="665" t="n"/>
      <c r="S123" s="40" t="inlineStr"/>
      <c r="T123" s="40" t="inlineStr"/>
      <c r="U123" s="41" t="inlineStr">
        <is>
          <t>кг</t>
        </is>
      </c>
      <c r="V123" s="700" t="n">
        <v>0</v>
      </c>
      <c r="W123" s="70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30" t="n">
        <v>4680115881464</v>
      </c>
      <c r="E124" s="665" t="n"/>
      <c r="F124" s="697" t="n">
        <v>0.4</v>
      </c>
      <c r="G124" s="38" t="n">
        <v>6</v>
      </c>
      <c r="H124" s="697" t="n">
        <v>2.4</v>
      </c>
      <c r="I124" s="697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70" t="inlineStr">
        <is>
          <t>Сардельки «Филейские» Фикс.вес 0,4 NDX мгс ТМ «Вязанка»</t>
        </is>
      </c>
      <c r="O124" s="699" t="n"/>
      <c r="P124" s="699" t="n"/>
      <c r="Q124" s="699" t="n"/>
      <c r="R124" s="665" t="n"/>
      <c r="S124" s="40" t="inlineStr"/>
      <c r="T124" s="40" t="inlineStr"/>
      <c r="U124" s="41" t="inlineStr">
        <is>
          <t>кг</t>
        </is>
      </c>
      <c r="V124" s="700" t="n">
        <v>0</v>
      </c>
      <c r="W124" s="70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38" t="n"/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702" t="n"/>
      <c r="N125" s="703" t="inlineStr">
        <is>
          <t>Итого</t>
        </is>
      </c>
      <c r="O125" s="673" t="n"/>
      <c r="P125" s="673" t="n"/>
      <c r="Q125" s="673" t="n"/>
      <c r="R125" s="673" t="n"/>
      <c r="S125" s="673" t="n"/>
      <c r="T125" s="674" t="n"/>
      <c r="U125" s="43" t="inlineStr">
        <is>
          <t>кор</t>
        </is>
      </c>
      <c r="V125" s="704">
        <f>IFERROR(V120/H120,"0")+IFERROR(V121/H121,"0")+IFERROR(V122/H122,"0")+IFERROR(V123/H123,"0")+IFERROR(V124/H124,"0")</f>
        <v/>
      </c>
      <c r="W125" s="704">
        <f>IFERROR(W120/H120,"0")+IFERROR(W121/H121,"0")+IFERROR(W122/H122,"0")+IFERROR(W123/H123,"0")+IFERROR(W124/H124,"0")</f>
        <v/>
      </c>
      <c r="X125" s="704">
        <f>IFERROR(IF(X120="",0,X120),"0")+IFERROR(IF(X121="",0,X121),"0")+IFERROR(IF(X122="",0,X122),"0")+IFERROR(IF(X123="",0,X123),"0")+IFERROR(IF(X124="",0,X124),"0")</f>
        <v/>
      </c>
      <c r="Y125" s="705" t="n"/>
      <c r="Z125" s="705" t="n"/>
    </row>
    <row r="126">
      <c r="A126" s="327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702" t="n"/>
      <c r="N126" s="703" t="inlineStr">
        <is>
          <t>Итого</t>
        </is>
      </c>
      <c r="O126" s="673" t="n"/>
      <c r="P126" s="673" t="n"/>
      <c r="Q126" s="673" t="n"/>
      <c r="R126" s="673" t="n"/>
      <c r="S126" s="673" t="n"/>
      <c r="T126" s="674" t="n"/>
      <c r="U126" s="43" t="inlineStr">
        <is>
          <t>кг</t>
        </is>
      </c>
      <c r="V126" s="704">
        <f>IFERROR(SUM(V120:V124),"0")</f>
        <v/>
      </c>
      <c r="W126" s="704">
        <f>IFERROR(SUM(W120:W124),"0")</f>
        <v/>
      </c>
      <c r="X126" s="43" t="n"/>
      <c r="Y126" s="705" t="n"/>
      <c r="Z126" s="705" t="n"/>
    </row>
    <row r="127" ht="16.5" customHeight="1">
      <c r="A127" s="354" t="inlineStr">
        <is>
          <t>Сливушки</t>
        </is>
      </c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327" t="n"/>
      <c r="N127" s="327" t="n"/>
      <c r="O127" s="327" t="n"/>
      <c r="P127" s="327" t="n"/>
      <c r="Q127" s="327" t="n"/>
      <c r="R127" s="327" t="n"/>
      <c r="S127" s="327" t="n"/>
      <c r="T127" s="327" t="n"/>
      <c r="U127" s="327" t="n"/>
      <c r="V127" s="327" t="n"/>
      <c r="W127" s="327" t="n"/>
      <c r="X127" s="327" t="n"/>
      <c r="Y127" s="354" t="n"/>
      <c r="Z127" s="354" t="n"/>
    </row>
    <row r="128" ht="14.25" customHeight="1">
      <c r="A128" s="343" t="inlineStr">
        <is>
          <t>Сосиски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43" t="n"/>
      <c r="Z128" s="343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30" t="n">
        <v>4607091385168</v>
      </c>
      <c r="E129" s="665" t="n"/>
      <c r="F129" s="697" t="n">
        <v>1.4</v>
      </c>
      <c r="G129" s="38" t="n">
        <v>6</v>
      </c>
      <c r="H129" s="697" t="n">
        <v>8.4</v>
      </c>
      <c r="I129" s="697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71" t="inlineStr">
        <is>
          <t>Сосиски «Вязанка Сливочные» Весовые П/а мгс ТМ «Вязанка»</t>
        </is>
      </c>
      <c r="O129" s="699" t="n"/>
      <c r="P129" s="699" t="n"/>
      <c r="Q129" s="699" t="n"/>
      <c r="R129" s="665" t="n"/>
      <c r="S129" s="40" t="inlineStr"/>
      <c r="T129" s="40" t="inlineStr"/>
      <c r="U129" s="41" t="inlineStr">
        <is>
          <t>кг</t>
        </is>
      </c>
      <c r="V129" s="700" t="n">
        <v>210</v>
      </c>
      <c r="W129" s="701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30" t="n">
        <v>4607091383256</v>
      </c>
      <c r="E130" s="665" t="n"/>
      <c r="F130" s="697" t="n">
        <v>0.33</v>
      </c>
      <c r="G130" s="38" t="n">
        <v>6</v>
      </c>
      <c r="H130" s="697" t="n">
        <v>1.98</v>
      </c>
      <c r="I130" s="697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2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99" t="n"/>
      <c r="P130" s="699" t="n"/>
      <c r="Q130" s="699" t="n"/>
      <c r="R130" s="665" t="n"/>
      <c r="S130" s="40" t="inlineStr"/>
      <c r="T130" s="40" t="inlineStr"/>
      <c r="U130" s="41" t="inlineStr">
        <is>
          <t>кг</t>
        </is>
      </c>
      <c r="V130" s="700" t="n">
        <v>0</v>
      </c>
      <c r="W130" s="70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30" t="n">
        <v>4607091385748</v>
      </c>
      <c r="E131" s="665" t="n"/>
      <c r="F131" s="697" t="n">
        <v>0.45</v>
      </c>
      <c r="G131" s="38" t="n">
        <v>6</v>
      </c>
      <c r="H131" s="697" t="n">
        <v>2.7</v>
      </c>
      <c r="I131" s="697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73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99" t="n"/>
      <c r="P131" s="699" t="n"/>
      <c r="Q131" s="699" t="n"/>
      <c r="R131" s="665" t="n"/>
      <c r="S131" s="40" t="inlineStr"/>
      <c r="T131" s="40" t="inlineStr"/>
      <c r="U131" s="41" t="inlineStr">
        <is>
          <t>кг</t>
        </is>
      </c>
      <c r="V131" s="700" t="n">
        <v>63</v>
      </c>
      <c r="W131" s="70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38" t="n"/>
      <c r="B132" s="327" t="n"/>
      <c r="C132" s="327" t="n"/>
      <c r="D132" s="327" t="n"/>
      <c r="E132" s="327" t="n"/>
      <c r="F132" s="327" t="n"/>
      <c r="G132" s="327" t="n"/>
      <c r="H132" s="327" t="n"/>
      <c r="I132" s="327" t="n"/>
      <c r="J132" s="327" t="n"/>
      <c r="K132" s="327" t="n"/>
      <c r="L132" s="327" t="n"/>
      <c r="M132" s="702" t="n"/>
      <c r="N132" s="703" t="inlineStr">
        <is>
          <t>Итого</t>
        </is>
      </c>
      <c r="O132" s="673" t="n"/>
      <c r="P132" s="673" t="n"/>
      <c r="Q132" s="673" t="n"/>
      <c r="R132" s="673" t="n"/>
      <c r="S132" s="673" t="n"/>
      <c r="T132" s="674" t="n"/>
      <c r="U132" s="43" t="inlineStr">
        <is>
          <t>кор</t>
        </is>
      </c>
      <c r="V132" s="704">
        <f>IFERROR(V129/H129,"0")+IFERROR(V130/H130,"0")+IFERROR(V131/H131,"0")</f>
        <v/>
      </c>
      <c r="W132" s="704">
        <f>IFERROR(W129/H129,"0")+IFERROR(W130/H130,"0")+IFERROR(W131/H131,"0")</f>
        <v/>
      </c>
      <c r="X132" s="704">
        <f>IFERROR(IF(X129="",0,X129),"0")+IFERROR(IF(X130="",0,X130),"0")+IFERROR(IF(X131="",0,X131),"0")</f>
        <v/>
      </c>
      <c r="Y132" s="705" t="n"/>
      <c r="Z132" s="705" t="n"/>
    </row>
    <row r="133">
      <c r="A133" s="327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702" t="n"/>
      <c r="N133" s="703" t="inlineStr">
        <is>
          <t>Итого</t>
        </is>
      </c>
      <c r="O133" s="673" t="n"/>
      <c r="P133" s="673" t="n"/>
      <c r="Q133" s="673" t="n"/>
      <c r="R133" s="673" t="n"/>
      <c r="S133" s="673" t="n"/>
      <c r="T133" s="674" t="n"/>
      <c r="U133" s="43" t="inlineStr">
        <is>
          <t>кг</t>
        </is>
      </c>
      <c r="V133" s="704">
        <f>IFERROR(SUM(V129:V131),"0")</f>
        <v/>
      </c>
      <c r="W133" s="704">
        <f>IFERROR(SUM(W129:W131),"0")</f>
        <v/>
      </c>
      <c r="X133" s="43" t="n"/>
      <c r="Y133" s="705" t="n"/>
      <c r="Z133" s="705" t="n"/>
    </row>
    <row r="134" ht="27.75" customHeight="1">
      <c r="A134" s="359" t="inlineStr">
        <is>
          <t>Стародворье</t>
        </is>
      </c>
      <c r="B134" s="696" t="n"/>
      <c r="C134" s="696" t="n"/>
      <c r="D134" s="696" t="n"/>
      <c r="E134" s="696" t="n"/>
      <c r="F134" s="696" t="n"/>
      <c r="G134" s="696" t="n"/>
      <c r="H134" s="696" t="n"/>
      <c r="I134" s="696" t="n"/>
      <c r="J134" s="696" t="n"/>
      <c r="K134" s="696" t="n"/>
      <c r="L134" s="696" t="n"/>
      <c r="M134" s="696" t="n"/>
      <c r="N134" s="696" t="n"/>
      <c r="O134" s="696" t="n"/>
      <c r="P134" s="696" t="n"/>
      <c r="Q134" s="696" t="n"/>
      <c r="R134" s="696" t="n"/>
      <c r="S134" s="696" t="n"/>
      <c r="T134" s="696" t="n"/>
      <c r="U134" s="696" t="n"/>
      <c r="V134" s="696" t="n"/>
      <c r="W134" s="696" t="n"/>
      <c r="X134" s="696" t="n"/>
      <c r="Y134" s="55" t="n"/>
      <c r="Z134" s="55" t="n"/>
    </row>
    <row r="135" ht="16.5" customHeight="1">
      <c r="A135" s="354" t="inlineStr">
        <is>
          <t>Золоченная в печи</t>
        </is>
      </c>
      <c r="B135" s="327" t="n"/>
      <c r="C135" s="327" t="n"/>
      <c r="D135" s="327" t="n"/>
      <c r="E135" s="327" t="n"/>
      <c r="F135" s="327" t="n"/>
      <c r="G135" s="327" t="n"/>
      <c r="H135" s="327" t="n"/>
      <c r="I135" s="327" t="n"/>
      <c r="J135" s="327" t="n"/>
      <c r="K135" s="327" t="n"/>
      <c r="L135" s="327" t="n"/>
      <c r="M135" s="327" t="n"/>
      <c r="N135" s="327" t="n"/>
      <c r="O135" s="327" t="n"/>
      <c r="P135" s="327" t="n"/>
      <c r="Q135" s="327" t="n"/>
      <c r="R135" s="327" t="n"/>
      <c r="S135" s="327" t="n"/>
      <c r="T135" s="327" t="n"/>
      <c r="U135" s="327" t="n"/>
      <c r="V135" s="327" t="n"/>
      <c r="W135" s="327" t="n"/>
      <c r="X135" s="327" t="n"/>
      <c r="Y135" s="354" t="n"/>
      <c r="Z135" s="354" t="n"/>
    </row>
    <row r="136" ht="14.25" customHeight="1">
      <c r="A136" s="343" t="inlineStr">
        <is>
          <t>Вареные колбасы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43" t="n"/>
      <c r="Z136" s="343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30" t="n">
        <v>4607091383423</v>
      </c>
      <c r="E137" s="665" t="n"/>
      <c r="F137" s="697" t="n">
        <v>1.35</v>
      </c>
      <c r="G137" s="38" t="n">
        <v>8</v>
      </c>
      <c r="H137" s="697" t="n">
        <v>10.8</v>
      </c>
      <c r="I137" s="697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7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99" t="n"/>
      <c r="P137" s="699" t="n"/>
      <c r="Q137" s="699" t="n"/>
      <c r="R137" s="665" t="n"/>
      <c r="S137" s="40" t="inlineStr"/>
      <c r="T137" s="40" t="inlineStr"/>
      <c r="U137" s="41" t="inlineStr">
        <is>
          <t>кг</t>
        </is>
      </c>
      <c r="V137" s="700" t="n">
        <v>0</v>
      </c>
      <c r="W137" s="70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30" t="n">
        <v>4607091381405</v>
      </c>
      <c r="E138" s="665" t="n"/>
      <c r="F138" s="697" t="n">
        <v>1.35</v>
      </c>
      <c r="G138" s="38" t="n">
        <v>8</v>
      </c>
      <c r="H138" s="697" t="n">
        <v>10.8</v>
      </c>
      <c r="I138" s="697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7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99" t="n"/>
      <c r="P138" s="699" t="n"/>
      <c r="Q138" s="699" t="n"/>
      <c r="R138" s="665" t="n"/>
      <c r="S138" s="40" t="inlineStr"/>
      <c r="T138" s="40" t="inlineStr"/>
      <c r="U138" s="41" t="inlineStr">
        <is>
          <t>кг</t>
        </is>
      </c>
      <c r="V138" s="700" t="n">
        <v>0</v>
      </c>
      <c r="W138" s="70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30" t="n">
        <v>4607091386516</v>
      </c>
      <c r="E139" s="665" t="n"/>
      <c r="F139" s="697" t="n">
        <v>1.4</v>
      </c>
      <c r="G139" s="38" t="n">
        <v>8</v>
      </c>
      <c r="H139" s="697" t="n">
        <v>11.2</v>
      </c>
      <c r="I139" s="697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7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99" t="n"/>
      <c r="P139" s="699" t="n"/>
      <c r="Q139" s="699" t="n"/>
      <c r="R139" s="665" t="n"/>
      <c r="S139" s="40" t="inlineStr"/>
      <c r="T139" s="40" t="inlineStr"/>
      <c r="U139" s="41" t="inlineStr">
        <is>
          <t>кг</t>
        </is>
      </c>
      <c r="V139" s="700" t="n">
        <v>0</v>
      </c>
      <c r="W139" s="70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38" t="n"/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702" t="n"/>
      <c r="N140" s="703" t="inlineStr">
        <is>
          <t>Итого</t>
        </is>
      </c>
      <c r="O140" s="673" t="n"/>
      <c r="P140" s="673" t="n"/>
      <c r="Q140" s="673" t="n"/>
      <c r="R140" s="673" t="n"/>
      <c r="S140" s="673" t="n"/>
      <c r="T140" s="674" t="n"/>
      <c r="U140" s="43" t="inlineStr">
        <is>
          <t>кор</t>
        </is>
      </c>
      <c r="V140" s="704">
        <f>IFERROR(V137/H137,"0")+IFERROR(V138/H138,"0")+IFERROR(V139/H139,"0")</f>
        <v/>
      </c>
      <c r="W140" s="704">
        <f>IFERROR(W137/H137,"0")+IFERROR(W138/H138,"0")+IFERROR(W139/H139,"0")</f>
        <v/>
      </c>
      <c r="X140" s="704">
        <f>IFERROR(IF(X137="",0,X137),"0")+IFERROR(IF(X138="",0,X138),"0")+IFERROR(IF(X139="",0,X139),"0")</f>
        <v/>
      </c>
      <c r="Y140" s="705" t="n"/>
      <c r="Z140" s="705" t="n"/>
    </row>
    <row r="141">
      <c r="A141" s="327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702" t="n"/>
      <c r="N141" s="703" t="inlineStr">
        <is>
          <t>Итого</t>
        </is>
      </c>
      <c r="O141" s="673" t="n"/>
      <c r="P141" s="673" t="n"/>
      <c r="Q141" s="673" t="n"/>
      <c r="R141" s="673" t="n"/>
      <c r="S141" s="673" t="n"/>
      <c r="T141" s="674" t="n"/>
      <c r="U141" s="43" t="inlineStr">
        <is>
          <t>кг</t>
        </is>
      </c>
      <c r="V141" s="704">
        <f>IFERROR(SUM(V137:V139),"0")</f>
        <v/>
      </c>
      <c r="W141" s="704">
        <f>IFERROR(SUM(W137:W139),"0")</f>
        <v/>
      </c>
      <c r="X141" s="43" t="n"/>
      <c r="Y141" s="705" t="n"/>
      <c r="Z141" s="705" t="n"/>
    </row>
    <row r="142" ht="16.5" customHeight="1">
      <c r="A142" s="354" t="inlineStr">
        <is>
          <t>Мясорубская</t>
        </is>
      </c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327" t="n"/>
      <c r="N142" s="327" t="n"/>
      <c r="O142" s="327" t="n"/>
      <c r="P142" s="327" t="n"/>
      <c r="Q142" s="327" t="n"/>
      <c r="R142" s="327" t="n"/>
      <c r="S142" s="327" t="n"/>
      <c r="T142" s="327" t="n"/>
      <c r="U142" s="327" t="n"/>
      <c r="V142" s="327" t="n"/>
      <c r="W142" s="327" t="n"/>
      <c r="X142" s="327" t="n"/>
      <c r="Y142" s="354" t="n"/>
      <c r="Z142" s="354" t="n"/>
    </row>
    <row r="143" ht="14.25" customHeight="1">
      <c r="A143" s="343" t="inlineStr">
        <is>
          <t>Копченые колбасы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43" t="n"/>
      <c r="Z143" s="343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30" t="n">
        <v>4680115880993</v>
      </c>
      <c r="E144" s="665" t="n"/>
      <c r="F144" s="697" t="n">
        <v>0.7</v>
      </c>
      <c r="G144" s="38" t="n">
        <v>6</v>
      </c>
      <c r="H144" s="697" t="n">
        <v>4.2</v>
      </c>
      <c r="I144" s="69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99" t="n"/>
      <c r="P144" s="699" t="n"/>
      <c r="Q144" s="699" t="n"/>
      <c r="R144" s="665" t="n"/>
      <c r="S144" s="40" t="inlineStr"/>
      <c r="T144" s="40" t="inlineStr"/>
      <c r="U144" s="41" t="inlineStr">
        <is>
          <t>кг</t>
        </is>
      </c>
      <c r="V144" s="700" t="n">
        <v>0</v>
      </c>
      <c r="W144" s="70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30" t="n">
        <v>4680115881761</v>
      </c>
      <c r="E145" s="665" t="n"/>
      <c r="F145" s="697" t="n">
        <v>0.7</v>
      </c>
      <c r="G145" s="38" t="n">
        <v>6</v>
      </c>
      <c r="H145" s="697" t="n">
        <v>4.2</v>
      </c>
      <c r="I145" s="69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7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99" t="n"/>
      <c r="P145" s="699" t="n"/>
      <c r="Q145" s="699" t="n"/>
      <c r="R145" s="665" t="n"/>
      <c r="S145" s="40" t="inlineStr"/>
      <c r="T145" s="40" t="inlineStr"/>
      <c r="U145" s="41" t="inlineStr">
        <is>
          <t>кг</t>
        </is>
      </c>
      <c r="V145" s="700" t="n">
        <v>0</v>
      </c>
      <c r="W145" s="70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30" t="n">
        <v>4680115881563</v>
      </c>
      <c r="E146" s="665" t="n"/>
      <c r="F146" s="697" t="n">
        <v>0.7</v>
      </c>
      <c r="G146" s="38" t="n">
        <v>6</v>
      </c>
      <c r="H146" s="697" t="n">
        <v>4.2</v>
      </c>
      <c r="I146" s="697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99" t="n"/>
      <c r="P146" s="699" t="n"/>
      <c r="Q146" s="699" t="n"/>
      <c r="R146" s="665" t="n"/>
      <c r="S146" s="40" t="inlineStr"/>
      <c r="T146" s="40" t="inlineStr"/>
      <c r="U146" s="41" t="inlineStr">
        <is>
          <t>кг</t>
        </is>
      </c>
      <c r="V146" s="700" t="n">
        <v>0</v>
      </c>
      <c r="W146" s="70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30" t="n">
        <v>4680115880986</v>
      </c>
      <c r="E147" s="665" t="n"/>
      <c r="F147" s="697" t="n">
        <v>0.35</v>
      </c>
      <c r="G147" s="38" t="n">
        <v>6</v>
      </c>
      <c r="H147" s="697" t="n">
        <v>2.1</v>
      </c>
      <c r="I147" s="697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8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99" t="n"/>
      <c r="P147" s="699" t="n"/>
      <c r="Q147" s="699" t="n"/>
      <c r="R147" s="665" t="n"/>
      <c r="S147" s="40" t="inlineStr"/>
      <c r="T147" s="40" t="inlineStr"/>
      <c r="U147" s="41" t="inlineStr">
        <is>
          <t>кг</t>
        </is>
      </c>
      <c r="V147" s="700" t="n">
        <v>0</v>
      </c>
      <c r="W147" s="70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30" t="n">
        <v>4680115880207</v>
      </c>
      <c r="E148" s="665" t="n"/>
      <c r="F148" s="697" t="n">
        <v>0.4</v>
      </c>
      <c r="G148" s="38" t="n">
        <v>6</v>
      </c>
      <c r="H148" s="697" t="n">
        <v>2.4</v>
      </c>
      <c r="I148" s="697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8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99" t="n"/>
      <c r="P148" s="699" t="n"/>
      <c r="Q148" s="699" t="n"/>
      <c r="R148" s="665" t="n"/>
      <c r="S148" s="40" t="inlineStr"/>
      <c r="T148" s="40" t="inlineStr"/>
      <c r="U148" s="41" t="inlineStr">
        <is>
          <t>кг</t>
        </is>
      </c>
      <c r="V148" s="700" t="n">
        <v>0</v>
      </c>
      <c r="W148" s="70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30" t="n">
        <v>4680115881785</v>
      </c>
      <c r="E149" s="665" t="n"/>
      <c r="F149" s="697" t="n">
        <v>0.35</v>
      </c>
      <c r="G149" s="38" t="n">
        <v>6</v>
      </c>
      <c r="H149" s="697" t="n">
        <v>2.1</v>
      </c>
      <c r="I149" s="69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99" t="n"/>
      <c r="P149" s="699" t="n"/>
      <c r="Q149" s="699" t="n"/>
      <c r="R149" s="665" t="n"/>
      <c r="S149" s="40" t="inlineStr"/>
      <c r="T149" s="40" t="inlineStr"/>
      <c r="U149" s="41" t="inlineStr">
        <is>
          <t>кг</t>
        </is>
      </c>
      <c r="V149" s="700" t="n">
        <v>0</v>
      </c>
      <c r="W149" s="70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30" t="n">
        <v>4680115881679</v>
      </c>
      <c r="E150" s="665" t="n"/>
      <c r="F150" s="697" t="n">
        <v>0.35</v>
      </c>
      <c r="G150" s="38" t="n">
        <v>6</v>
      </c>
      <c r="H150" s="697" t="n">
        <v>2.1</v>
      </c>
      <c r="I150" s="697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8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99" t="n"/>
      <c r="P150" s="699" t="n"/>
      <c r="Q150" s="699" t="n"/>
      <c r="R150" s="665" t="n"/>
      <c r="S150" s="40" t="inlineStr"/>
      <c r="T150" s="40" t="inlineStr"/>
      <c r="U150" s="41" t="inlineStr">
        <is>
          <t>кг</t>
        </is>
      </c>
      <c r="V150" s="700" t="n">
        <v>0</v>
      </c>
      <c r="W150" s="70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30" t="n">
        <v>4680115880191</v>
      </c>
      <c r="E151" s="665" t="n"/>
      <c r="F151" s="697" t="n">
        <v>0.4</v>
      </c>
      <c r="G151" s="38" t="n">
        <v>6</v>
      </c>
      <c r="H151" s="697" t="n">
        <v>2.4</v>
      </c>
      <c r="I151" s="697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99" t="n"/>
      <c r="P151" s="699" t="n"/>
      <c r="Q151" s="699" t="n"/>
      <c r="R151" s="665" t="n"/>
      <c r="S151" s="40" t="inlineStr"/>
      <c r="T151" s="40" t="inlineStr"/>
      <c r="U151" s="41" t="inlineStr">
        <is>
          <t>кг</t>
        </is>
      </c>
      <c r="V151" s="700" t="n">
        <v>0</v>
      </c>
      <c r="W151" s="701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16.5" customHeight="1">
      <c r="A152" s="64" t="inlineStr">
        <is>
          <t>SU003046</t>
        </is>
      </c>
      <c r="B152" s="64" t="inlineStr">
        <is>
          <t>P003598</t>
        </is>
      </c>
      <c r="C152" s="37" t="n">
        <v>4301031245</v>
      </c>
      <c r="D152" s="330" t="n">
        <v>4680115883963</v>
      </c>
      <c r="E152" s="665" t="n"/>
      <c r="F152" s="697" t="n">
        <v>0.28</v>
      </c>
      <c r="G152" s="38" t="n">
        <v>6</v>
      </c>
      <c r="H152" s="697" t="n">
        <v>1.68</v>
      </c>
      <c r="I152" s="697" t="n">
        <v>1.78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5" t="inlineStr">
        <is>
          <t>П/к колбасы «Мясорубская» ф/в 0,28 н/о ТМ «Стародворье»</t>
        </is>
      </c>
      <c r="O152" s="699" t="n"/>
      <c r="P152" s="699" t="n"/>
      <c r="Q152" s="699" t="n"/>
      <c r="R152" s="665" t="n"/>
      <c r="S152" s="40" t="inlineStr"/>
      <c r="T152" s="40" t="inlineStr"/>
      <c r="U152" s="41" t="inlineStr">
        <is>
          <t>кг</t>
        </is>
      </c>
      <c r="V152" s="700" t="n">
        <v>0</v>
      </c>
      <c r="W152" s="70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>
      <c r="A153" s="338" t="n"/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702" t="n"/>
      <c r="N153" s="703" t="inlineStr">
        <is>
          <t>Итого</t>
        </is>
      </c>
      <c r="O153" s="673" t="n"/>
      <c r="P153" s="673" t="n"/>
      <c r="Q153" s="673" t="n"/>
      <c r="R153" s="673" t="n"/>
      <c r="S153" s="673" t="n"/>
      <c r="T153" s="674" t="n"/>
      <c r="U153" s="43" t="inlineStr">
        <is>
          <t>кор</t>
        </is>
      </c>
      <c r="V153" s="704">
        <f>IFERROR(V144/H144,"0")+IFERROR(V145/H145,"0")+IFERROR(V146/H146,"0")+IFERROR(V147/H147,"0")+IFERROR(V148/H148,"0")+IFERROR(V149/H149,"0")+IFERROR(V150/H150,"0")+IFERROR(V151/H151,"0")+IFERROR(V152/H152,"0")</f>
        <v/>
      </c>
      <c r="W153" s="704">
        <f>IFERROR(W144/H144,"0")+IFERROR(W145/H145,"0")+IFERROR(W146/H146,"0")+IFERROR(W147/H147,"0")+IFERROR(W148/H148,"0")+IFERROR(W149/H149,"0")+IFERROR(W150/H150,"0")+IFERROR(W151/H151,"0")+IFERROR(W152/H152,"0")</f>
        <v/>
      </c>
      <c r="X153" s="70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/>
      </c>
      <c r="Y153" s="705" t="n"/>
      <c r="Z153" s="705" t="n"/>
    </row>
    <row r="154">
      <c r="A154" s="327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702" t="n"/>
      <c r="N154" s="703" t="inlineStr">
        <is>
          <t>Итого</t>
        </is>
      </c>
      <c r="O154" s="673" t="n"/>
      <c r="P154" s="673" t="n"/>
      <c r="Q154" s="673" t="n"/>
      <c r="R154" s="673" t="n"/>
      <c r="S154" s="673" t="n"/>
      <c r="T154" s="674" t="n"/>
      <c r="U154" s="43" t="inlineStr">
        <is>
          <t>кг</t>
        </is>
      </c>
      <c r="V154" s="704">
        <f>IFERROR(SUM(V144:V152),"0")</f>
        <v/>
      </c>
      <c r="W154" s="704">
        <f>IFERROR(SUM(W144:W152),"0")</f>
        <v/>
      </c>
      <c r="X154" s="43" t="n"/>
      <c r="Y154" s="705" t="n"/>
      <c r="Z154" s="705" t="n"/>
    </row>
    <row r="155" ht="16.5" customHeight="1">
      <c r="A155" s="354" t="inlineStr">
        <is>
          <t>Сочинка</t>
        </is>
      </c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327" t="n"/>
      <c r="N155" s="327" t="n"/>
      <c r="O155" s="327" t="n"/>
      <c r="P155" s="327" t="n"/>
      <c r="Q155" s="327" t="n"/>
      <c r="R155" s="327" t="n"/>
      <c r="S155" s="327" t="n"/>
      <c r="T155" s="327" t="n"/>
      <c r="U155" s="327" t="n"/>
      <c r="V155" s="327" t="n"/>
      <c r="W155" s="327" t="n"/>
      <c r="X155" s="327" t="n"/>
      <c r="Y155" s="354" t="n"/>
      <c r="Z155" s="354" t="n"/>
    </row>
    <row r="156" ht="14.25" customHeight="1">
      <c r="A156" s="343" t="inlineStr">
        <is>
          <t>Вареные колбасы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43" t="n"/>
      <c r="Z156" s="343" t="n"/>
    </row>
    <row r="157" ht="16.5" customHeight="1">
      <c r="A157" s="64" t="inlineStr">
        <is>
          <t>SU002824</t>
        </is>
      </c>
      <c r="B157" s="64" t="inlineStr">
        <is>
          <t>P003231</t>
        </is>
      </c>
      <c r="C157" s="37" t="n">
        <v>4301011450</v>
      </c>
      <c r="D157" s="330" t="n">
        <v>4680115881402</v>
      </c>
      <c r="E157" s="665" t="n"/>
      <c r="F157" s="697" t="n">
        <v>1.35</v>
      </c>
      <c r="G157" s="38" t="n">
        <v>8</v>
      </c>
      <c r="H157" s="697" t="n">
        <v>10.8</v>
      </c>
      <c r="I157" s="697" t="n">
        <v>11.28</v>
      </c>
      <c r="J157" s="38" t="n">
        <v>56</v>
      </c>
      <c r="K157" s="38" t="inlineStr">
        <is>
          <t>8</t>
        </is>
      </c>
      <c r="L157" s="39" t="inlineStr">
        <is>
          <t>СК1</t>
        </is>
      </c>
      <c r="M157" s="38" t="n">
        <v>55</v>
      </c>
      <c r="N157" s="78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7" s="699" t="n"/>
      <c r="P157" s="699" t="n"/>
      <c r="Q157" s="699" t="n"/>
      <c r="R157" s="665" t="n"/>
      <c r="S157" s="40" t="inlineStr"/>
      <c r="T157" s="40" t="inlineStr"/>
      <c r="U157" s="41" t="inlineStr">
        <is>
          <t>кг</t>
        </is>
      </c>
      <c r="V157" s="700" t="n">
        <v>0</v>
      </c>
      <c r="W157" s="70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4" t="inlineStr">
        <is>
          <t>КИ</t>
        </is>
      </c>
    </row>
    <row r="158" ht="27" customHeight="1">
      <c r="A158" s="64" t="inlineStr">
        <is>
          <t>SU002823</t>
        </is>
      </c>
      <c r="B158" s="64" t="inlineStr">
        <is>
          <t>P003230</t>
        </is>
      </c>
      <c r="C158" s="37" t="n">
        <v>4301011454</v>
      </c>
      <c r="D158" s="330" t="n">
        <v>4680115881396</v>
      </c>
      <c r="E158" s="665" t="n"/>
      <c r="F158" s="697" t="n">
        <v>0.45</v>
      </c>
      <c r="G158" s="38" t="n">
        <v>6</v>
      </c>
      <c r="H158" s="697" t="n">
        <v>2.7</v>
      </c>
      <c r="I158" s="697" t="n">
        <v>2.9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8" t="n">
        <v>55</v>
      </c>
      <c r="N158" s="78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8" s="699" t="n"/>
      <c r="P158" s="699" t="n"/>
      <c r="Q158" s="699" t="n"/>
      <c r="R158" s="665" t="n"/>
      <c r="S158" s="40" t="inlineStr"/>
      <c r="T158" s="40" t="inlineStr"/>
      <c r="U158" s="41" t="inlineStr">
        <is>
          <t>кг</t>
        </is>
      </c>
      <c r="V158" s="700" t="n">
        <v>0</v>
      </c>
      <c r="W158" s="70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5" t="inlineStr">
        <is>
          <t>КИ</t>
        </is>
      </c>
    </row>
    <row r="159">
      <c r="A159" s="338" t="n"/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702" t="n"/>
      <c r="N159" s="703" t="inlineStr">
        <is>
          <t>Итого</t>
        </is>
      </c>
      <c r="O159" s="673" t="n"/>
      <c r="P159" s="673" t="n"/>
      <c r="Q159" s="673" t="n"/>
      <c r="R159" s="673" t="n"/>
      <c r="S159" s="673" t="n"/>
      <c r="T159" s="674" t="n"/>
      <c r="U159" s="43" t="inlineStr">
        <is>
          <t>кор</t>
        </is>
      </c>
      <c r="V159" s="704">
        <f>IFERROR(V157/H157,"0")+IFERROR(V158/H158,"0")</f>
        <v/>
      </c>
      <c r="W159" s="704">
        <f>IFERROR(W157/H157,"0")+IFERROR(W158/H158,"0")</f>
        <v/>
      </c>
      <c r="X159" s="704">
        <f>IFERROR(IF(X157="",0,X157),"0")+IFERROR(IF(X158="",0,X158),"0")</f>
        <v/>
      </c>
      <c r="Y159" s="705" t="n"/>
      <c r="Z159" s="705" t="n"/>
    </row>
    <row r="160">
      <c r="A160" s="327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702" t="n"/>
      <c r="N160" s="703" t="inlineStr">
        <is>
          <t>Итого</t>
        </is>
      </c>
      <c r="O160" s="673" t="n"/>
      <c r="P160" s="673" t="n"/>
      <c r="Q160" s="673" t="n"/>
      <c r="R160" s="673" t="n"/>
      <c r="S160" s="673" t="n"/>
      <c r="T160" s="674" t="n"/>
      <c r="U160" s="43" t="inlineStr">
        <is>
          <t>кг</t>
        </is>
      </c>
      <c r="V160" s="704">
        <f>IFERROR(SUM(V157:V158),"0")</f>
        <v/>
      </c>
      <c r="W160" s="704">
        <f>IFERROR(SUM(W157:W158),"0")</f>
        <v/>
      </c>
      <c r="X160" s="43" t="n"/>
      <c r="Y160" s="705" t="n"/>
      <c r="Z160" s="705" t="n"/>
    </row>
    <row r="161" ht="14.25" customHeight="1">
      <c r="A161" s="343" t="inlineStr">
        <is>
          <t>Ветчины</t>
        </is>
      </c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327" t="n"/>
      <c r="N161" s="327" t="n"/>
      <c r="O161" s="327" t="n"/>
      <c r="P161" s="327" t="n"/>
      <c r="Q161" s="327" t="n"/>
      <c r="R161" s="327" t="n"/>
      <c r="S161" s="327" t="n"/>
      <c r="T161" s="327" t="n"/>
      <c r="U161" s="327" t="n"/>
      <c r="V161" s="327" t="n"/>
      <c r="W161" s="327" t="n"/>
      <c r="X161" s="327" t="n"/>
      <c r="Y161" s="343" t="n"/>
      <c r="Z161" s="343" t="n"/>
    </row>
    <row r="162" ht="16.5" customHeight="1">
      <c r="A162" s="64" t="inlineStr">
        <is>
          <t>SU003068</t>
        </is>
      </c>
      <c r="B162" s="64" t="inlineStr">
        <is>
          <t>P003611</t>
        </is>
      </c>
      <c r="C162" s="37" t="n">
        <v>4301020262</v>
      </c>
      <c r="D162" s="330" t="n">
        <v>4680115882935</v>
      </c>
      <c r="E162" s="665" t="n"/>
      <c r="F162" s="697" t="n">
        <v>1.35</v>
      </c>
      <c r="G162" s="38" t="n">
        <v>8</v>
      </c>
      <c r="H162" s="697" t="n">
        <v>10.8</v>
      </c>
      <c r="I162" s="697" t="n">
        <v>11.28</v>
      </c>
      <c r="J162" s="38" t="n">
        <v>56</v>
      </c>
      <c r="K162" s="38" t="inlineStr">
        <is>
          <t>8</t>
        </is>
      </c>
      <c r="L162" s="39" t="inlineStr">
        <is>
          <t>СК3</t>
        </is>
      </c>
      <c r="M162" s="38" t="n">
        <v>50</v>
      </c>
      <c r="N162" s="788" t="inlineStr">
        <is>
          <t>Ветчина «Сочинка с сочным окороком» Весовой п/а ТМ «Стародворье»</t>
        </is>
      </c>
      <c r="O162" s="699" t="n"/>
      <c r="P162" s="699" t="n"/>
      <c r="Q162" s="699" t="n"/>
      <c r="R162" s="665" t="n"/>
      <c r="S162" s="40" t="inlineStr"/>
      <c r="T162" s="40" t="inlineStr"/>
      <c r="U162" s="41" t="inlineStr">
        <is>
          <t>кг</t>
        </is>
      </c>
      <c r="V162" s="700" t="n">
        <v>0</v>
      </c>
      <c r="W162" s="701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6" t="inlineStr">
        <is>
          <t>КИ</t>
        </is>
      </c>
    </row>
    <row r="163" ht="16.5" customHeight="1">
      <c r="A163" s="64" t="inlineStr">
        <is>
          <t>SU002757</t>
        </is>
      </c>
      <c r="B163" s="64" t="inlineStr">
        <is>
          <t>P003128</t>
        </is>
      </c>
      <c r="C163" s="37" t="n">
        <v>4301020220</v>
      </c>
      <c r="D163" s="330" t="n">
        <v>4680115880764</v>
      </c>
      <c r="E163" s="665" t="n"/>
      <c r="F163" s="697" t="n">
        <v>0.35</v>
      </c>
      <c r="G163" s="38" t="n">
        <v>6</v>
      </c>
      <c r="H163" s="697" t="n">
        <v>2.1</v>
      </c>
      <c r="I163" s="697" t="n">
        <v>2.3</v>
      </c>
      <c r="J163" s="38" t="n">
        <v>156</v>
      </c>
      <c r="K163" s="38" t="inlineStr">
        <is>
          <t>12</t>
        </is>
      </c>
      <c r="L163" s="39" t="inlineStr">
        <is>
          <t>СК1</t>
        </is>
      </c>
      <c r="M163" s="38" t="n">
        <v>50</v>
      </c>
      <c r="N163" s="78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3" s="699" t="n"/>
      <c r="P163" s="699" t="n"/>
      <c r="Q163" s="699" t="n"/>
      <c r="R163" s="665" t="n"/>
      <c r="S163" s="40" t="inlineStr"/>
      <c r="T163" s="40" t="inlineStr"/>
      <c r="U163" s="41" t="inlineStr">
        <is>
          <t>кг</t>
        </is>
      </c>
      <c r="V163" s="700" t="n">
        <v>0</v>
      </c>
      <c r="W163" s="701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57" t="inlineStr">
        <is>
          <t>КИ</t>
        </is>
      </c>
    </row>
    <row r="164">
      <c r="A164" s="338" t="n"/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702" t="n"/>
      <c r="N164" s="703" t="inlineStr">
        <is>
          <t>Итого</t>
        </is>
      </c>
      <c r="O164" s="673" t="n"/>
      <c r="P164" s="673" t="n"/>
      <c r="Q164" s="673" t="n"/>
      <c r="R164" s="673" t="n"/>
      <c r="S164" s="673" t="n"/>
      <c r="T164" s="674" t="n"/>
      <c r="U164" s="43" t="inlineStr">
        <is>
          <t>кор</t>
        </is>
      </c>
      <c r="V164" s="704">
        <f>IFERROR(V162/H162,"0")+IFERROR(V163/H163,"0")</f>
        <v/>
      </c>
      <c r="W164" s="704">
        <f>IFERROR(W162/H162,"0")+IFERROR(W163/H163,"0")</f>
        <v/>
      </c>
      <c r="X164" s="704">
        <f>IFERROR(IF(X162="",0,X162),"0")+IFERROR(IF(X163="",0,X163),"0")</f>
        <v/>
      </c>
      <c r="Y164" s="705" t="n"/>
      <c r="Z164" s="705" t="n"/>
    </row>
    <row r="165">
      <c r="A165" s="327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702" t="n"/>
      <c r="N165" s="703" t="inlineStr">
        <is>
          <t>Итого</t>
        </is>
      </c>
      <c r="O165" s="673" t="n"/>
      <c r="P165" s="673" t="n"/>
      <c r="Q165" s="673" t="n"/>
      <c r="R165" s="673" t="n"/>
      <c r="S165" s="673" t="n"/>
      <c r="T165" s="674" t="n"/>
      <c r="U165" s="43" t="inlineStr">
        <is>
          <t>кг</t>
        </is>
      </c>
      <c r="V165" s="704">
        <f>IFERROR(SUM(V162:V163),"0")</f>
        <v/>
      </c>
      <c r="W165" s="704">
        <f>IFERROR(SUM(W162:W163),"0")</f>
        <v/>
      </c>
      <c r="X165" s="43" t="n"/>
      <c r="Y165" s="705" t="n"/>
      <c r="Z165" s="705" t="n"/>
    </row>
    <row r="166" ht="14.25" customHeight="1">
      <c r="A166" s="343" t="inlineStr">
        <is>
          <t>Копченые колбасы</t>
        </is>
      </c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327" t="n"/>
      <c r="N166" s="327" t="n"/>
      <c r="O166" s="327" t="n"/>
      <c r="P166" s="327" t="n"/>
      <c r="Q166" s="327" t="n"/>
      <c r="R166" s="327" t="n"/>
      <c r="S166" s="327" t="n"/>
      <c r="T166" s="327" t="n"/>
      <c r="U166" s="327" t="n"/>
      <c r="V166" s="327" t="n"/>
      <c r="W166" s="327" t="n"/>
      <c r="X166" s="327" t="n"/>
      <c r="Y166" s="343" t="n"/>
      <c r="Z166" s="343" t="n"/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30" t="n">
        <v>4680115882683</v>
      </c>
      <c r="E167" s="665" t="n"/>
      <c r="F167" s="697" t="n">
        <v>0.9</v>
      </c>
      <c r="G167" s="38" t="n">
        <v>6</v>
      </c>
      <c r="H167" s="697" t="n">
        <v>5.4</v>
      </c>
      <c r="I167" s="69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7" s="699" t="n"/>
      <c r="P167" s="699" t="n"/>
      <c r="Q167" s="699" t="n"/>
      <c r="R167" s="665" t="n"/>
      <c r="S167" s="40" t="inlineStr"/>
      <c r="T167" s="40" t="inlineStr"/>
      <c r="U167" s="41" t="inlineStr">
        <is>
          <t>кг</t>
        </is>
      </c>
      <c r="V167" s="700" t="n">
        <v>0</v>
      </c>
      <c r="W167" s="70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30" t="n">
        <v>4680115882690</v>
      </c>
      <c r="E168" s="665" t="n"/>
      <c r="F168" s="697" t="n">
        <v>0.9</v>
      </c>
      <c r="G168" s="38" t="n">
        <v>6</v>
      </c>
      <c r="H168" s="697" t="n">
        <v>5.4</v>
      </c>
      <c r="I168" s="69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8" s="699" t="n"/>
      <c r="P168" s="699" t="n"/>
      <c r="Q168" s="699" t="n"/>
      <c r="R168" s="665" t="n"/>
      <c r="S168" s="40" t="inlineStr"/>
      <c r="T168" s="40" t="inlineStr"/>
      <c r="U168" s="41" t="inlineStr">
        <is>
          <t>кг</t>
        </is>
      </c>
      <c r="V168" s="700" t="n">
        <v>0</v>
      </c>
      <c r="W168" s="70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30" t="n">
        <v>4680115882669</v>
      </c>
      <c r="E169" s="665" t="n"/>
      <c r="F169" s="697" t="n">
        <v>0.9</v>
      </c>
      <c r="G169" s="38" t="n">
        <v>6</v>
      </c>
      <c r="H169" s="697" t="n">
        <v>5.4</v>
      </c>
      <c r="I169" s="69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9" s="699" t="n"/>
      <c r="P169" s="699" t="n"/>
      <c r="Q169" s="699" t="n"/>
      <c r="R169" s="665" t="n"/>
      <c r="S169" s="40" t="inlineStr"/>
      <c r="T169" s="40" t="inlineStr"/>
      <c r="U169" s="41" t="inlineStr">
        <is>
          <t>кг</t>
        </is>
      </c>
      <c r="V169" s="700" t="n">
        <v>0</v>
      </c>
      <c r="W169" s="70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30" t="n">
        <v>4680115882676</v>
      </c>
      <c r="E170" s="665" t="n"/>
      <c r="F170" s="697" t="n">
        <v>0.9</v>
      </c>
      <c r="G170" s="38" t="n">
        <v>6</v>
      </c>
      <c r="H170" s="697" t="n">
        <v>5.4</v>
      </c>
      <c r="I170" s="69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9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0" s="699" t="n"/>
      <c r="P170" s="699" t="n"/>
      <c r="Q170" s="699" t="n"/>
      <c r="R170" s="665" t="n"/>
      <c r="S170" s="40" t="inlineStr"/>
      <c r="T170" s="40" t="inlineStr"/>
      <c r="U170" s="41" t="inlineStr">
        <is>
          <t>кг</t>
        </is>
      </c>
      <c r="V170" s="700" t="n">
        <v>0</v>
      </c>
      <c r="W170" s="70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>
      <c r="A171" s="338" t="n"/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702" t="n"/>
      <c r="N171" s="703" t="inlineStr">
        <is>
          <t>Итого</t>
        </is>
      </c>
      <c r="O171" s="673" t="n"/>
      <c r="P171" s="673" t="n"/>
      <c r="Q171" s="673" t="n"/>
      <c r="R171" s="673" t="n"/>
      <c r="S171" s="673" t="n"/>
      <c r="T171" s="674" t="n"/>
      <c r="U171" s="43" t="inlineStr">
        <is>
          <t>кор</t>
        </is>
      </c>
      <c r="V171" s="704">
        <f>IFERROR(V167/H167,"0")+IFERROR(V168/H168,"0")+IFERROR(V169/H169,"0")+IFERROR(V170/H170,"0")</f>
        <v/>
      </c>
      <c r="W171" s="704">
        <f>IFERROR(W167/H167,"0")+IFERROR(W168/H168,"0")+IFERROR(W169/H169,"0")+IFERROR(W170/H170,"0")</f>
        <v/>
      </c>
      <c r="X171" s="704">
        <f>IFERROR(IF(X167="",0,X167),"0")+IFERROR(IF(X168="",0,X168),"0")+IFERROR(IF(X169="",0,X169),"0")+IFERROR(IF(X170="",0,X170),"0")</f>
        <v/>
      </c>
      <c r="Y171" s="705" t="n"/>
      <c r="Z171" s="705" t="n"/>
    </row>
    <row r="172">
      <c r="A172" s="327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702" t="n"/>
      <c r="N172" s="703" t="inlineStr">
        <is>
          <t>Итого</t>
        </is>
      </c>
      <c r="O172" s="673" t="n"/>
      <c r="P172" s="673" t="n"/>
      <c r="Q172" s="673" t="n"/>
      <c r="R172" s="673" t="n"/>
      <c r="S172" s="673" t="n"/>
      <c r="T172" s="674" t="n"/>
      <c r="U172" s="43" t="inlineStr">
        <is>
          <t>кг</t>
        </is>
      </c>
      <c r="V172" s="704">
        <f>IFERROR(SUM(V167:V170),"0")</f>
        <v/>
      </c>
      <c r="W172" s="704">
        <f>IFERROR(SUM(W167:W170),"0")</f>
        <v/>
      </c>
      <c r="X172" s="43" t="n"/>
      <c r="Y172" s="705" t="n"/>
      <c r="Z172" s="705" t="n"/>
    </row>
    <row r="173" ht="14.25" customHeight="1">
      <c r="A173" s="343" t="inlineStr">
        <is>
          <t>Сосиски</t>
        </is>
      </c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327" t="n"/>
      <c r="N173" s="327" t="n"/>
      <c r="O173" s="327" t="n"/>
      <c r="P173" s="327" t="n"/>
      <c r="Q173" s="327" t="n"/>
      <c r="R173" s="327" t="n"/>
      <c r="S173" s="327" t="n"/>
      <c r="T173" s="327" t="n"/>
      <c r="U173" s="327" t="n"/>
      <c r="V173" s="327" t="n"/>
      <c r="W173" s="327" t="n"/>
      <c r="X173" s="327" t="n"/>
      <c r="Y173" s="343" t="n"/>
      <c r="Z173" s="343" t="n"/>
    </row>
    <row r="174" ht="27" customHeight="1">
      <c r="A174" s="64" t="inlineStr">
        <is>
          <t>SU002857</t>
        </is>
      </c>
      <c r="B174" s="64" t="inlineStr">
        <is>
          <t>P003264</t>
        </is>
      </c>
      <c r="C174" s="37" t="n">
        <v>4301051409</v>
      </c>
      <c r="D174" s="330" t="n">
        <v>4680115881556</v>
      </c>
      <c r="E174" s="665" t="n"/>
      <c r="F174" s="697" t="n">
        <v>1</v>
      </c>
      <c r="G174" s="38" t="n">
        <v>4</v>
      </c>
      <c r="H174" s="697" t="n">
        <v>4</v>
      </c>
      <c r="I174" s="697" t="n">
        <v>4.408</v>
      </c>
      <c r="J174" s="38" t="n">
        <v>104</v>
      </c>
      <c r="K174" s="38" t="inlineStr">
        <is>
          <t>8</t>
        </is>
      </c>
      <c r="L174" s="39" t="inlineStr">
        <is>
          <t>СК3</t>
        </is>
      </c>
      <c r="M174" s="38" t="n">
        <v>45</v>
      </c>
      <c r="N174" s="79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4" s="699" t="n"/>
      <c r="P174" s="699" t="n"/>
      <c r="Q174" s="699" t="n"/>
      <c r="R174" s="665" t="n"/>
      <c r="S174" s="40" t="inlineStr"/>
      <c r="T174" s="40" t="inlineStr"/>
      <c r="U174" s="41" t="inlineStr">
        <is>
          <t>кг</t>
        </is>
      </c>
      <c r="V174" s="700" t="n">
        <v>0</v>
      </c>
      <c r="W174" s="701">
        <f>IFERROR(IF(V174="",0,CEILING((V174/$H174),1)*$H174),"")</f>
        <v/>
      </c>
      <c r="X174" s="42">
        <f>IFERROR(IF(W174=0,"",ROUNDUP(W174/H174,0)*0.01196),"")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16.5" customHeight="1">
      <c r="A175" s="64" t="inlineStr">
        <is>
          <t>SU002725</t>
        </is>
      </c>
      <c r="B175" s="64" t="inlineStr">
        <is>
          <t>P003672</t>
        </is>
      </c>
      <c r="C175" s="37" t="n">
        <v>4301051538</v>
      </c>
      <c r="D175" s="330" t="n">
        <v>4680115880573</v>
      </c>
      <c r="E175" s="665" t="n"/>
      <c r="F175" s="697" t="n">
        <v>1.45</v>
      </c>
      <c r="G175" s="38" t="n">
        <v>6</v>
      </c>
      <c r="H175" s="697" t="n">
        <v>8.699999999999999</v>
      </c>
      <c r="I175" s="697" t="n">
        <v>9.263999999999999</v>
      </c>
      <c r="J175" s="38" t="n">
        <v>56</v>
      </c>
      <c r="K175" s="38" t="inlineStr">
        <is>
          <t>8</t>
        </is>
      </c>
      <c r="L175" s="39" t="inlineStr">
        <is>
          <t>СК2</t>
        </is>
      </c>
      <c r="M175" s="38" t="n">
        <v>45</v>
      </c>
      <c r="N175" s="795" t="inlineStr">
        <is>
          <t>Сосиски «Сочинки» Весовой п/а ТМ «Стародворье»</t>
        </is>
      </c>
      <c r="O175" s="699" t="n"/>
      <c r="P175" s="699" t="n"/>
      <c r="Q175" s="699" t="n"/>
      <c r="R175" s="665" t="n"/>
      <c r="S175" s="40" t="inlineStr"/>
      <c r="T175" s="40" t="inlineStr"/>
      <c r="U175" s="41" t="inlineStr">
        <is>
          <t>кг</t>
        </is>
      </c>
      <c r="V175" s="700" t="n">
        <v>50</v>
      </c>
      <c r="W175" s="70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SU002843</t>
        </is>
      </c>
      <c r="B176" s="64" t="inlineStr">
        <is>
          <t>P003263</t>
        </is>
      </c>
      <c r="C176" s="37" t="n">
        <v>4301051408</v>
      </c>
      <c r="D176" s="330" t="n">
        <v>4680115881594</v>
      </c>
      <c r="E176" s="665" t="n"/>
      <c r="F176" s="697" t="n">
        <v>1.35</v>
      </c>
      <c r="G176" s="38" t="n">
        <v>6</v>
      </c>
      <c r="H176" s="697" t="n">
        <v>8.1</v>
      </c>
      <c r="I176" s="697" t="n">
        <v>8.664</v>
      </c>
      <c r="J176" s="38" t="n">
        <v>56</v>
      </c>
      <c r="K176" s="38" t="inlineStr">
        <is>
          <t>8</t>
        </is>
      </c>
      <c r="L176" s="39" t="inlineStr">
        <is>
          <t>СК3</t>
        </is>
      </c>
      <c r="M176" s="38" t="n">
        <v>40</v>
      </c>
      <c r="N176" s="79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6" s="699" t="n"/>
      <c r="P176" s="699" t="n"/>
      <c r="Q176" s="699" t="n"/>
      <c r="R176" s="665" t="n"/>
      <c r="S176" s="40" t="inlineStr"/>
      <c r="T176" s="40" t="inlineStr"/>
      <c r="U176" s="41" t="inlineStr">
        <is>
          <t>кг</t>
        </is>
      </c>
      <c r="V176" s="700" t="n">
        <v>0</v>
      </c>
      <c r="W176" s="70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SU002858</t>
        </is>
      </c>
      <c r="B177" s="64" t="inlineStr">
        <is>
          <t>P003581</t>
        </is>
      </c>
      <c r="C177" s="37" t="n">
        <v>4301051505</v>
      </c>
      <c r="D177" s="330" t="n">
        <v>4680115881587</v>
      </c>
      <c r="E177" s="665" t="n"/>
      <c r="F177" s="697" t="n">
        <v>1</v>
      </c>
      <c r="G177" s="38" t="n">
        <v>4</v>
      </c>
      <c r="H177" s="697" t="n">
        <v>4</v>
      </c>
      <c r="I177" s="697" t="n">
        <v>4.408</v>
      </c>
      <c r="J177" s="38" t="n">
        <v>104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7" t="inlineStr">
        <is>
          <t>Сосиски «Сочинки по-баварски с сыром» вес п/а ТМ «Стародворье» 1,0 кг</t>
        </is>
      </c>
      <c r="O177" s="699" t="n"/>
      <c r="P177" s="699" t="n"/>
      <c r="Q177" s="699" t="n"/>
      <c r="R177" s="665" t="n"/>
      <c r="S177" s="40" t="inlineStr"/>
      <c r="T177" s="40" t="inlineStr"/>
      <c r="U177" s="41" t="inlineStr">
        <is>
          <t>кг</t>
        </is>
      </c>
      <c r="V177" s="700" t="n">
        <v>0</v>
      </c>
      <c r="W177" s="701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SU002795</t>
        </is>
      </c>
      <c r="B178" s="64" t="inlineStr">
        <is>
          <t>P003203</t>
        </is>
      </c>
      <c r="C178" s="37" t="n">
        <v>4301051380</v>
      </c>
      <c r="D178" s="330" t="n">
        <v>4680115880962</v>
      </c>
      <c r="E178" s="665" t="n"/>
      <c r="F178" s="697" t="n">
        <v>1.3</v>
      </c>
      <c r="G178" s="38" t="n">
        <v>6</v>
      </c>
      <c r="H178" s="697" t="n">
        <v>7.8</v>
      </c>
      <c r="I178" s="697" t="n">
        <v>8.364000000000001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8" s="699" t="n"/>
      <c r="P178" s="699" t="n"/>
      <c r="Q178" s="699" t="n"/>
      <c r="R178" s="665" t="n"/>
      <c r="S178" s="40" t="inlineStr"/>
      <c r="T178" s="40" t="inlineStr"/>
      <c r="U178" s="41" t="inlineStr">
        <is>
          <t>кг</t>
        </is>
      </c>
      <c r="V178" s="700" t="n">
        <v>0</v>
      </c>
      <c r="W178" s="70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SU002845</t>
        </is>
      </c>
      <c r="B179" s="64" t="inlineStr">
        <is>
          <t>P003266</t>
        </is>
      </c>
      <c r="C179" s="37" t="n">
        <v>4301051411</v>
      </c>
      <c r="D179" s="330" t="n">
        <v>4680115881617</v>
      </c>
      <c r="E179" s="665" t="n"/>
      <c r="F179" s="697" t="n">
        <v>1.35</v>
      </c>
      <c r="G179" s="38" t="n">
        <v>6</v>
      </c>
      <c r="H179" s="697" t="n">
        <v>8.1</v>
      </c>
      <c r="I179" s="697" t="n">
        <v>8.646000000000001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9" s="699" t="n"/>
      <c r="P179" s="699" t="n"/>
      <c r="Q179" s="699" t="n"/>
      <c r="R179" s="665" t="n"/>
      <c r="S179" s="40" t="inlineStr"/>
      <c r="T179" s="40" t="inlineStr"/>
      <c r="U179" s="41" t="inlineStr">
        <is>
          <t>кг</t>
        </is>
      </c>
      <c r="V179" s="700" t="n">
        <v>0</v>
      </c>
      <c r="W179" s="70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SU002801</t>
        </is>
      </c>
      <c r="B180" s="64" t="inlineStr">
        <is>
          <t>P003475</t>
        </is>
      </c>
      <c r="C180" s="37" t="n">
        <v>4301051487</v>
      </c>
      <c r="D180" s="330" t="n">
        <v>4680115881228</v>
      </c>
      <c r="E180" s="665" t="n"/>
      <c r="F180" s="697" t="n">
        <v>0.4</v>
      </c>
      <c r="G180" s="38" t="n">
        <v>6</v>
      </c>
      <c r="H180" s="697" t="n">
        <v>2.4</v>
      </c>
      <c r="I180" s="697" t="n">
        <v>2.672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0" t="inlineStr">
        <is>
          <t>Сосиски «Сочинки по-баварски с сыром» Фикс.вес 0,4 П/а мгс ТМ «Стародворье»</t>
        </is>
      </c>
      <c r="O180" s="699" t="n"/>
      <c r="P180" s="699" t="n"/>
      <c r="Q180" s="699" t="n"/>
      <c r="R180" s="665" t="n"/>
      <c r="S180" s="40" t="inlineStr"/>
      <c r="T180" s="40" t="inlineStr"/>
      <c r="U180" s="41" t="inlineStr">
        <is>
          <t>кг</t>
        </is>
      </c>
      <c r="V180" s="700" t="n">
        <v>80</v>
      </c>
      <c r="W180" s="70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0" t="n">
        <v>4680115881037</v>
      </c>
      <c r="E181" s="665" t="n"/>
      <c r="F181" s="697" t="n">
        <v>0.84</v>
      </c>
      <c r="G181" s="38" t="n">
        <v>4</v>
      </c>
      <c r="H181" s="697" t="n">
        <v>3.36</v>
      </c>
      <c r="I181" s="697" t="n">
        <v>3.618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01" t="inlineStr">
        <is>
          <t>Сосиски «Сочинки по-баварски с сыром» Фикс.вес 0,84 кг п/а мгс ТМ «Стародворье»</t>
        </is>
      </c>
      <c r="O181" s="699" t="n"/>
      <c r="P181" s="699" t="n"/>
      <c r="Q181" s="699" t="n"/>
      <c r="R181" s="665" t="n"/>
      <c r="S181" s="40" t="inlineStr"/>
      <c r="T181" s="40" t="inlineStr"/>
      <c r="U181" s="41" t="inlineStr">
        <is>
          <t>кг</t>
        </is>
      </c>
      <c r="V181" s="700" t="n">
        <v>0</v>
      </c>
      <c r="W181" s="70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0" t="n">
        <v>4680115881211</v>
      </c>
      <c r="E182" s="665" t="n"/>
      <c r="F182" s="697" t="n">
        <v>0.4</v>
      </c>
      <c r="G182" s="38" t="n">
        <v>6</v>
      </c>
      <c r="H182" s="697" t="n">
        <v>2.4</v>
      </c>
      <c r="I182" s="697" t="n">
        <v>2.6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2" s="699" t="n"/>
      <c r="P182" s="699" t="n"/>
      <c r="Q182" s="699" t="n"/>
      <c r="R182" s="665" t="n"/>
      <c r="S182" s="40" t="inlineStr"/>
      <c r="T182" s="40" t="inlineStr"/>
      <c r="U182" s="41" t="inlineStr">
        <is>
          <t>кг</t>
        </is>
      </c>
      <c r="V182" s="700" t="n">
        <v>100</v>
      </c>
      <c r="W182" s="70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0" t="n">
        <v>4680115881020</v>
      </c>
      <c r="E183" s="665" t="n"/>
      <c r="F183" s="697" t="n">
        <v>0.84</v>
      </c>
      <c r="G183" s="38" t="n">
        <v>4</v>
      </c>
      <c r="H183" s="697" t="n">
        <v>3.36</v>
      </c>
      <c r="I183" s="697" t="n">
        <v>3.57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0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3" s="699" t="n"/>
      <c r="P183" s="699" t="n"/>
      <c r="Q183" s="699" t="n"/>
      <c r="R183" s="665" t="n"/>
      <c r="S183" s="40" t="inlineStr"/>
      <c r="T183" s="40" t="inlineStr"/>
      <c r="U183" s="41" t="inlineStr">
        <is>
          <t>кг</t>
        </is>
      </c>
      <c r="V183" s="700" t="n">
        <v>0</v>
      </c>
      <c r="W183" s="70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0" t="n">
        <v>4680115882195</v>
      </c>
      <c r="E184" s="665" t="n"/>
      <c r="F184" s="697" t="n">
        <v>0.4</v>
      </c>
      <c r="G184" s="38" t="n">
        <v>6</v>
      </c>
      <c r="H184" s="697" t="n">
        <v>2.4</v>
      </c>
      <c r="I184" s="697" t="n">
        <v>2.69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40</v>
      </c>
      <c r="N184" s="80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4" s="699" t="n"/>
      <c r="P184" s="699" t="n"/>
      <c r="Q184" s="699" t="n"/>
      <c r="R184" s="665" t="n"/>
      <c r="S184" s="40" t="inlineStr"/>
      <c r="T184" s="40" t="inlineStr"/>
      <c r="U184" s="41" t="inlineStr">
        <is>
          <t>кг</t>
        </is>
      </c>
      <c r="V184" s="700" t="n">
        <v>108</v>
      </c>
      <c r="W184" s="70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SU002992</t>
        </is>
      </c>
      <c r="B185" s="64" t="inlineStr">
        <is>
          <t>P003443</t>
        </is>
      </c>
      <c r="C185" s="37" t="n">
        <v>4301051479</v>
      </c>
      <c r="D185" s="330" t="n">
        <v>4680115882607</v>
      </c>
      <c r="E185" s="665" t="n"/>
      <c r="F185" s="697" t="n">
        <v>0.3</v>
      </c>
      <c r="G185" s="38" t="n">
        <v>6</v>
      </c>
      <c r="H185" s="697" t="n">
        <v>1.8</v>
      </c>
      <c r="I185" s="697" t="n">
        <v>2.072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5" s="699" t="n"/>
      <c r="P185" s="699" t="n"/>
      <c r="Q185" s="699" t="n"/>
      <c r="R185" s="665" t="n"/>
      <c r="S185" s="40" t="inlineStr"/>
      <c r="T185" s="40" t="inlineStr"/>
      <c r="U185" s="41" t="inlineStr">
        <is>
          <t>кг</t>
        </is>
      </c>
      <c r="V185" s="700" t="n">
        <v>0</v>
      </c>
      <c r="W185" s="70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SU002618</t>
        </is>
      </c>
      <c r="B186" s="64" t="inlineStr">
        <is>
          <t>P003398</t>
        </is>
      </c>
      <c r="C186" s="37" t="n">
        <v>4301051468</v>
      </c>
      <c r="D186" s="330" t="n">
        <v>4680115880092</v>
      </c>
      <c r="E186" s="665" t="n"/>
      <c r="F186" s="697" t="n">
        <v>0.4</v>
      </c>
      <c r="G186" s="38" t="n">
        <v>6</v>
      </c>
      <c r="H186" s="697" t="n">
        <v>2.4</v>
      </c>
      <c r="I186" s="697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6" s="699" t="n"/>
      <c r="P186" s="699" t="n"/>
      <c r="Q186" s="699" t="n"/>
      <c r="R186" s="665" t="n"/>
      <c r="S186" s="40" t="inlineStr"/>
      <c r="T186" s="40" t="inlineStr"/>
      <c r="U186" s="41" t="inlineStr">
        <is>
          <t>кг</t>
        </is>
      </c>
      <c r="V186" s="700" t="n">
        <v>108</v>
      </c>
      <c r="W186" s="70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SU002621</t>
        </is>
      </c>
      <c r="B187" s="64" t="inlineStr">
        <is>
          <t>P003399</t>
        </is>
      </c>
      <c r="C187" s="37" t="n">
        <v>4301051469</v>
      </c>
      <c r="D187" s="330" t="n">
        <v>4680115880221</v>
      </c>
      <c r="E187" s="665" t="n"/>
      <c r="F187" s="697" t="n">
        <v>0.4</v>
      </c>
      <c r="G187" s="38" t="n">
        <v>6</v>
      </c>
      <c r="H187" s="697" t="n">
        <v>2.4</v>
      </c>
      <c r="I187" s="69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7" s="699" t="n"/>
      <c r="P187" s="699" t="n"/>
      <c r="Q187" s="699" t="n"/>
      <c r="R187" s="665" t="n"/>
      <c r="S187" s="40" t="inlineStr"/>
      <c r="T187" s="40" t="inlineStr"/>
      <c r="U187" s="41" t="inlineStr">
        <is>
          <t>кг</t>
        </is>
      </c>
      <c r="V187" s="700" t="n">
        <v>0</v>
      </c>
      <c r="W187" s="70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SU003073</t>
        </is>
      </c>
      <c r="B188" s="64" t="inlineStr">
        <is>
          <t>P003613</t>
        </is>
      </c>
      <c r="C188" s="37" t="n">
        <v>4301051523</v>
      </c>
      <c r="D188" s="330" t="n">
        <v>4680115882942</v>
      </c>
      <c r="E188" s="665" t="n"/>
      <c r="F188" s="697" t="n">
        <v>0.3</v>
      </c>
      <c r="G188" s="38" t="n">
        <v>6</v>
      </c>
      <c r="H188" s="697" t="n">
        <v>1.8</v>
      </c>
      <c r="I188" s="697" t="n">
        <v>2.072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8" s="699" t="n"/>
      <c r="P188" s="699" t="n"/>
      <c r="Q188" s="699" t="n"/>
      <c r="R188" s="665" t="n"/>
      <c r="S188" s="40" t="inlineStr"/>
      <c r="T188" s="40" t="inlineStr"/>
      <c r="U188" s="41" t="inlineStr">
        <is>
          <t>кг</t>
        </is>
      </c>
      <c r="V188" s="700" t="n">
        <v>0</v>
      </c>
      <c r="W188" s="70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SU002686</t>
        </is>
      </c>
      <c r="B189" s="64" t="inlineStr">
        <is>
          <t>P003071</t>
        </is>
      </c>
      <c r="C189" s="37" t="n">
        <v>4301051326</v>
      </c>
      <c r="D189" s="330" t="n">
        <v>4680115880504</v>
      </c>
      <c r="E189" s="665" t="n"/>
      <c r="F189" s="697" t="n">
        <v>0.4</v>
      </c>
      <c r="G189" s="38" t="n">
        <v>6</v>
      </c>
      <c r="H189" s="697" t="n">
        <v>2.4</v>
      </c>
      <c r="I189" s="697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9" s="699" t="n"/>
      <c r="P189" s="699" t="n"/>
      <c r="Q189" s="699" t="n"/>
      <c r="R189" s="665" t="n"/>
      <c r="S189" s="40" t="inlineStr"/>
      <c r="T189" s="40" t="inlineStr"/>
      <c r="U189" s="41" t="inlineStr">
        <is>
          <t>кг</t>
        </is>
      </c>
      <c r="V189" s="700" t="n">
        <v>40.8</v>
      </c>
      <c r="W189" s="70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SU002844</t>
        </is>
      </c>
      <c r="B190" s="64" t="inlineStr">
        <is>
          <t>P003265</t>
        </is>
      </c>
      <c r="C190" s="37" t="n">
        <v>4301051410</v>
      </c>
      <c r="D190" s="330" t="n">
        <v>4680115882164</v>
      </c>
      <c r="E190" s="665" t="n"/>
      <c r="F190" s="697" t="n">
        <v>0.4</v>
      </c>
      <c r="G190" s="38" t="n">
        <v>6</v>
      </c>
      <c r="H190" s="697" t="n">
        <v>2.4</v>
      </c>
      <c r="I190" s="697" t="n">
        <v>2.678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1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0" s="699" t="n"/>
      <c r="P190" s="699" t="n"/>
      <c r="Q190" s="699" t="n"/>
      <c r="R190" s="665" t="n"/>
      <c r="S190" s="40" t="inlineStr"/>
      <c r="T190" s="40" t="inlineStr"/>
      <c r="U190" s="41" t="inlineStr">
        <is>
          <t>кг</t>
        </is>
      </c>
      <c r="V190" s="700" t="n">
        <v>108</v>
      </c>
      <c r="W190" s="70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>
      <c r="A191" s="338" t="n"/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702" t="n"/>
      <c r="N191" s="703" t="inlineStr">
        <is>
          <t>Итого</t>
        </is>
      </c>
      <c r="O191" s="673" t="n"/>
      <c r="P191" s="673" t="n"/>
      <c r="Q191" s="673" t="n"/>
      <c r="R191" s="673" t="n"/>
      <c r="S191" s="673" t="n"/>
      <c r="T191" s="674" t="n"/>
      <c r="U191" s="43" t="inlineStr">
        <is>
          <t>кор</t>
        </is>
      </c>
      <c r="V191" s="70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/>
      </c>
      <c r="W191" s="70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/>
      </c>
      <c r="X191" s="70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/>
      </c>
      <c r="Y191" s="705" t="n"/>
      <c r="Z191" s="705" t="n"/>
    </row>
    <row r="192">
      <c r="A192" s="327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702" t="n"/>
      <c r="N192" s="703" t="inlineStr">
        <is>
          <t>Итого</t>
        </is>
      </c>
      <c r="O192" s="673" t="n"/>
      <c r="P192" s="673" t="n"/>
      <c r="Q192" s="673" t="n"/>
      <c r="R192" s="673" t="n"/>
      <c r="S192" s="673" t="n"/>
      <c r="T192" s="674" t="n"/>
      <c r="U192" s="43" t="inlineStr">
        <is>
          <t>кг</t>
        </is>
      </c>
      <c r="V192" s="704">
        <f>IFERROR(SUM(V174:V190),"0")</f>
        <v/>
      </c>
      <c r="W192" s="704">
        <f>IFERROR(SUM(W174:W190),"0")</f>
        <v/>
      </c>
      <c r="X192" s="43" t="n"/>
      <c r="Y192" s="705" t="n"/>
      <c r="Z192" s="705" t="n"/>
    </row>
    <row r="193" ht="14.25" customHeight="1">
      <c r="A193" s="343" t="inlineStr">
        <is>
          <t>Сардельки</t>
        </is>
      </c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327" t="n"/>
      <c r="N193" s="327" t="n"/>
      <c r="O193" s="327" t="n"/>
      <c r="P193" s="327" t="n"/>
      <c r="Q193" s="327" t="n"/>
      <c r="R193" s="327" t="n"/>
      <c r="S193" s="327" t="n"/>
      <c r="T193" s="327" t="n"/>
      <c r="U193" s="327" t="n"/>
      <c r="V193" s="327" t="n"/>
      <c r="W193" s="327" t="n"/>
      <c r="X193" s="327" t="n"/>
      <c r="Y193" s="343" t="n"/>
      <c r="Z193" s="343" t="n"/>
    </row>
    <row r="194" ht="16.5" customHeight="1">
      <c r="A194" s="64" t="inlineStr">
        <is>
          <t>SU003042</t>
        </is>
      </c>
      <c r="B194" s="64" t="inlineStr">
        <is>
          <t>P003608</t>
        </is>
      </c>
      <c r="C194" s="37" t="n">
        <v>4301060360</v>
      </c>
      <c r="D194" s="330" t="n">
        <v>4680115882874</v>
      </c>
      <c r="E194" s="665" t="n"/>
      <c r="F194" s="697" t="n">
        <v>0.8</v>
      </c>
      <c r="G194" s="38" t="n">
        <v>4</v>
      </c>
      <c r="H194" s="697" t="n">
        <v>3.2</v>
      </c>
      <c r="I194" s="697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1" t="inlineStr">
        <is>
          <t>Сардельки «Сочинки» Весовой н/о ТМ «Стародворье»</t>
        </is>
      </c>
      <c r="O194" s="699" t="n"/>
      <c r="P194" s="699" t="n"/>
      <c r="Q194" s="699" t="n"/>
      <c r="R194" s="665" t="n"/>
      <c r="S194" s="40" t="inlineStr"/>
      <c r="T194" s="40" t="inlineStr"/>
      <c r="U194" s="41" t="inlineStr">
        <is>
          <t>кг</t>
        </is>
      </c>
      <c r="V194" s="700" t="n">
        <v>0</v>
      </c>
      <c r="W194" s="701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SU003043</t>
        </is>
      </c>
      <c r="B195" s="64" t="inlineStr">
        <is>
          <t>P003604</t>
        </is>
      </c>
      <c r="C195" s="37" t="n">
        <v>4301060359</v>
      </c>
      <c r="D195" s="330" t="n">
        <v>4680115884434</v>
      </c>
      <c r="E195" s="665" t="n"/>
      <c r="F195" s="697" t="n">
        <v>0.8</v>
      </c>
      <c r="G195" s="38" t="n">
        <v>4</v>
      </c>
      <c r="H195" s="697" t="n">
        <v>3.2</v>
      </c>
      <c r="I195" s="69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12" t="inlineStr">
        <is>
          <t>Сардельки «Шпикачки Сочинки» Весовой н/о ТМ «Стародворье»</t>
        </is>
      </c>
      <c r="O195" s="699" t="n"/>
      <c r="P195" s="699" t="n"/>
      <c r="Q195" s="699" t="n"/>
      <c r="R195" s="665" t="n"/>
      <c r="S195" s="40" t="inlineStr"/>
      <c r="T195" s="40" t="inlineStr"/>
      <c r="U195" s="41" t="inlineStr">
        <is>
          <t>кг</t>
        </is>
      </c>
      <c r="V195" s="700" t="n">
        <v>0</v>
      </c>
      <c r="W195" s="70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SU002758</t>
        </is>
      </c>
      <c r="B196" s="64" t="inlineStr">
        <is>
          <t>P003129</t>
        </is>
      </c>
      <c r="C196" s="37" t="n">
        <v>4301060338</v>
      </c>
      <c r="D196" s="330" t="n">
        <v>4680115880801</v>
      </c>
      <c r="E196" s="665" t="n"/>
      <c r="F196" s="697" t="n">
        <v>0.4</v>
      </c>
      <c r="G196" s="38" t="n">
        <v>6</v>
      </c>
      <c r="H196" s="697" t="n">
        <v>2.4</v>
      </c>
      <c r="I196" s="69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6" s="699" t="n"/>
      <c r="P196" s="699" t="n"/>
      <c r="Q196" s="699" t="n"/>
      <c r="R196" s="665" t="n"/>
      <c r="S196" s="40" t="inlineStr"/>
      <c r="T196" s="40" t="inlineStr"/>
      <c r="U196" s="41" t="inlineStr">
        <is>
          <t>кг</t>
        </is>
      </c>
      <c r="V196" s="700" t="n">
        <v>48</v>
      </c>
      <c r="W196" s="70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27" customHeight="1">
      <c r="A197" s="64" t="inlineStr">
        <is>
          <t>SU002759</t>
        </is>
      </c>
      <c r="B197" s="64" t="inlineStr">
        <is>
          <t>P003130</t>
        </is>
      </c>
      <c r="C197" s="37" t="n">
        <v>4301060339</v>
      </c>
      <c r="D197" s="330" t="n">
        <v>4680115880818</v>
      </c>
      <c r="E197" s="665" t="n"/>
      <c r="F197" s="697" t="n">
        <v>0.4</v>
      </c>
      <c r="G197" s="38" t="n">
        <v>6</v>
      </c>
      <c r="H197" s="697" t="n">
        <v>2.4</v>
      </c>
      <c r="I197" s="69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1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7" s="699" t="n"/>
      <c r="P197" s="699" t="n"/>
      <c r="Q197" s="699" t="n"/>
      <c r="R197" s="665" t="n"/>
      <c r="S197" s="40" t="inlineStr"/>
      <c r="T197" s="40" t="inlineStr"/>
      <c r="U197" s="41" t="inlineStr">
        <is>
          <t>кг</t>
        </is>
      </c>
      <c r="V197" s="700" t="n">
        <v>38.40000000000001</v>
      </c>
      <c r="W197" s="70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>
      <c r="A198" s="338" t="n"/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702" t="n"/>
      <c r="N198" s="703" t="inlineStr">
        <is>
          <t>Итого</t>
        </is>
      </c>
      <c r="O198" s="673" t="n"/>
      <c r="P198" s="673" t="n"/>
      <c r="Q198" s="673" t="n"/>
      <c r="R198" s="673" t="n"/>
      <c r="S198" s="673" t="n"/>
      <c r="T198" s="674" t="n"/>
      <c r="U198" s="43" t="inlineStr">
        <is>
          <t>кор</t>
        </is>
      </c>
      <c r="V198" s="704">
        <f>IFERROR(V194/H194,"0")+IFERROR(V195/H195,"0")+IFERROR(V196/H196,"0")+IFERROR(V197/H197,"0")</f>
        <v/>
      </c>
      <c r="W198" s="704">
        <f>IFERROR(W194/H194,"0")+IFERROR(W195/H195,"0")+IFERROR(W196/H196,"0")+IFERROR(W197/H197,"0")</f>
        <v/>
      </c>
      <c r="X198" s="704">
        <f>IFERROR(IF(X194="",0,X194),"0")+IFERROR(IF(X195="",0,X195),"0")+IFERROR(IF(X196="",0,X196),"0")+IFERROR(IF(X197="",0,X197),"0")</f>
        <v/>
      </c>
      <c r="Y198" s="705" t="n"/>
      <c r="Z198" s="705" t="n"/>
    </row>
    <row r="199">
      <c r="A199" s="327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702" t="n"/>
      <c r="N199" s="703" t="inlineStr">
        <is>
          <t>Итого</t>
        </is>
      </c>
      <c r="O199" s="673" t="n"/>
      <c r="P199" s="673" t="n"/>
      <c r="Q199" s="673" t="n"/>
      <c r="R199" s="673" t="n"/>
      <c r="S199" s="673" t="n"/>
      <c r="T199" s="674" t="n"/>
      <c r="U199" s="43" t="inlineStr">
        <is>
          <t>кг</t>
        </is>
      </c>
      <c r="V199" s="704">
        <f>IFERROR(SUM(V194:V197),"0")</f>
        <v/>
      </c>
      <c r="W199" s="704">
        <f>IFERROR(SUM(W194:W197),"0")</f>
        <v/>
      </c>
      <c r="X199" s="43" t="n"/>
      <c r="Y199" s="705" t="n"/>
      <c r="Z199" s="705" t="n"/>
    </row>
    <row r="200" ht="16.5" customHeight="1">
      <c r="A200" s="354" t="inlineStr">
        <is>
          <t>Филедворская</t>
        </is>
      </c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27" t="n"/>
      <c r="N200" s="327" t="n"/>
      <c r="O200" s="327" t="n"/>
      <c r="P200" s="327" t="n"/>
      <c r="Q200" s="327" t="n"/>
      <c r="R200" s="327" t="n"/>
      <c r="S200" s="327" t="n"/>
      <c r="T200" s="327" t="n"/>
      <c r="U200" s="327" t="n"/>
      <c r="V200" s="327" t="n"/>
      <c r="W200" s="327" t="n"/>
      <c r="X200" s="327" t="n"/>
      <c r="Y200" s="354" t="n"/>
      <c r="Z200" s="354" t="n"/>
    </row>
    <row r="201" ht="14.25" customHeight="1">
      <c r="A201" s="343" t="inlineStr">
        <is>
          <t>Копченые колбасы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43" t="n"/>
      <c r="Z201" s="343" t="n"/>
    </row>
    <row r="202" ht="27" customHeight="1">
      <c r="A202" s="64" t="inlineStr">
        <is>
          <t>SU002617</t>
        </is>
      </c>
      <c r="B202" s="64" t="inlineStr">
        <is>
          <t>P002951</t>
        </is>
      </c>
      <c r="C202" s="37" t="n">
        <v>4301031151</v>
      </c>
      <c r="D202" s="330" t="n">
        <v>4607091389845</v>
      </c>
      <c r="E202" s="665" t="n"/>
      <c r="F202" s="697" t="n">
        <v>0.35</v>
      </c>
      <c r="G202" s="38" t="n">
        <v>6</v>
      </c>
      <c r="H202" s="697" t="n">
        <v>2.1</v>
      </c>
      <c r="I202" s="697" t="n">
        <v>2.2</v>
      </c>
      <c r="J202" s="38" t="n">
        <v>234</v>
      </c>
      <c r="K202" s="38" t="inlineStr">
        <is>
          <t>18</t>
        </is>
      </c>
      <c r="L202" s="39" t="inlineStr">
        <is>
          <t>СК2</t>
        </is>
      </c>
      <c r="M202" s="38" t="n">
        <v>40</v>
      </c>
      <c r="N202" s="81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2" s="699" t="n"/>
      <c r="P202" s="699" t="n"/>
      <c r="Q202" s="699" t="n"/>
      <c r="R202" s="665" t="n"/>
      <c r="S202" s="40" t="inlineStr"/>
      <c r="T202" s="40" t="inlineStr"/>
      <c r="U202" s="41" t="inlineStr">
        <is>
          <t>кг</t>
        </is>
      </c>
      <c r="V202" s="700" t="n">
        <v>0</v>
      </c>
      <c r="W202" s="701">
        <f>IFERROR(IF(V202="",0,CEILING((V202/$H202),1)*$H202),"")</f>
        <v/>
      </c>
      <c r="X202" s="42">
        <f>IFERROR(IF(W202=0,"",ROUNDUP(W202/H202,0)*0.00502),"")</f>
        <v/>
      </c>
      <c r="Y202" s="69" t="inlineStr"/>
      <c r="Z202" s="70" t="inlineStr"/>
      <c r="AD202" s="71" t="n"/>
      <c r="BA202" s="183" t="inlineStr">
        <is>
          <t>КИ</t>
        </is>
      </c>
    </row>
    <row r="203">
      <c r="A203" s="338" t="n"/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702" t="n"/>
      <c r="N203" s="703" t="inlineStr">
        <is>
          <t>Итого</t>
        </is>
      </c>
      <c r="O203" s="673" t="n"/>
      <c r="P203" s="673" t="n"/>
      <c r="Q203" s="673" t="n"/>
      <c r="R203" s="673" t="n"/>
      <c r="S203" s="673" t="n"/>
      <c r="T203" s="674" t="n"/>
      <c r="U203" s="43" t="inlineStr">
        <is>
          <t>кор</t>
        </is>
      </c>
      <c r="V203" s="704">
        <f>IFERROR(V202/H202,"0")</f>
        <v/>
      </c>
      <c r="W203" s="704">
        <f>IFERROR(W202/H202,"0")</f>
        <v/>
      </c>
      <c r="X203" s="704">
        <f>IFERROR(IF(X202="",0,X202),"0")</f>
        <v/>
      </c>
      <c r="Y203" s="705" t="n"/>
      <c r="Z203" s="705" t="n"/>
    </row>
    <row r="204">
      <c r="A204" s="327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702" t="n"/>
      <c r="N204" s="703" t="inlineStr">
        <is>
          <t>Итого</t>
        </is>
      </c>
      <c r="O204" s="673" t="n"/>
      <c r="P204" s="673" t="n"/>
      <c r="Q204" s="673" t="n"/>
      <c r="R204" s="673" t="n"/>
      <c r="S204" s="673" t="n"/>
      <c r="T204" s="674" t="n"/>
      <c r="U204" s="43" t="inlineStr">
        <is>
          <t>кг</t>
        </is>
      </c>
      <c r="V204" s="704">
        <f>IFERROR(SUM(V202:V202),"0")</f>
        <v/>
      </c>
      <c r="W204" s="704">
        <f>IFERROR(SUM(W202:W202),"0")</f>
        <v/>
      </c>
      <c r="X204" s="43" t="n"/>
      <c r="Y204" s="705" t="n"/>
      <c r="Z204" s="705" t="n"/>
    </row>
    <row r="205" ht="16.5" customHeight="1">
      <c r="A205" s="354" t="inlineStr">
        <is>
          <t>Бордо</t>
        </is>
      </c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327" t="n"/>
      <c r="N205" s="327" t="n"/>
      <c r="O205" s="327" t="n"/>
      <c r="P205" s="327" t="n"/>
      <c r="Q205" s="327" t="n"/>
      <c r="R205" s="327" t="n"/>
      <c r="S205" s="327" t="n"/>
      <c r="T205" s="327" t="n"/>
      <c r="U205" s="327" t="n"/>
      <c r="V205" s="327" t="n"/>
      <c r="W205" s="327" t="n"/>
      <c r="X205" s="327" t="n"/>
      <c r="Y205" s="354" t="n"/>
      <c r="Z205" s="354" t="n"/>
    </row>
    <row r="206" ht="14.25" customHeight="1">
      <c r="A206" s="343" t="inlineStr">
        <is>
          <t>Вареные колбасы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43" t="n"/>
      <c r="Z206" s="343" t="n"/>
    </row>
    <row r="207" ht="27" customHeight="1">
      <c r="A207" s="64" t="inlineStr">
        <is>
          <t>SU000057</t>
        </is>
      </c>
      <c r="B207" s="64" t="inlineStr">
        <is>
          <t>P002047</t>
        </is>
      </c>
      <c r="C207" s="37" t="n">
        <v>4301011346</v>
      </c>
      <c r="D207" s="330" t="n">
        <v>4607091387445</v>
      </c>
      <c r="E207" s="665" t="n"/>
      <c r="F207" s="697" t="n">
        <v>0.9</v>
      </c>
      <c r="G207" s="38" t="n">
        <v>10</v>
      </c>
      <c r="H207" s="697" t="n">
        <v>9</v>
      </c>
      <c r="I207" s="697" t="n">
        <v>9.630000000000001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31</v>
      </c>
      <c r="N207" s="81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7" s="699" t="n"/>
      <c r="P207" s="699" t="n"/>
      <c r="Q207" s="699" t="n"/>
      <c r="R207" s="665" t="n"/>
      <c r="S207" s="40" t="inlineStr"/>
      <c r="T207" s="40" t="inlineStr"/>
      <c r="U207" s="41" t="inlineStr">
        <is>
          <t>кг</t>
        </is>
      </c>
      <c r="V207" s="700" t="n">
        <v>0</v>
      </c>
      <c r="W207" s="70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P002226</t>
        </is>
      </c>
      <c r="C208" s="37" t="n">
        <v>4301011362</v>
      </c>
      <c r="D208" s="330" t="n">
        <v>4607091386004</v>
      </c>
      <c r="E208" s="665" t="n"/>
      <c r="F208" s="697" t="n">
        <v>1.35</v>
      </c>
      <c r="G208" s="38" t="n">
        <v>8</v>
      </c>
      <c r="H208" s="697" t="n">
        <v>10.8</v>
      </c>
      <c r="I208" s="697" t="n">
        <v>11.28</v>
      </c>
      <c r="J208" s="38" t="n">
        <v>48</v>
      </c>
      <c r="K208" s="38" t="inlineStr">
        <is>
          <t>8</t>
        </is>
      </c>
      <c r="L208" s="39" t="inlineStr">
        <is>
          <t>ВЗ</t>
        </is>
      </c>
      <c r="M208" s="38" t="n">
        <v>55</v>
      </c>
      <c r="N208" s="81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8" s="699" t="n"/>
      <c r="P208" s="699" t="n"/>
      <c r="Q208" s="699" t="n"/>
      <c r="R208" s="665" t="n"/>
      <c r="S208" s="40" t="inlineStr"/>
      <c r="T208" s="40" t="inlineStr"/>
      <c r="U208" s="41" t="inlineStr">
        <is>
          <t>кг</t>
        </is>
      </c>
      <c r="V208" s="700" t="n">
        <v>0</v>
      </c>
      <c r="W208" s="701">
        <f>IFERROR(IF(V208="",0,CEILING((V208/$H208),1)*$H208),"")</f>
        <v/>
      </c>
      <c r="X208" s="42">
        <f>IFERROR(IF(W208=0,"",ROUNDUP(W208/H208,0)*0.02039),"")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P001777</t>
        </is>
      </c>
      <c r="C209" s="37" t="n">
        <v>4301011308</v>
      </c>
      <c r="D209" s="330" t="n">
        <v>4607091386004</v>
      </c>
      <c r="E209" s="665" t="n"/>
      <c r="F209" s="697" t="n">
        <v>1.35</v>
      </c>
      <c r="G209" s="38" t="n">
        <v>8</v>
      </c>
      <c r="H209" s="697" t="n">
        <v>10.8</v>
      </c>
      <c r="I209" s="69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9" s="699" t="n"/>
      <c r="P209" s="699" t="n"/>
      <c r="Q209" s="699" t="n"/>
      <c r="R209" s="665" t="n"/>
      <c r="S209" s="40" t="inlineStr"/>
      <c r="T209" s="40" t="inlineStr"/>
      <c r="U209" s="41" t="inlineStr">
        <is>
          <t>кг</t>
        </is>
      </c>
      <c r="V209" s="700" t="n">
        <v>0</v>
      </c>
      <c r="W209" s="70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SU000058</t>
        </is>
      </c>
      <c r="B210" s="64" t="inlineStr">
        <is>
          <t>P002048</t>
        </is>
      </c>
      <c r="C210" s="37" t="n">
        <v>4301011347</v>
      </c>
      <c r="D210" s="330" t="n">
        <v>4607091386073</v>
      </c>
      <c r="E210" s="665" t="n"/>
      <c r="F210" s="697" t="n">
        <v>0.9</v>
      </c>
      <c r="G210" s="38" t="n">
        <v>10</v>
      </c>
      <c r="H210" s="697" t="n">
        <v>9</v>
      </c>
      <c r="I210" s="697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0" s="699" t="n"/>
      <c r="P210" s="699" t="n"/>
      <c r="Q210" s="699" t="n"/>
      <c r="R210" s="665" t="n"/>
      <c r="S210" s="40" t="inlineStr"/>
      <c r="T210" s="40" t="inlineStr"/>
      <c r="U210" s="41" t="inlineStr">
        <is>
          <t>кг</t>
        </is>
      </c>
      <c r="V210" s="700" t="n">
        <v>0</v>
      </c>
      <c r="W210" s="70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P003075</t>
        </is>
      </c>
      <c r="C211" s="37" t="n">
        <v>4301011395</v>
      </c>
      <c r="D211" s="330" t="n">
        <v>4607091387322</v>
      </c>
      <c r="E211" s="665" t="n"/>
      <c r="F211" s="697" t="n">
        <v>1.35</v>
      </c>
      <c r="G211" s="38" t="n">
        <v>8</v>
      </c>
      <c r="H211" s="697" t="n">
        <v>10.8</v>
      </c>
      <c r="I211" s="697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2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699" t="n"/>
      <c r="P211" s="699" t="n"/>
      <c r="Q211" s="699" t="n"/>
      <c r="R211" s="665" t="n"/>
      <c r="S211" s="40" t="inlineStr"/>
      <c r="T211" s="40" t="inlineStr"/>
      <c r="U211" s="41" t="inlineStr">
        <is>
          <t>кг</t>
        </is>
      </c>
      <c r="V211" s="700" t="n">
        <v>0</v>
      </c>
      <c r="W211" s="701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P001780</t>
        </is>
      </c>
      <c r="C212" s="37" t="n">
        <v>4301010928</v>
      </c>
      <c r="D212" s="330" t="n">
        <v>4607091387322</v>
      </c>
      <c r="E212" s="665" t="n"/>
      <c r="F212" s="697" t="n">
        <v>1.35</v>
      </c>
      <c r="G212" s="38" t="n">
        <v>8</v>
      </c>
      <c r="H212" s="697" t="n">
        <v>10.8</v>
      </c>
      <c r="I212" s="697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699" t="n"/>
      <c r="P212" s="699" t="n"/>
      <c r="Q212" s="699" t="n"/>
      <c r="R212" s="665" t="n"/>
      <c r="S212" s="40" t="inlineStr"/>
      <c r="T212" s="40" t="inlineStr"/>
      <c r="U212" s="41" t="inlineStr">
        <is>
          <t>кг</t>
        </is>
      </c>
      <c r="V212" s="700" t="n">
        <v>0</v>
      </c>
      <c r="W212" s="70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SU001778</t>
        </is>
      </c>
      <c r="B213" s="64" t="inlineStr">
        <is>
          <t>P001778</t>
        </is>
      </c>
      <c r="C213" s="37" t="n">
        <v>4301011311</v>
      </c>
      <c r="D213" s="330" t="n">
        <v>4607091387377</v>
      </c>
      <c r="E213" s="665" t="n"/>
      <c r="F213" s="697" t="n">
        <v>1.35</v>
      </c>
      <c r="G213" s="38" t="n">
        <v>8</v>
      </c>
      <c r="H213" s="697" t="n">
        <v>10.8</v>
      </c>
      <c r="I213" s="69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3" s="699" t="n"/>
      <c r="P213" s="699" t="n"/>
      <c r="Q213" s="699" t="n"/>
      <c r="R213" s="665" t="n"/>
      <c r="S213" s="40" t="inlineStr"/>
      <c r="T213" s="40" t="inlineStr"/>
      <c r="U213" s="41" t="inlineStr">
        <is>
          <t>кг</t>
        </is>
      </c>
      <c r="V213" s="700" t="n">
        <v>0</v>
      </c>
      <c r="W213" s="70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SU000043</t>
        </is>
      </c>
      <c r="B214" s="64" t="inlineStr">
        <is>
          <t>P001807</t>
        </is>
      </c>
      <c r="C214" s="37" t="n">
        <v>4301010945</v>
      </c>
      <c r="D214" s="330" t="n">
        <v>4607091387353</v>
      </c>
      <c r="E214" s="665" t="n"/>
      <c r="F214" s="697" t="n">
        <v>1.35</v>
      </c>
      <c r="G214" s="38" t="n">
        <v>8</v>
      </c>
      <c r="H214" s="697" t="n">
        <v>10.8</v>
      </c>
      <c r="I214" s="69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2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4" s="699" t="n"/>
      <c r="P214" s="699" t="n"/>
      <c r="Q214" s="699" t="n"/>
      <c r="R214" s="665" t="n"/>
      <c r="S214" s="40" t="inlineStr"/>
      <c r="T214" s="40" t="inlineStr"/>
      <c r="U214" s="41" t="inlineStr">
        <is>
          <t>кг</t>
        </is>
      </c>
      <c r="V214" s="700" t="n">
        <v>0</v>
      </c>
      <c r="W214" s="70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SU001800</t>
        </is>
      </c>
      <c r="B215" s="64" t="inlineStr">
        <is>
          <t>P001800</t>
        </is>
      </c>
      <c r="C215" s="37" t="n">
        <v>4301011328</v>
      </c>
      <c r="D215" s="330" t="n">
        <v>4607091386011</v>
      </c>
      <c r="E215" s="665" t="n"/>
      <c r="F215" s="697" t="n">
        <v>0.5</v>
      </c>
      <c r="G215" s="38" t="n">
        <v>10</v>
      </c>
      <c r="H215" s="697" t="n">
        <v>5</v>
      </c>
      <c r="I215" s="697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5" s="699" t="n"/>
      <c r="P215" s="699" t="n"/>
      <c r="Q215" s="699" t="n"/>
      <c r="R215" s="665" t="n"/>
      <c r="S215" s="40" t="inlineStr"/>
      <c r="T215" s="40" t="inlineStr"/>
      <c r="U215" s="41" t="inlineStr">
        <is>
          <t>кг</t>
        </is>
      </c>
      <c r="V215" s="700" t="n">
        <v>0</v>
      </c>
      <c r="W215" s="70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SU001805</t>
        </is>
      </c>
      <c r="B216" s="64" t="inlineStr">
        <is>
          <t>P001805</t>
        </is>
      </c>
      <c r="C216" s="37" t="n">
        <v>4301011329</v>
      </c>
      <c r="D216" s="330" t="n">
        <v>4607091387308</v>
      </c>
      <c r="E216" s="665" t="n"/>
      <c r="F216" s="697" t="n">
        <v>0.5</v>
      </c>
      <c r="G216" s="38" t="n">
        <v>10</v>
      </c>
      <c r="H216" s="697" t="n">
        <v>5</v>
      </c>
      <c r="I216" s="69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2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6" s="699" t="n"/>
      <c r="P216" s="699" t="n"/>
      <c r="Q216" s="699" t="n"/>
      <c r="R216" s="665" t="n"/>
      <c r="S216" s="40" t="inlineStr"/>
      <c r="T216" s="40" t="inlineStr"/>
      <c r="U216" s="41" t="inlineStr">
        <is>
          <t>кг</t>
        </is>
      </c>
      <c r="V216" s="700" t="n">
        <v>0</v>
      </c>
      <c r="W216" s="70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SU001829</t>
        </is>
      </c>
      <c r="B217" s="64" t="inlineStr">
        <is>
          <t>P001829</t>
        </is>
      </c>
      <c r="C217" s="37" t="n">
        <v>4301011049</v>
      </c>
      <c r="D217" s="330" t="n">
        <v>4607091387339</v>
      </c>
      <c r="E217" s="665" t="n"/>
      <c r="F217" s="697" t="n">
        <v>0.5</v>
      </c>
      <c r="G217" s="38" t="n">
        <v>10</v>
      </c>
      <c r="H217" s="697" t="n">
        <v>5</v>
      </c>
      <c r="I217" s="697" t="n">
        <v>5.24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2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7" s="699" t="n"/>
      <c r="P217" s="699" t="n"/>
      <c r="Q217" s="699" t="n"/>
      <c r="R217" s="665" t="n"/>
      <c r="S217" s="40" t="inlineStr"/>
      <c r="T217" s="40" t="inlineStr"/>
      <c r="U217" s="41" t="inlineStr">
        <is>
          <t>кг</t>
        </is>
      </c>
      <c r="V217" s="700" t="n">
        <v>0</v>
      </c>
      <c r="W217" s="70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SU002787</t>
        </is>
      </c>
      <c r="B218" s="64" t="inlineStr">
        <is>
          <t>P003189</t>
        </is>
      </c>
      <c r="C218" s="37" t="n">
        <v>4301011433</v>
      </c>
      <c r="D218" s="330" t="n">
        <v>4680115882638</v>
      </c>
      <c r="E218" s="665" t="n"/>
      <c r="F218" s="697" t="n">
        <v>0.4</v>
      </c>
      <c r="G218" s="38" t="n">
        <v>10</v>
      </c>
      <c r="H218" s="697" t="n">
        <v>4</v>
      </c>
      <c r="I218" s="697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8" s="699" t="n"/>
      <c r="P218" s="699" t="n"/>
      <c r="Q218" s="699" t="n"/>
      <c r="R218" s="665" t="n"/>
      <c r="S218" s="40" t="inlineStr"/>
      <c r="T218" s="40" t="inlineStr"/>
      <c r="U218" s="41" t="inlineStr">
        <is>
          <t>кг</t>
        </is>
      </c>
      <c r="V218" s="700" t="n">
        <v>0</v>
      </c>
      <c r="W218" s="70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SU002894</t>
        </is>
      </c>
      <c r="B219" s="64" t="inlineStr">
        <is>
          <t>P003314</t>
        </is>
      </c>
      <c r="C219" s="37" t="n">
        <v>4301011573</v>
      </c>
      <c r="D219" s="330" t="n">
        <v>4680115881938</v>
      </c>
      <c r="E219" s="665" t="n"/>
      <c r="F219" s="697" t="n">
        <v>0.4</v>
      </c>
      <c r="G219" s="38" t="n">
        <v>10</v>
      </c>
      <c r="H219" s="697" t="n">
        <v>4</v>
      </c>
      <c r="I219" s="69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9" s="699" t="n"/>
      <c r="P219" s="699" t="n"/>
      <c r="Q219" s="699" t="n"/>
      <c r="R219" s="665" t="n"/>
      <c r="S219" s="40" t="inlineStr"/>
      <c r="T219" s="40" t="inlineStr"/>
      <c r="U219" s="41" t="inlineStr">
        <is>
          <t>кг</t>
        </is>
      </c>
      <c r="V219" s="700" t="n">
        <v>0</v>
      </c>
      <c r="W219" s="70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SU000078</t>
        </is>
      </c>
      <c r="B220" s="64" t="inlineStr">
        <is>
          <t>P001806</t>
        </is>
      </c>
      <c r="C220" s="37" t="n">
        <v>4301010944</v>
      </c>
      <c r="D220" s="330" t="n">
        <v>4607091387346</v>
      </c>
      <c r="E220" s="665" t="n"/>
      <c r="F220" s="697" t="n">
        <v>0.4</v>
      </c>
      <c r="G220" s="38" t="n">
        <v>10</v>
      </c>
      <c r="H220" s="697" t="n">
        <v>4</v>
      </c>
      <c r="I220" s="69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0" s="699" t="n"/>
      <c r="P220" s="699" t="n"/>
      <c r="Q220" s="699" t="n"/>
      <c r="R220" s="665" t="n"/>
      <c r="S220" s="40" t="inlineStr"/>
      <c r="T220" s="40" t="inlineStr"/>
      <c r="U220" s="41" t="inlineStr">
        <is>
          <t>кг</t>
        </is>
      </c>
      <c r="V220" s="700" t="n">
        <v>0</v>
      </c>
      <c r="W220" s="70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SU002616</t>
        </is>
      </c>
      <c r="B221" s="64" t="inlineStr">
        <is>
          <t>P002950</t>
        </is>
      </c>
      <c r="C221" s="37" t="n">
        <v>4301011353</v>
      </c>
      <c r="D221" s="330" t="n">
        <v>4607091389807</v>
      </c>
      <c r="E221" s="665" t="n"/>
      <c r="F221" s="697" t="n">
        <v>0.4</v>
      </c>
      <c r="G221" s="38" t="n">
        <v>10</v>
      </c>
      <c r="H221" s="697" t="n">
        <v>4</v>
      </c>
      <c r="I221" s="69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3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1" s="699" t="n"/>
      <c r="P221" s="699" t="n"/>
      <c r="Q221" s="699" t="n"/>
      <c r="R221" s="665" t="n"/>
      <c r="S221" s="40" t="inlineStr"/>
      <c r="T221" s="40" t="inlineStr"/>
      <c r="U221" s="41" t="inlineStr">
        <is>
          <t>кг</t>
        </is>
      </c>
      <c r="V221" s="700" t="n">
        <v>0</v>
      </c>
      <c r="W221" s="70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38" t="n"/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702" t="n"/>
      <c r="N222" s="703" t="inlineStr">
        <is>
          <t>Итого</t>
        </is>
      </c>
      <c r="O222" s="673" t="n"/>
      <c r="P222" s="673" t="n"/>
      <c r="Q222" s="673" t="n"/>
      <c r="R222" s="673" t="n"/>
      <c r="S222" s="673" t="n"/>
      <c r="T222" s="674" t="n"/>
      <c r="U222" s="43" t="inlineStr">
        <is>
          <t>кор</t>
        </is>
      </c>
      <c r="V222" s="70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70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70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705" t="n"/>
      <c r="Z222" s="705" t="n"/>
    </row>
    <row r="223">
      <c r="A223" s="327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702" t="n"/>
      <c r="N223" s="703" t="inlineStr">
        <is>
          <t>Итого</t>
        </is>
      </c>
      <c r="O223" s="673" t="n"/>
      <c r="P223" s="673" t="n"/>
      <c r="Q223" s="673" t="n"/>
      <c r="R223" s="673" t="n"/>
      <c r="S223" s="673" t="n"/>
      <c r="T223" s="674" t="n"/>
      <c r="U223" s="43" t="inlineStr">
        <is>
          <t>кг</t>
        </is>
      </c>
      <c r="V223" s="704">
        <f>IFERROR(SUM(V207:V221),"0")</f>
        <v/>
      </c>
      <c r="W223" s="704">
        <f>IFERROR(SUM(W207:W221),"0")</f>
        <v/>
      </c>
      <c r="X223" s="43" t="n"/>
      <c r="Y223" s="705" t="n"/>
      <c r="Z223" s="705" t="n"/>
    </row>
    <row r="224" ht="14.25" customHeight="1">
      <c r="A224" s="343" t="inlineStr">
        <is>
          <t>Ветчины</t>
        </is>
      </c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327" t="n"/>
      <c r="N224" s="327" t="n"/>
      <c r="O224" s="327" t="n"/>
      <c r="P224" s="327" t="n"/>
      <c r="Q224" s="327" t="n"/>
      <c r="R224" s="327" t="n"/>
      <c r="S224" s="327" t="n"/>
      <c r="T224" s="327" t="n"/>
      <c r="U224" s="327" t="n"/>
      <c r="V224" s="327" t="n"/>
      <c r="W224" s="327" t="n"/>
      <c r="X224" s="327" t="n"/>
      <c r="Y224" s="343" t="n"/>
      <c r="Z224" s="343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30" t="n">
        <v>4680115881914</v>
      </c>
      <c r="E225" s="665" t="n"/>
      <c r="F225" s="697" t="n">
        <v>0.4</v>
      </c>
      <c r="G225" s="38" t="n">
        <v>10</v>
      </c>
      <c r="H225" s="697" t="n">
        <v>4</v>
      </c>
      <c r="I225" s="69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3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99" t="n"/>
      <c r="P225" s="699" t="n"/>
      <c r="Q225" s="699" t="n"/>
      <c r="R225" s="665" t="n"/>
      <c r="S225" s="40" t="inlineStr"/>
      <c r="T225" s="40" t="inlineStr"/>
      <c r="U225" s="41" t="inlineStr">
        <is>
          <t>кг</t>
        </is>
      </c>
      <c r="V225" s="700" t="n">
        <v>0</v>
      </c>
      <c r="W225" s="70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38" t="n"/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702" t="n"/>
      <c r="N226" s="703" t="inlineStr">
        <is>
          <t>Итого</t>
        </is>
      </c>
      <c r="O226" s="673" t="n"/>
      <c r="P226" s="673" t="n"/>
      <c r="Q226" s="673" t="n"/>
      <c r="R226" s="673" t="n"/>
      <c r="S226" s="673" t="n"/>
      <c r="T226" s="674" t="n"/>
      <c r="U226" s="43" t="inlineStr">
        <is>
          <t>кор</t>
        </is>
      </c>
      <c r="V226" s="704">
        <f>IFERROR(V225/H225,"0")</f>
        <v/>
      </c>
      <c r="W226" s="704">
        <f>IFERROR(W225/H225,"0")</f>
        <v/>
      </c>
      <c r="X226" s="704">
        <f>IFERROR(IF(X225="",0,X225),"0")</f>
        <v/>
      </c>
      <c r="Y226" s="705" t="n"/>
      <c r="Z226" s="705" t="n"/>
    </row>
    <row r="227">
      <c r="A227" s="327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702" t="n"/>
      <c r="N227" s="703" t="inlineStr">
        <is>
          <t>Итого</t>
        </is>
      </c>
      <c r="O227" s="673" t="n"/>
      <c r="P227" s="673" t="n"/>
      <c r="Q227" s="673" t="n"/>
      <c r="R227" s="673" t="n"/>
      <c r="S227" s="673" t="n"/>
      <c r="T227" s="674" t="n"/>
      <c r="U227" s="43" t="inlineStr">
        <is>
          <t>кг</t>
        </is>
      </c>
      <c r="V227" s="704">
        <f>IFERROR(SUM(V225:V225),"0")</f>
        <v/>
      </c>
      <c r="W227" s="704">
        <f>IFERROR(SUM(W225:W225),"0")</f>
        <v/>
      </c>
      <c r="X227" s="43" t="n"/>
      <c r="Y227" s="705" t="n"/>
      <c r="Z227" s="705" t="n"/>
    </row>
    <row r="228" ht="14.25" customHeight="1">
      <c r="A228" s="343" t="inlineStr">
        <is>
          <t>Копченые колбасы</t>
        </is>
      </c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7" t="n"/>
      <c r="N228" s="327" t="n"/>
      <c r="O228" s="327" t="n"/>
      <c r="P228" s="327" t="n"/>
      <c r="Q228" s="327" t="n"/>
      <c r="R228" s="327" t="n"/>
      <c r="S228" s="327" t="n"/>
      <c r="T228" s="327" t="n"/>
      <c r="U228" s="327" t="n"/>
      <c r="V228" s="327" t="n"/>
      <c r="W228" s="327" t="n"/>
      <c r="X228" s="327" t="n"/>
      <c r="Y228" s="343" t="n"/>
      <c r="Z228" s="343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30" t="n">
        <v>4607091387193</v>
      </c>
      <c r="E229" s="665" t="n"/>
      <c r="F229" s="697" t="n">
        <v>0.7</v>
      </c>
      <c r="G229" s="38" t="n">
        <v>6</v>
      </c>
      <c r="H229" s="697" t="n">
        <v>4.2</v>
      </c>
      <c r="I229" s="69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99" t="n"/>
      <c r="P229" s="699" t="n"/>
      <c r="Q229" s="699" t="n"/>
      <c r="R229" s="665" t="n"/>
      <c r="S229" s="40" t="inlineStr"/>
      <c r="T229" s="40" t="inlineStr"/>
      <c r="U229" s="41" t="inlineStr">
        <is>
          <t>кг</t>
        </is>
      </c>
      <c r="V229" s="700" t="n">
        <v>0</v>
      </c>
      <c r="W229" s="70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30" t="n">
        <v>4607091387230</v>
      </c>
      <c r="E230" s="665" t="n"/>
      <c r="F230" s="697" t="n">
        <v>0.7</v>
      </c>
      <c r="G230" s="38" t="n">
        <v>6</v>
      </c>
      <c r="H230" s="697" t="n">
        <v>4.2</v>
      </c>
      <c r="I230" s="69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99" t="n"/>
      <c r="P230" s="699" t="n"/>
      <c r="Q230" s="699" t="n"/>
      <c r="R230" s="665" t="n"/>
      <c r="S230" s="40" t="inlineStr"/>
      <c r="T230" s="40" t="inlineStr"/>
      <c r="U230" s="41" t="inlineStr">
        <is>
          <t>кг</t>
        </is>
      </c>
      <c r="V230" s="700" t="n">
        <v>0</v>
      </c>
      <c r="W230" s="70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30" t="n">
        <v>4607091387285</v>
      </c>
      <c r="E231" s="665" t="n"/>
      <c r="F231" s="697" t="n">
        <v>0.35</v>
      </c>
      <c r="G231" s="38" t="n">
        <v>6</v>
      </c>
      <c r="H231" s="697" t="n">
        <v>2.1</v>
      </c>
      <c r="I231" s="69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99" t="n"/>
      <c r="P231" s="699" t="n"/>
      <c r="Q231" s="699" t="n"/>
      <c r="R231" s="665" t="n"/>
      <c r="S231" s="40" t="inlineStr"/>
      <c r="T231" s="40" t="inlineStr"/>
      <c r="U231" s="41" t="inlineStr">
        <is>
          <t>кг</t>
        </is>
      </c>
      <c r="V231" s="700" t="n">
        <v>0</v>
      </c>
      <c r="W231" s="70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38" t="n"/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702" t="n"/>
      <c r="N232" s="703" t="inlineStr">
        <is>
          <t>Итого</t>
        </is>
      </c>
      <c r="O232" s="673" t="n"/>
      <c r="P232" s="673" t="n"/>
      <c r="Q232" s="673" t="n"/>
      <c r="R232" s="673" t="n"/>
      <c r="S232" s="673" t="n"/>
      <c r="T232" s="674" t="n"/>
      <c r="U232" s="43" t="inlineStr">
        <is>
          <t>кор</t>
        </is>
      </c>
      <c r="V232" s="704">
        <f>IFERROR(V229/H229,"0")+IFERROR(V230/H230,"0")+IFERROR(V231/H231,"0")</f>
        <v/>
      </c>
      <c r="W232" s="704">
        <f>IFERROR(W229/H229,"0")+IFERROR(W230/H230,"0")+IFERROR(W231/H231,"0")</f>
        <v/>
      </c>
      <c r="X232" s="704">
        <f>IFERROR(IF(X229="",0,X229),"0")+IFERROR(IF(X230="",0,X230),"0")+IFERROR(IF(X231="",0,X231),"0")</f>
        <v/>
      </c>
      <c r="Y232" s="705" t="n"/>
      <c r="Z232" s="705" t="n"/>
    </row>
    <row r="233">
      <c r="A233" s="327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702" t="n"/>
      <c r="N233" s="703" t="inlineStr">
        <is>
          <t>Итого</t>
        </is>
      </c>
      <c r="O233" s="673" t="n"/>
      <c r="P233" s="673" t="n"/>
      <c r="Q233" s="673" t="n"/>
      <c r="R233" s="673" t="n"/>
      <c r="S233" s="673" t="n"/>
      <c r="T233" s="674" t="n"/>
      <c r="U233" s="43" t="inlineStr">
        <is>
          <t>кг</t>
        </is>
      </c>
      <c r="V233" s="704">
        <f>IFERROR(SUM(V229:V231),"0")</f>
        <v/>
      </c>
      <c r="W233" s="704">
        <f>IFERROR(SUM(W229:W231),"0")</f>
        <v/>
      </c>
      <c r="X233" s="43" t="n"/>
      <c r="Y233" s="705" t="n"/>
      <c r="Z233" s="705" t="n"/>
    </row>
    <row r="234" ht="14.25" customHeight="1">
      <c r="A234" s="343" t="inlineStr">
        <is>
          <t>Сосиски</t>
        </is>
      </c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327" t="n"/>
      <c r="N234" s="327" t="n"/>
      <c r="O234" s="327" t="n"/>
      <c r="P234" s="327" t="n"/>
      <c r="Q234" s="327" t="n"/>
      <c r="R234" s="327" t="n"/>
      <c r="S234" s="327" t="n"/>
      <c r="T234" s="327" t="n"/>
      <c r="U234" s="327" t="n"/>
      <c r="V234" s="327" t="n"/>
      <c r="W234" s="327" t="n"/>
      <c r="X234" s="327" t="n"/>
      <c r="Y234" s="343" t="n"/>
      <c r="Z234" s="343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30" t="n">
        <v>4607091387766</v>
      </c>
      <c r="E235" s="665" t="n"/>
      <c r="F235" s="697" t="n">
        <v>1.3</v>
      </c>
      <c r="G235" s="38" t="n">
        <v>6</v>
      </c>
      <c r="H235" s="697" t="n">
        <v>7.8</v>
      </c>
      <c r="I235" s="697" t="n">
        <v>8.358000000000001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3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99" t="n"/>
      <c r="P235" s="699" t="n"/>
      <c r="Q235" s="699" t="n"/>
      <c r="R235" s="665" t="n"/>
      <c r="S235" s="40" t="inlineStr"/>
      <c r="T235" s="40" t="inlineStr"/>
      <c r="U235" s="41" t="inlineStr">
        <is>
          <t>кг</t>
        </is>
      </c>
      <c r="V235" s="700" t="n">
        <v>0</v>
      </c>
      <c r="W235" s="70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30" t="n">
        <v>4607091387957</v>
      </c>
      <c r="E236" s="665" t="n"/>
      <c r="F236" s="697" t="n">
        <v>1.3</v>
      </c>
      <c r="G236" s="38" t="n">
        <v>6</v>
      </c>
      <c r="H236" s="697" t="n">
        <v>7.8</v>
      </c>
      <c r="I236" s="69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99" t="n"/>
      <c r="P236" s="699" t="n"/>
      <c r="Q236" s="699" t="n"/>
      <c r="R236" s="665" t="n"/>
      <c r="S236" s="40" t="inlineStr"/>
      <c r="T236" s="40" t="inlineStr"/>
      <c r="U236" s="41" t="inlineStr">
        <is>
          <t>кг</t>
        </is>
      </c>
      <c r="V236" s="700" t="n">
        <v>0</v>
      </c>
      <c r="W236" s="70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30" t="n">
        <v>4607091387964</v>
      </c>
      <c r="E237" s="665" t="n"/>
      <c r="F237" s="697" t="n">
        <v>1.35</v>
      </c>
      <c r="G237" s="38" t="n">
        <v>6</v>
      </c>
      <c r="H237" s="697" t="n">
        <v>8.1</v>
      </c>
      <c r="I237" s="69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3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99" t="n"/>
      <c r="P237" s="699" t="n"/>
      <c r="Q237" s="699" t="n"/>
      <c r="R237" s="665" t="n"/>
      <c r="S237" s="40" t="inlineStr"/>
      <c r="T237" s="40" t="inlineStr"/>
      <c r="U237" s="41" t="inlineStr">
        <is>
          <t>кг</t>
        </is>
      </c>
      <c r="V237" s="700" t="n">
        <v>0</v>
      </c>
      <c r="W237" s="70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30" t="n">
        <v>4680115883604</v>
      </c>
      <c r="E238" s="665" t="n"/>
      <c r="F238" s="697" t="n">
        <v>0.35</v>
      </c>
      <c r="G238" s="38" t="n">
        <v>6</v>
      </c>
      <c r="H238" s="697" t="n">
        <v>2.1</v>
      </c>
      <c r="I238" s="69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38" t="inlineStr">
        <is>
          <t>Сосиски «Баварские» Фикс.вес 0,35 П/а ТМ «Стародворье»</t>
        </is>
      </c>
      <c r="O238" s="699" t="n"/>
      <c r="P238" s="699" t="n"/>
      <c r="Q238" s="699" t="n"/>
      <c r="R238" s="665" t="n"/>
      <c r="S238" s="40" t="inlineStr"/>
      <c r="T238" s="40" t="inlineStr"/>
      <c r="U238" s="41" t="inlineStr">
        <is>
          <t>кг</t>
        </is>
      </c>
      <c r="V238" s="700" t="n">
        <v>315</v>
      </c>
      <c r="W238" s="70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30" t="n">
        <v>4680115883567</v>
      </c>
      <c r="E239" s="665" t="n"/>
      <c r="F239" s="697" t="n">
        <v>0.35</v>
      </c>
      <c r="G239" s="38" t="n">
        <v>6</v>
      </c>
      <c r="H239" s="697" t="n">
        <v>2.1</v>
      </c>
      <c r="I239" s="69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39" t="inlineStr">
        <is>
          <t>Сосиски «Баварские с сыром» Фикс.вес 0,35 п/а ТМ «Стародворье»</t>
        </is>
      </c>
      <c r="O239" s="699" t="n"/>
      <c r="P239" s="699" t="n"/>
      <c r="Q239" s="699" t="n"/>
      <c r="R239" s="665" t="n"/>
      <c r="S239" s="40" t="inlineStr"/>
      <c r="T239" s="40" t="inlineStr"/>
      <c r="U239" s="41" t="inlineStr">
        <is>
          <t>кг</t>
        </is>
      </c>
      <c r="V239" s="700" t="n">
        <v>210</v>
      </c>
      <c r="W239" s="70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30" t="n">
        <v>4607091381672</v>
      </c>
      <c r="E240" s="665" t="n"/>
      <c r="F240" s="697" t="n">
        <v>0.6</v>
      </c>
      <c r="G240" s="38" t="n">
        <v>6</v>
      </c>
      <c r="H240" s="697" t="n">
        <v>3.6</v>
      </c>
      <c r="I240" s="69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99" t="n"/>
      <c r="P240" s="699" t="n"/>
      <c r="Q240" s="699" t="n"/>
      <c r="R240" s="665" t="n"/>
      <c r="S240" s="40" t="inlineStr"/>
      <c r="T240" s="40" t="inlineStr"/>
      <c r="U240" s="41" t="inlineStr">
        <is>
          <t>кг</t>
        </is>
      </c>
      <c r="V240" s="700" t="n">
        <v>0</v>
      </c>
      <c r="W240" s="70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30" t="n">
        <v>4607091387537</v>
      </c>
      <c r="E241" s="665" t="n"/>
      <c r="F241" s="697" t="n">
        <v>0.45</v>
      </c>
      <c r="G241" s="38" t="n">
        <v>6</v>
      </c>
      <c r="H241" s="697" t="n">
        <v>2.7</v>
      </c>
      <c r="I241" s="69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99" t="n"/>
      <c r="P241" s="699" t="n"/>
      <c r="Q241" s="699" t="n"/>
      <c r="R241" s="665" t="n"/>
      <c r="S241" s="40" t="inlineStr"/>
      <c r="T241" s="40" t="inlineStr"/>
      <c r="U241" s="41" t="inlineStr">
        <is>
          <t>кг</t>
        </is>
      </c>
      <c r="V241" s="700" t="n">
        <v>0</v>
      </c>
      <c r="W241" s="70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30" t="n">
        <v>4607091387513</v>
      </c>
      <c r="E242" s="665" t="n"/>
      <c r="F242" s="697" t="n">
        <v>0.45</v>
      </c>
      <c r="G242" s="38" t="n">
        <v>6</v>
      </c>
      <c r="H242" s="697" t="n">
        <v>2.7</v>
      </c>
      <c r="I242" s="69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99" t="n"/>
      <c r="P242" s="699" t="n"/>
      <c r="Q242" s="699" t="n"/>
      <c r="R242" s="665" t="n"/>
      <c r="S242" s="40" t="inlineStr"/>
      <c r="T242" s="40" t="inlineStr"/>
      <c r="U242" s="41" t="inlineStr">
        <is>
          <t>кг</t>
        </is>
      </c>
      <c r="V242" s="700" t="n">
        <v>0</v>
      </c>
      <c r="W242" s="70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30" t="n">
        <v>4680115880511</v>
      </c>
      <c r="E243" s="665" t="n"/>
      <c r="F243" s="697" t="n">
        <v>0.33</v>
      </c>
      <c r="G243" s="38" t="n">
        <v>6</v>
      </c>
      <c r="H243" s="697" t="n">
        <v>1.98</v>
      </c>
      <c r="I243" s="69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4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99" t="n"/>
      <c r="P243" s="699" t="n"/>
      <c r="Q243" s="699" t="n"/>
      <c r="R243" s="665" t="n"/>
      <c r="S243" s="40" t="inlineStr"/>
      <c r="T243" s="40" t="inlineStr"/>
      <c r="U243" s="41" t="inlineStr">
        <is>
          <t>кг</t>
        </is>
      </c>
      <c r="V243" s="700" t="n">
        <v>0</v>
      </c>
      <c r="W243" s="70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38" t="n"/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702" t="n"/>
      <c r="N244" s="703" t="inlineStr">
        <is>
          <t>Итого</t>
        </is>
      </c>
      <c r="O244" s="673" t="n"/>
      <c r="P244" s="673" t="n"/>
      <c r="Q244" s="673" t="n"/>
      <c r="R244" s="673" t="n"/>
      <c r="S244" s="673" t="n"/>
      <c r="T244" s="674" t="n"/>
      <c r="U244" s="43" t="inlineStr">
        <is>
          <t>кор</t>
        </is>
      </c>
      <c r="V244" s="704">
        <f>IFERROR(V235/H235,"0")+IFERROR(V236/H236,"0")+IFERROR(V237/H237,"0")+IFERROR(V238/H238,"0")+IFERROR(V239/H239,"0")+IFERROR(V240/H240,"0")+IFERROR(V241/H241,"0")+IFERROR(V242/H242,"0")+IFERROR(V243/H243,"0")</f>
        <v/>
      </c>
      <c r="W244" s="704">
        <f>IFERROR(W235/H235,"0")+IFERROR(W236/H236,"0")+IFERROR(W237/H237,"0")+IFERROR(W238/H238,"0")+IFERROR(W239/H239,"0")+IFERROR(W240/H240,"0")+IFERROR(W241/H241,"0")+IFERROR(W242/H242,"0")+IFERROR(W243/H243,"0")</f>
        <v/>
      </c>
      <c r="X244" s="70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705" t="n"/>
      <c r="Z244" s="705" t="n"/>
    </row>
    <row r="245">
      <c r="A245" s="327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702" t="n"/>
      <c r="N245" s="703" t="inlineStr">
        <is>
          <t>Итого</t>
        </is>
      </c>
      <c r="O245" s="673" t="n"/>
      <c r="P245" s="673" t="n"/>
      <c r="Q245" s="673" t="n"/>
      <c r="R245" s="673" t="n"/>
      <c r="S245" s="673" t="n"/>
      <c r="T245" s="674" t="n"/>
      <c r="U245" s="43" t="inlineStr">
        <is>
          <t>кг</t>
        </is>
      </c>
      <c r="V245" s="704">
        <f>IFERROR(SUM(V235:V243),"0")</f>
        <v/>
      </c>
      <c r="W245" s="704">
        <f>IFERROR(SUM(W235:W243),"0")</f>
        <v/>
      </c>
      <c r="X245" s="43" t="n"/>
      <c r="Y245" s="705" t="n"/>
      <c r="Z245" s="705" t="n"/>
    </row>
    <row r="246" ht="14.25" customHeight="1">
      <c r="A246" s="343" t="inlineStr">
        <is>
          <t>Сардельки</t>
        </is>
      </c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327" t="n"/>
      <c r="N246" s="327" t="n"/>
      <c r="O246" s="327" t="n"/>
      <c r="P246" s="327" t="n"/>
      <c r="Q246" s="327" t="n"/>
      <c r="R246" s="327" t="n"/>
      <c r="S246" s="327" t="n"/>
      <c r="T246" s="327" t="n"/>
      <c r="U246" s="327" t="n"/>
      <c r="V246" s="327" t="n"/>
      <c r="W246" s="327" t="n"/>
      <c r="X246" s="327" t="n"/>
      <c r="Y246" s="343" t="n"/>
      <c r="Z246" s="343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30" t="n">
        <v>4607091380880</v>
      </c>
      <c r="E247" s="665" t="n"/>
      <c r="F247" s="697" t="n">
        <v>1.4</v>
      </c>
      <c r="G247" s="38" t="n">
        <v>6</v>
      </c>
      <c r="H247" s="697" t="n">
        <v>8.4</v>
      </c>
      <c r="I247" s="69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99" t="n"/>
      <c r="P247" s="699" t="n"/>
      <c r="Q247" s="699" t="n"/>
      <c r="R247" s="665" t="n"/>
      <c r="S247" s="40" t="inlineStr"/>
      <c r="T247" s="40" t="inlineStr"/>
      <c r="U247" s="41" t="inlineStr">
        <is>
          <t>кг</t>
        </is>
      </c>
      <c r="V247" s="700" t="n">
        <v>98</v>
      </c>
      <c r="W247" s="70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30" t="n">
        <v>4607091384482</v>
      </c>
      <c r="E248" s="665" t="n"/>
      <c r="F248" s="697" t="n">
        <v>1.3</v>
      </c>
      <c r="G248" s="38" t="n">
        <v>6</v>
      </c>
      <c r="H248" s="697" t="n">
        <v>7.8</v>
      </c>
      <c r="I248" s="69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99" t="n"/>
      <c r="P248" s="699" t="n"/>
      <c r="Q248" s="699" t="n"/>
      <c r="R248" s="665" t="n"/>
      <c r="S248" s="40" t="inlineStr"/>
      <c r="T248" s="40" t="inlineStr"/>
      <c r="U248" s="41" t="inlineStr">
        <is>
          <t>кг</t>
        </is>
      </c>
      <c r="V248" s="700" t="n">
        <v>180</v>
      </c>
      <c r="W248" s="70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30" t="n">
        <v>4607091380897</v>
      </c>
      <c r="E249" s="665" t="n"/>
      <c r="F249" s="697" t="n">
        <v>1.4</v>
      </c>
      <c r="G249" s="38" t="n">
        <v>6</v>
      </c>
      <c r="H249" s="697" t="n">
        <v>8.4</v>
      </c>
      <c r="I249" s="69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4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99" t="n"/>
      <c r="P249" s="699" t="n"/>
      <c r="Q249" s="699" t="n"/>
      <c r="R249" s="665" t="n"/>
      <c r="S249" s="40" t="inlineStr"/>
      <c r="T249" s="40" t="inlineStr"/>
      <c r="U249" s="41" t="inlineStr">
        <is>
          <t>кг</t>
        </is>
      </c>
      <c r="V249" s="700" t="n">
        <v>0</v>
      </c>
      <c r="W249" s="70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38" t="n"/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702" t="n"/>
      <c r="N250" s="703" t="inlineStr">
        <is>
          <t>Итого</t>
        </is>
      </c>
      <c r="O250" s="673" t="n"/>
      <c r="P250" s="673" t="n"/>
      <c r="Q250" s="673" t="n"/>
      <c r="R250" s="673" t="n"/>
      <c r="S250" s="673" t="n"/>
      <c r="T250" s="674" t="n"/>
      <c r="U250" s="43" t="inlineStr">
        <is>
          <t>кор</t>
        </is>
      </c>
      <c r="V250" s="704">
        <f>IFERROR(V247/H247,"0")+IFERROR(V248/H248,"0")+IFERROR(V249/H249,"0")</f>
        <v/>
      </c>
      <c r="W250" s="704">
        <f>IFERROR(W247/H247,"0")+IFERROR(W248/H248,"0")+IFERROR(W249/H249,"0")</f>
        <v/>
      </c>
      <c r="X250" s="704">
        <f>IFERROR(IF(X247="",0,X247),"0")+IFERROR(IF(X248="",0,X248),"0")+IFERROR(IF(X249="",0,X249),"0")</f>
        <v/>
      </c>
      <c r="Y250" s="705" t="n"/>
      <c r="Z250" s="705" t="n"/>
    </row>
    <row r="251">
      <c r="A251" s="327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702" t="n"/>
      <c r="N251" s="703" t="inlineStr">
        <is>
          <t>Итого</t>
        </is>
      </c>
      <c r="O251" s="673" t="n"/>
      <c r="P251" s="673" t="n"/>
      <c r="Q251" s="673" t="n"/>
      <c r="R251" s="673" t="n"/>
      <c r="S251" s="673" t="n"/>
      <c r="T251" s="674" t="n"/>
      <c r="U251" s="43" t="inlineStr">
        <is>
          <t>кг</t>
        </is>
      </c>
      <c r="V251" s="704">
        <f>IFERROR(SUM(V247:V249),"0")</f>
        <v/>
      </c>
      <c r="W251" s="704">
        <f>IFERROR(SUM(W247:W249),"0")</f>
        <v/>
      </c>
      <c r="X251" s="43" t="n"/>
      <c r="Y251" s="705" t="n"/>
      <c r="Z251" s="705" t="n"/>
    </row>
    <row r="252" ht="14.25" customHeight="1">
      <c r="A252" s="343" t="inlineStr">
        <is>
          <t>Сырокопченые колбасы</t>
        </is>
      </c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327" t="n"/>
      <c r="N252" s="327" t="n"/>
      <c r="O252" s="327" t="n"/>
      <c r="P252" s="327" t="n"/>
      <c r="Q252" s="327" t="n"/>
      <c r="R252" s="327" t="n"/>
      <c r="S252" s="327" t="n"/>
      <c r="T252" s="327" t="n"/>
      <c r="U252" s="327" t="n"/>
      <c r="V252" s="327" t="n"/>
      <c r="W252" s="327" t="n"/>
      <c r="X252" s="327" t="n"/>
      <c r="Y252" s="343" t="n"/>
      <c r="Z252" s="343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30" t="n">
        <v>4607091388374</v>
      </c>
      <c r="E253" s="665" t="n"/>
      <c r="F253" s="697" t="n">
        <v>0.38</v>
      </c>
      <c r="G253" s="38" t="n">
        <v>8</v>
      </c>
      <c r="H253" s="697" t="n">
        <v>3.04</v>
      </c>
      <c r="I253" s="69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7" t="inlineStr">
        <is>
          <t>С/к колбасы Княжеская Бордо Весовые б/о терм/п Стародворье</t>
        </is>
      </c>
      <c r="O253" s="699" t="n"/>
      <c r="P253" s="699" t="n"/>
      <c r="Q253" s="699" t="n"/>
      <c r="R253" s="665" t="n"/>
      <c r="S253" s="40" t="inlineStr"/>
      <c r="T253" s="40" t="inlineStr"/>
      <c r="U253" s="41" t="inlineStr">
        <is>
          <t>кг</t>
        </is>
      </c>
      <c r="V253" s="700" t="n">
        <v>0</v>
      </c>
      <c r="W253" s="70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30" t="n">
        <v>4607091388381</v>
      </c>
      <c r="E254" s="665" t="n"/>
      <c r="F254" s="697" t="n">
        <v>0.38</v>
      </c>
      <c r="G254" s="38" t="n">
        <v>8</v>
      </c>
      <c r="H254" s="697" t="n">
        <v>3.04</v>
      </c>
      <c r="I254" s="69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8" t="inlineStr">
        <is>
          <t>С/к колбасы Салями Охотничья Бордо Весовые б/о терм/п 180 Стародворье</t>
        </is>
      </c>
      <c r="O254" s="699" t="n"/>
      <c r="P254" s="699" t="n"/>
      <c r="Q254" s="699" t="n"/>
      <c r="R254" s="665" t="n"/>
      <c r="S254" s="40" t="inlineStr"/>
      <c r="T254" s="40" t="inlineStr"/>
      <c r="U254" s="41" t="inlineStr">
        <is>
          <t>кг</t>
        </is>
      </c>
      <c r="V254" s="700" t="n">
        <v>0</v>
      </c>
      <c r="W254" s="70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30" t="n">
        <v>4607091388404</v>
      </c>
      <c r="E255" s="665" t="n"/>
      <c r="F255" s="697" t="n">
        <v>0.17</v>
      </c>
      <c r="G255" s="38" t="n">
        <v>15</v>
      </c>
      <c r="H255" s="697" t="n">
        <v>2.55</v>
      </c>
      <c r="I255" s="69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99" t="n"/>
      <c r="P255" s="699" t="n"/>
      <c r="Q255" s="699" t="n"/>
      <c r="R255" s="665" t="n"/>
      <c r="S255" s="40" t="inlineStr"/>
      <c r="T255" s="40" t="inlineStr"/>
      <c r="U255" s="41" t="inlineStr">
        <is>
          <t>кг</t>
        </is>
      </c>
      <c r="V255" s="700" t="n">
        <v>0</v>
      </c>
      <c r="W255" s="70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38" t="n"/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702" t="n"/>
      <c r="N256" s="703" t="inlineStr">
        <is>
          <t>Итого</t>
        </is>
      </c>
      <c r="O256" s="673" t="n"/>
      <c r="P256" s="673" t="n"/>
      <c r="Q256" s="673" t="n"/>
      <c r="R256" s="673" t="n"/>
      <c r="S256" s="673" t="n"/>
      <c r="T256" s="674" t="n"/>
      <c r="U256" s="43" t="inlineStr">
        <is>
          <t>кор</t>
        </is>
      </c>
      <c r="V256" s="704">
        <f>IFERROR(V253/H253,"0")+IFERROR(V254/H254,"0")+IFERROR(V255/H255,"0")</f>
        <v/>
      </c>
      <c r="W256" s="704">
        <f>IFERROR(W253/H253,"0")+IFERROR(W254/H254,"0")+IFERROR(W255/H255,"0")</f>
        <v/>
      </c>
      <c r="X256" s="704">
        <f>IFERROR(IF(X253="",0,X253),"0")+IFERROR(IF(X254="",0,X254),"0")+IFERROR(IF(X255="",0,X255),"0")</f>
        <v/>
      </c>
      <c r="Y256" s="705" t="n"/>
      <c r="Z256" s="705" t="n"/>
    </row>
    <row r="257">
      <c r="A257" s="327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702" t="n"/>
      <c r="N257" s="703" t="inlineStr">
        <is>
          <t>Итого</t>
        </is>
      </c>
      <c r="O257" s="673" t="n"/>
      <c r="P257" s="673" t="n"/>
      <c r="Q257" s="673" t="n"/>
      <c r="R257" s="673" t="n"/>
      <c r="S257" s="673" t="n"/>
      <c r="T257" s="674" t="n"/>
      <c r="U257" s="43" t="inlineStr">
        <is>
          <t>кг</t>
        </is>
      </c>
      <c r="V257" s="704">
        <f>IFERROR(SUM(V253:V255),"0")</f>
        <v/>
      </c>
      <c r="W257" s="704">
        <f>IFERROR(SUM(W253:W255),"0")</f>
        <v/>
      </c>
      <c r="X257" s="43" t="n"/>
      <c r="Y257" s="705" t="n"/>
      <c r="Z257" s="705" t="n"/>
    </row>
    <row r="258" ht="14.25" customHeight="1">
      <c r="A258" s="343" t="inlineStr">
        <is>
          <t>Паштеты</t>
        </is>
      </c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327" t="n"/>
      <c r="N258" s="327" t="n"/>
      <c r="O258" s="327" t="n"/>
      <c r="P258" s="327" t="n"/>
      <c r="Q258" s="327" t="n"/>
      <c r="R258" s="327" t="n"/>
      <c r="S258" s="327" t="n"/>
      <c r="T258" s="327" t="n"/>
      <c r="U258" s="327" t="n"/>
      <c r="V258" s="327" t="n"/>
      <c r="W258" s="327" t="n"/>
      <c r="X258" s="327" t="n"/>
      <c r="Y258" s="343" t="n"/>
      <c r="Z258" s="343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30" t="n">
        <v>4680115881808</v>
      </c>
      <c r="E259" s="665" t="n"/>
      <c r="F259" s="697" t="n">
        <v>0.1</v>
      </c>
      <c r="G259" s="38" t="n">
        <v>20</v>
      </c>
      <c r="H259" s="697" t="n">
        <v>2</v>
      </c>
      <c r="I259" s="69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99" t="n"/>
      <c r="P259" s="699" t="n"/>
      <c r="Q259" s="699" t="n"/>
      <c r="R259" s="665" t="n"/>
      <c r="S259" s="40" t="inlineStr"/>
      <c r="T259" s="40" t="inlineStr"/>
      <c r="U259" s="41" t="inlineStr">
        <is>
          <t>кг</t>
        </is>
      </c>
      <c r="V259" s="700" t="n">
        <v>0</v>
      </c>
      <c r="W259" s="70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30" t="n">
        <v>4680115881822</v>
      </c>
      <c r="E260" s="665" t="n"/>
      <c r="F260" s="697" t="n">
        <v>0.1</v>
      </c>
      <c r="G260" s="38" t="n">
        <v>20</v>
      </c>
      <c r="H260" s="697" t="n">
        <v>2</v>
      </c>
      <c r="I260" s="69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99" t="n"/>
      <c r="P260" s="699" t="n"/>
      <c r="Q260" s="699" t="n"/>
      <c r="R260" s="665" t="n"/>
      <c r="S260" s="40" t="inlineStr"/>
      <c r="T260" s="40" t="inlineStr"/>
      <c r="U260" s="41" t="inlineStr">
        <is>
          <t>кг</t>
        </is>
      </c>
      <c r="V260" s="700" t="n">
        <v>0</v>
      </c>
      <c r="W260" s="70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30" t="n">
        <v>4680115880016</v>
      </c>
      <c r="E261" s="665" t="n"/>
      <c r="F261" s="697" t="n">
        <v>0.1</v>
      </c>
      <c r="G261" s="38" t="n">
        <v>20</v>
      </c>
      <c r="H261" s="697" t="n">
        <v>2</v>
      </c>
      <c r="I261" s="69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5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99" t="n"/>
      <c r="P261" s="699" t="n"/>
      <c r="Q261" s="699" t="n"/>
      <c r="R261" s="665" t="n"/>
      <c r="S261" s="40" t="inlineStr"/>
      <c r="T261" s="40" t="inlineStr"/>
      <c r="U261" s="41" t="inlineStr">
        <is>
          <t>кг</t>
        </is>
      </c>
      <c r="V261" s="700" t="n">
        <v>0</v>
      </c>
      <c r="W261" s="70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38" t="n"/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702" t="n"/>
      <c r="N262" s="703" t="inlineStr">
        <is>
          <t>Итого</t>
        </is>
      </c>
      <c r="O262" s="673" t="n"/>
      <c r="P262" s="673" t="n"/>
      <c r="Q262" s="673" t="n"/>
      <c r="R262" s="673" t="n"/>
      <c r="S262" s="673" t="n"/>
      <c r="T262" s="674" t="n"/>
      <c r="U262" s="43" t="inlineStr">
        <is>
          <t>кор</t>
        </is>
      </c>
      <c r="V262" s="704">
        <f>IFERROR(V259/H259,"0")+IFERROR(V260/H260,"0")+IFERROR(V261/H261,"0")</f>
        <v/>
      </c>
      <c r="W262" s="704">
        <f>IFERROR(W259/H259,"0")+IFERROR(W260/H260,"0")+IFERROR(W261/H261,"0")</f>
        <v/>
      </c>
      <c r="X262" s="704">
        <f>IFERROR(IF(X259="",0,X259),"0")+IFERROR(IF(X260="",0,X260),"0")+IFERROR(IF(X261="",0,X261),"0")</f>
        <v/>
      </c>
      <c r="Y262" s="705" t="n"/>
      <c r="Z262" s="705" t="n"/>
    </row>
    <row r="263">
      <c r="A263" s="327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702" t="n"/>
      <c r="N263" s="703" t="inlineStr">
        <is>
          <t>Итого</t>
        </is>
      </c>
      <c r="O263" s="673" t="n"/>
      <c r="P263" s="673" t="n"/>
      <c r="Q263" s="673" t="n"/>
      <c r="R263" s="673" t="n"/>
      <c r="S263" s="673" t="n"/>
      <c r="T263" s="674" t="n"/>
      <c r="U263" s="43" t="inlineStr">
        <is>
          <t>кг</t>
        </is>
      </c>
      <c r="V263" s="704">
        <f>IFERROR(SUM(V259:V261),"0")</f>
        <v/>
      </c>
      <c r="W263" s="704">
        <f>IFERROR(SUM(W259:W261),"0")</f>
        <v/>
      </c>
      <c r="X263" s="43" t="n"/>
      <c r="Y263" s="705" t="n"/>
      <c r="Z263" s="705" t="n"/>
    </row>
    <row r="264" ht="16.5" customHeight="1">
      <c r="A264" s="354" t="inlineStr">
        <is>
          <t>Фирменная</t>
        </is>
      </c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327" t="n"/>
      <c r="N264" s="327" t="n"/>
      <c r="O264" s="327" t="n"/>
      <c r="P264" s="327" t="n"/>
      <c r="Q264" s="327" t="n"/>
      <c r="R264" s="327" t="n"/>
      <c r="S264" s="327" t="n"/>
      <c r="T264" s="327" t="n"/>
      <c r="U264" s="327" t="n"/>
      <c r="V264" s="327" t="n"/>
      <c r="W264" s="327" t="n"/>
      <c r="X264" s="327" t="n"/>
      <c r="Y264" s="354" t="n"/>
      <c r="Z264" s="354" t="n"/>
    </row>
    <row r="265" ht="14.25" customHeight="1">
      <c r="A265" s="343" t="inlineStr">
        <is>
          <t>Вареные колбасы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43" t="n"/>
      <c r="Z265" s="343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30" t="n">
        <v>4607091387421</v>
      </c>
      <c r="E266" s="665" t="n"/>
      <c r="F266" s="697" t="n">
        <v>1.35</v>
      </c>
      <c r="G266" s="38" t="n">
        <v>8</v>
      </c>
      <c r="H266" s="697" t="n">
        <v>10.8</v>
      </c>
      <c r="I266" s="69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5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99" t="n"/>
      <c r="P266" s="699" t="n"/>
      <c r="Q266" s="699" t="n"/>
      <c r="R266" s="665" t="n"/>
      <c r="S266" s="40" t="inlineStr"/>
      <c r="T266" s="40" t="inlineStr"/>
      <c r="U266" s="41" t="inlineStr">
        <is>
          <t>кг</t>
        </is>
      </c>
      <c r="V266" s="700" t="n">
        <v>0</v>
      </c>
      <c r="W266" s="70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30" t="n">
        <v>4607091387421</v>
      </c>
      <c r="E267" s="665" t="n"/>
      <c r="F267" s="697" t="n">
        <v>1.35</v>
      </c>
      <c r="G267" s="38" t="n">
        <v>8</v>
      </c>
      <c r="H267" s="697" t="n">
        <v>10.8</v>
      </c>
      <c r="I267" s="69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5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99" t="n"/>
      <c r="P267" s="699" t="n"/>
      <c r="Q267" s="699" t="n"/>
      <c r="R267" s="665" t="n"/>
      <c r="S267" s="40" t="inlineStr"/>
      <c r="T267" s="40" t="inlineStr"/>
      <c r="U267" s="41" t="inlineStr">
        <is>
          <t>кг</t>
        </is>
      </c>
      <c r="V267" s="700" t="n">
        <v>0</v>
      </c>
      <c r="W267" s="70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0" t="n">
        <v>4607091387452</v>
      </c>
      <c r="E268" s="665" t="n"/>
      <c r="F268" s="697" t="n">
        <v>1.35</v>
      </c>
      <c r="G268" s="38" t="n">
        <v>8</v>
      </c>
      <c r="H268" s="697" t="n">
        <v>10.8</v>
      </c>
      <c r="I268" s="69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99" t="n"/>
      <c r="P268" s="699" t="n"/>
      <c r="Q268" s="699" t="n"/>
      <c r="R268" s="665" t="n"/>
      <c r="S268" s="40" t="inlineStr"/>
      <c r="T268" s="40" t="inlineStr"/>
      <c r="U268" s="41" t="inlineStr">
        <is>
          <t>кг</t>
        </is>
      </c>
      <c r="V268" s="700" t="n">
        <v>0</v>
      </c>
      <c r="W268" s="70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30" t="n">
        <v>4607091387452</v>
      </c>
      <c r="E269" s="665" t="n"/>
      <c r="F269" s="697" t="n">
        <v>1.45</v>
      </c>
      <c r="G269" s="38" t="n">
        <v>8</v>
      </c>
      <c r="H269" s="697" t="n">
        <v>11.6</v>
      </c>
      <c r="I269" s="69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6" t="inlineStr">
        <is>
          <t>Вареные колбасы Молочная По-стародворски Фирменная Весовые П/а Стародворье</t>
        </is>
      </c>
      <c r="O269" s="699" t="n"/>
      <c r="P269" s="699" t="n"/>
      <c r="Q269" s="699" t="n"/>
      <c r="R269" s="665" t="n"/>
      <c r="S269" s="40" t="inlineStr"/>
      <c r="T269" s="40" t="inlineStr"/>
      <c r="U269" s="41" t="inlineStr">
        <is>
          <t>кг</t>
        </is>
      </c>
      <c r="V269" s="700" t="n">
        <v>0</v>
      </c>
      <c r="W269" s="70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30" t="n">
        <v>4607091385984</v>
      </c>
      <c r="E270" s="665" t="n"/>
      <c r="F270" s="697" t="n">
        <v>1.35</v>
      </c>
      <c r="G270" s="38" t="n">
        <v>8</v>
      </c>
      <c r="H270" s="697" t="n">
        <v>10.8</v>
      </c>
      <c r="I270" s="69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5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99" t="n"/>
      <c r="P270" s="699" t="n"/>
      <c r="Q270" s="699" t="n"/>
      <c r="R270" s="665" t="n"/>
      <c r="S270" s="40" t="inlineStr"/>
      <c r="T270" s="40" t="inlineStr"/>
      <c r="U270" s="41" t="inlineStr">
        <is>
          <t>кг</t>
        </is>
      </c>
      <c r="V270" s="700" t="n">
        <v>0</v>
      </c>
      <c r="W270" s="70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30" t="n">
        <v>4607091387438</v>
      </c>
      <c r="E271" s="665" t="n"/>
      <c r="F271" s="697" t="n">
        <v>0.5</v>
      </c>
      <c r="G271" s="38" t="n">
        <v>10</v>
      </c>
      <c r="H271" s="697" t="n">
        <v>5</v>
      </c>
      <c r="I271" s="69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5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99" t="n"/>
      <c r="P271" s="699" t="n"/>
      <c r="Q271" s="699" t="n"/>
      <c r="R271" s="665" t="n"/>
      <c r="S271" s="40" t="inlineStr"/>
      <c r="T271" s="40" t="inlineStr"/>
      <c r="U271" s="41" t="inlineStr">
        <is>
          <t>кг</t>
        </is>
      </c>
      <c r="V271" s="700" t="n">
        <v>0</v>
      </c>
      <c r="W271" s="70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30" t="n">
        <v>4607091387469</v>
      </c>
      <c r="E272" s="665" t="n"/>
      <c r="F272" s="697" t="n">
        <v>0.5</v>
      </c>
      <c r="G272" s="38" t="n">
        <v>10</v>
      </c>
      <c r="H272" s="697" t="n">
        <v>5</v>
      </c>
      <c r="I272" s="69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5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99" t="n"/>
      <c r="P272" s="699" t="n"/>
      <c r="Q272" s="699" t="n"/>
      <c r="R272" s="665" t="n"/>
      <c r="S272" s="40" t="inlineStr"/>
      <c r="T272" s="40" t="inlineStr"/>
      <c r="U272" s="41" t="inlineStr">
        <is>
          <t>кг</t>
        </is>
      </c>
      <c r="V272" s="700" t="n">
        <v>0</v>
      </c>
      <c r="W272" s="70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38" t="n"/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702" t="n"/>
      <c r="N273" s="703" t="inlineStr">
        <is>
          <t>Итого</t>
        </is>
      </c>
      <c r="O273" s="673" t="n"/>
      <c r="P273" s="673" t="n"/>
      <c r="Q273" s="673" t="n"/>
      <c r="R273" s="673" t="n"/>
      <c r="S273" s="673" t="n"/>
      <c r="T273" s="674" t="n"/>
      <c r="U273" s="43" t="inlineStr">
        <is>
          <t>кор</t>
        </is>
      </c>
      <c r="V273" s="704">
        <f>IFERROR(V266/H266,"0")+IFERROR(V267/H267,"0")+IFERROR(V268/H268,"0")+IFERROR(V269/H269,"0")+IFERROR(V270/H270,"0")+IFERROR(V271/H271,"0")+IFERROR(V272/H272,"0")</f>
        <v/>
      </c>
      <c r="W273" s="704">
        <f>IFERROR(W266/H266,"0")+IFERROR(W267/H267,"0")+IFERROR(W268/H268,"0")+IFERROR(W269/H269,"0")+IFERROR(W270/H270,"0")+IFERROR(W271/H271,"0")+IFERROR(W272/H272,"0")</f>
        <v/>
      </c>
      <c r="X273" s="70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705" t="n"/>
      <c r="Z273" s="705" t="n"/>
    </row>
    <row r="274">
      <c r="A274" s="327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702" t="n"/>
      <c r="N274" s="703" t="inlineStr">
        <is>
          <t>Итого</t>
        </is>
      </c>
      <c r="O274" s="673" t="n"/>
      <c r="P274" s="673" t="n"/>
      <c r="Q274" s="673" t="n"/>
      <c r="R274" s="673" t="n"/>
      <c r="S274" s="673" t="n"/>
      <c r="T274" s="674" t="n"/>
      <c r="U274" s="43" t="inlineStr">
        <is>
          <t>кг</t>
        </is>
      </c>
      <c r="V274" s="704">
        <f>IFERROR(SUM(V266:V272),"0")</f>
        <v/>
      </c>
      <c r="W274" s="704">
        <f>IFERROR(SUM(W266:W272),"0")</f>
        <v/>
      </c>
      <c r="X274" s="43" t="n"/>
      <c r="Y274" s="705" t="n"/>
      <c r="Z274" s="705" t="n"/>
    </row>
    <row r="275" ht="14.25" customHeight="1">
      <c r="A275" s="343" t="inlineStr">
        <is>
          <t>Копченые колбасы</t>
        </is>
      </c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327" t="n"/>
      <c r="N275" s="327" t="n"/>
      <c r="O275" s="327" t="n"/>
      <c r="P275" s="327" t="n"/>
      <c r="Q275" s="327" t="n"/>
      <c r="R275" s="327" t="n"/>
      <c r="S275" s="327" t="n"/>
      <c r="T275" s="327" t="n"/>
      <c r="U275" s="327" t="n"/>
      <c r="V275" s="327" t="n"/>
      <c r="W275" s="327" t="n"/>
      <c r="X275" s="327" t="n"/>
      <c r="Y275" s="343" t="n"/>
      <c r="Z275" s="343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30" t="n">
        <v>4607091387292</v>
      </c>
      <c r="E276" s="665" t="n"/>
      <c r="F276" s="697" t="n">
        <v>0.73</v>
      </c>
      <c r="G276" s="38" t="n">
        <v>6</v>
      </c>
      <c r="H276" s="697" t="n">
        <v>4.38</v>
      </c>
      <c r="I276" s="69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99" t="n"/>
      <c r="P276" s="699" t="n"/>
      <c r="Q276" s="699" t="n"/>
      <c r="R276" s="665" t="n"/>
      <c r="S276" s="40" t="inlineStr"/>
      <c r="T276" s="40" t="inlineStr"/>
      <c r="U276" s="41" t="inlineStr">
        <is>
          <t>кг</t>
        </is>
      </c>
      <c r="V276" s="700" t="n">
        <v>0</v>
      </c>
      <c r="W276" s="70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30" t="n">
        <v>4607091387315</v>
      </c>
      <c r="E277" s="665" t="n"/>
      <c r="F277" s="697" t="n">
        <v>0.7</v>
      </c>
      <c r="G277" s="38" t="n">
        <v>4</v>
      </c>
      <c r="H277" s="697" t="n">
        <v>2.8</v>
      </c>
      <c r="I277" s="69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6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99" t="n"/>
      <c r="P277" s="699" t="n"/>
      <c r="Q277" s="699" t="n"/>
      <c r="R277" s="665" t="n"/>
      <c r="S277" s="40" t="inlineStr"/>
      <c r="T277" s="40" t="inlineStr"/>
      <c r="U277" s="41" t="inlineStr">
        <is>
          <t>кг</t>
        </is>
      </c>
      <c r="V277" s="700" t="n">
        <v>0</v>
      </c>
      <c r="W277" s="70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38" t="n"/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702" t="n"/>
      <c r="N278" s="703" t="inlineStr">
        <is>
          <t>Итого</t>
        </is>
      </c>
      <c r="O278" s="673" t="n"/>
      <c r="P278" s="673" t="n"/>
      <c r="Q278" s="673" t="n"/>
      <c r="R278" s="673" t="n"/>
      <c r="S278" s="673" t="n"/>
      <c r="T278" s="674" t="n"/>
      <c r="U278" s="43" t="inlineStr">
        <is>
          <t>кор</t>
        </is>
      </c>
      <c r="V278" s="704">
        <f>IFERROR(V276/H276,"0")+IFERROR(V277/H277,"0")</f>
        <v/>
      </c>
      <c r="W278" s="704">
        <f>IFERROR(W276/H276,"0")+IFERROR(W277/H277,"0")</f>
        <v/>
      </c>
      <c r="X278" s="704">
        <f>IFERROR(IF(X276="",0,X276),"0")+IFERROR(IF(X277="",0,X277),"0")</f>
        <v/>
      </c>
      <c r="Y278" s="705" t="n"/>
      <c r="Z278" s="705" t="n"/>
    </row>
    <row r="279">
      <c r="A279" s="327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702" t="n"/>
      <c r="N279" s="703" t="inlineStr">
        <is>
          <t>Итого</t>
        </is>
      </c>
      <c r="O279" s="673" t="n"/>
      <c r="P279" s="673" t="n"/>
      <c r="Q279" s="673" t="n"/>
      <c r="R279" s="673" t="n"/>
      <c r="S279" s="673" t="n"/>
      <c r="T279" s="674" t="n"/>
      <c r="U279" s="43" t="inlineStr">
        <is>
          <t>кг</t>
        </is>
      </c>
      <c r="V279" s="704">
        <f>IFERROR(SUM(V276:V277),"0")</f>
        <v/>
      </c>
      <c r="W279" s="704">
        <f>IFERROR(SUM(W276:W277),"0")</f>
        <v/>
      </c>
      <c r="X279" s="43" t="n"/>
      <c r="Y279" s="705" t="n"/>
      <c r="Z279" s="705" t="n"/>
    </row>
    <row r="280" ht="16.5" customHeight="1">
      <c r="A280" s="354" t="inlineStr">
        <is>
          <t>Бавария</t>
        </is>
      </c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327" t="n"/>
      <c r="N280" s="327" t="n"/>
      <c r="O280" s="327" t="n"/>
      <c r="P280" s="327" t="n"/>
      <c r="Q280" s="327" t="n"/>
      <c r="R280" s="327" t="n"/>
      <c r="S280" s="327" t="n"/>
      <c r="T280" s="327" t="n"/>
      <c r="U280" s="327" t="n"/>
      <c r="V280" s="327" t="n"/>
      <c r="W280" s="327" t="n"/>
      <c r="X280" s="327" t="n"/>
      <c r="Y280" s="354" t="n"/>
      <c r="Z280" s="354" t="n"/>
    </row>
    <row r="281" ht="14.25" customHeight="1">
      <c r="A281" s="343" t="inlineStr">
        <is>
          <t>Копченые колбасы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43" t="n"/>
      <c r="Z281" s="343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30" t="n">
        <v>4607091383836</v>
      </c>
      <c r="E282" s="665" t="n"/>
      <c r="F282" s="697" t="n">
        <v>0.3</v>
      </c>
      <c r="G282" s="38" t="n">
        <v>6</v>
      </c>
      <c r="H282" s="697" t="n">
        <v>1.8</v>
      </c>
      <c r="I282" s="69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6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99" t="n"/>
      <c r="P282" s="699" t="n"/>
      <c r="Q282" s="699" t="n"/>
      <c r="R282" s="665" t="n"/>
      <c r="S282" s="40" t="inlineStr"/>
      <c r="T282" s="40" t="inlineStr"/>
      <c r="U282" s="41" t="inlineStr">
        <is>
          <t>кг</t>
        </is>
      </c>
      <c r="V282" s="700" t="n">
        <v>0</v>
      </c>
      <c r="W282" s="70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38" t="n"/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702" t="n"/>
      <c r="N283" s="703" t="inlineStr">
        <is>
          <t>Итого</t>
        </is>
      </c>
      <c r="O283" s="673" t="n"/>
      <c r="P283" s="673" t="n"/>
      <c r="Q283" s="673" t="n"/>
      <c r="R283" s="673" t="n"/>
      <c r="S283" s="673" t="n"/>
      <c r="T283" s="674" t="n"/>
      <c r="U283" s="43" t="inlineStr">
        <is>
          <t>кор</t>
        </is>
      </c>
      <c r="V283" s="704">
        <f>IFERROR(V282/H282,"0")</f>
        <v/>
      </c>
      <c r="W283" s="704">
        <f>IFERROR(W282/H282,"0")</f>
        <v/>
      </c>
      <c r="X283" s="704">
        <f>IFERROR(IF(X282="",0,X282),"0")</f>
        <v/>
      </c>
      <c r="Y283" s="705" t="n"/>
      <c r="Z283" s="705" t="n"/>
    </row>
    <row r="284">
      <c r="A284" s="327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702" t="n"/>
      <c r="N284" s="703" t="inlineStr">
        <is>
          <t>Итого</t>
        </is>
      </c>
      <c r="O284" s="673" t="n"/>
      <c r="P284" s="673" t="n"/>
      <c r="Q284" s="673" t="n"/>
      <c r="R284" s="673" t="n"/>
      <c r="S284" s="673" t="n"/>
      <c r="T284" s="674" t="n"/>
      <c r="U284" s="43" t="inlineStr">
        <is>
          <t>кг</t>
        </is>
      </c>
      <c r="V284" s="704">
        <f>IFERROR(SUM(V282:V282),"0")</f>
        <v/>
      </c>
      <c r="W284" s="704">
        <f>IFERROR(SUM(W282:W282),"0")</f>
        <v/>
      </c>
      <c r="X284" s="43" t="n"/>
      <c r="Y284" s="705" t="n"/>
      <c r="Z284" s="705" t="n"/>
    </row>
    <row r="285" ht="14.25" customHeight="1">
      <c r="A285" s="343" t="inlineStr">
        <is>
          <t>Сосиски</t>
        </is>
      </c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7" t="n"/>
      <c r="N285" s="327" t="n"/>
      <c r="O285" s="327" t="n"/>
      <c r="P285" s="327" t="n"/>
      <c r="Q285" s="327" t="n"/>
      <c r="R285" s="327" t="n"/>
      <c r="S285" s="327" t="n"/>
      <c r="T285" s="327" t="n"/>
      <c r="U285" s="327" t="n"/>
      <c r="V285" s="327" t="n"/>
      <c r="W285" s="327" t="n"/>
      <c r="X285" s="327" t="n"/>
      <c r="Y285" s="343" t="n"/>
      <c r="Z285" s="343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30" t="n">
        <v>4607091387919</v>
      </c>
      <c r="E286" s="665" t="n"/>
      <c r="F286" s="697" t="n">
        <v>1.35</v>
      </c>
      <c r="G286" s="38" t="n">
        <v>6</v>
      </c>
      <c r="H286" s="697" t="n">
        <v>8.1</v>
      </c>
      <c r="I286" s="69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6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99" t="n"/>
      <c r="P286" s="699" t="n"/>
      <c r="Q286" s="699" t="n"/>
      <c r="R286" s="665" t="n"/>
      <c r="S286" s="40" t="inlineStr"/>
      <c r="T286" s="40" t="inlineStr"/>
      <c r="U286" s="41" t="inlineStr">
        <is>
          <t>кг</t>
        </is>
      </c>
      <c r="V286" s="700" t="n">
        <v>0</v>
      </c>
      <c r="W286" s="70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38" t="n"/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702" t="n"/>
      <c r="N287" s="703" t="inlineStr">
        <is>
          <t>Итого</t>
        </is>
      </c>
      <c r="O287" s="673" t="n"/>
      <c r="P287" s="673" t="n"/>
      <c r="Q287" s="673" t="n"/>
      <c r="R287" s="673" t="n"/>
      <c r="S287" s="673" t="n"/>
      <c r="T287" s="674" t="n"/>
      <c r="U287" s="43" t="inlineStr">
        <is>
          <t>кор</t>
        </is>
      </c>
      <c r="V287" s="704">
        <f>IFERROR(V286/H286,"0")</f>
        <v/>
      </c>
      <c r="W287" s="704">
        <f>IFERROR(W286/H286,"0")</f>
        <v/>
      </c>
      <c r="X287" s="704">
        <f>IFERROR(IF(X286="",0,X286),"0")</f>
        <v/>
      </c>
      <c r="Y287" s="705" t="n"/>
      <c r="Z287" s="705" t="n"/>
    </row>
    <row r="288">
      <c r="A288" s="327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702" t="n"/>
      <c r="N288" s="703" t="inlineStr">
        <is>
          <t>Итого</t>
        </is>
      </c>
      <c r="O288" s="673" t="n"/>
      <c r="P288" s="673" t="n"/>
      <c r="Q288" s="673" t="n"/>
      <c r="R288" s="673" t="n"/>
      <c r="S288" s="673" t="n"/>
      <c r="T288" s="674" t="n"/>
      <c r="U288" s="43" t="inlineStr">
        <is>
          <t>кг</t>
        </is>
      </c>
      <c r="V288" s="704">
        <f>IFERROR(SUM(V286:V286),"0")</f>
        <v/>
      </c>
      <c r="W288" s="704">
        <f>IFERROR(SUM(W286:W286),"0")</f>
        <v/>
      </c>
      <c r="X288" s="43" t="n"/>
      <c r="Y288" s="705" t="n"/>
      <c r="Z288" s="705" t="n"/>
    </row>
    <row r="289" ht="14.25" customHeight="1">
      <c r="A289" s="343" t="inlineStr">
        <is>
          <t>Сардельки</t>
        </is>
      </c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7" t="n"/>
      <c r="N289" s="327" t="n"/>
      <c r="O289" s="327" t="n"/>
      <c r="P289" s="327" t="n"/>
      <c r="Q289" s="327" t="n"/>
      <c r="R289" s="327" t="n"/>
      <c r="S289" s="327" t="n"/>
      <c r="T289" s="327" t="n"/>
      <c r="U289" s="327" t="n"/>
      <c r="V289" s="327" t="n"/>
      <c r="W289" s="327" t="n"/>
      <c r="X289" s="327" t="n"/>
      <c r="Y289" s="343" t="n"/>
      <c r="Z289" s="343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30" t="n">
        <v>4607091388831</v>
      </c>
      <c r="E290" s="665" t="n"/>
      <c r="F290" s="697" t="n">
        <v>0.38</v>
      </c>
      <c r="G290" s="38" t="n">
        <v>6</v>
      </c>
      <c r="H290" s="697" t="n">
        <v>2.28</v>
      </c>
      <c r="I290" s="69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6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99" t="n"/>
      <c r="P290" s="699" t="n"/>
      <c r="Q290" s="699" t="n"/>
      <c r="R290" s="665" t="n"/>
      <c r="S290" s="40" t="inlineStr"/>
      <c r="T290" s="40" t="inlineStr"/>
      <c r="U290" s="41" t="inlineStr">
        <is>
          <t>кг</t>
        </is>
      </c>
      <c r="V290" s="700" t="n">
        <v>22.04</v>
      </c>
      <c r="W290" s="70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38" t="n"/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702" t="n"/>
      <c r="N291" s="703" t="inlineStr">
        <is>
          <t>Итого</t>
        </is>
      </c>
      <c r="O291" s="673" t="n"/>
      <c r="P291" s="673" t="n"/>
      <c r="Q291" s="673" t="n"/>
      <c r="R291" s="673" t="n"/>
      <c r="S291" s="673" t="n"/>
      <c r="T291" s="674" t="n"/>
      <c r="U291" s="43" t="inlineStr">
        <is>
          <t>кор</t>
        </is>
      </c>
      <c r="V291" s="704">
        <f>IFERROR(V290/H290,"0")</f>
        <v/>
      </c>
      <c r="W291" s="704">
        <f>IFERROR(W290/H290,"0")</f>
        <v/>
      </c>
      <c r="X291" s="704">
        <f>IFERROR(IF(X290="",0,X290),"0")</f>
        <v/>
      </c>
      <c r="Y291" s="705" t="n"/>
      <c r="Z291" s="705" t="n"/>
    </row>
    <row r="292">
      <c r="A292" s="327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702" t="n"/>
      <c r="N292" s="703" t="inlineStr">
        <is>
          <t>Итого</t>
        </is>
      </c>
      <c r="O292" s="673" t="n"/>
      <c r="P292" s="673" t="n"/>
      <c r="Q292" s="673" t="n"/>
      <c r="R292" s="673" t="n"/>
      <c r="S292" s="673" t="n"/>
      <c r="T292" s="674" t="n"/>
      <c r="U292" s="43" t="inlineStr">
        <is>
          <t>кг</t>
        </is>
      </c>
      <c r="V292" s="704">
        <f>IFERROR(SUM(V290:V290),"0")</f>
        <v/>
      </c>
      <c r="W292" s="704">
        <f>IFERROR(SUM(W290:W290),"0")</f>
        <v/>
      </c>
      <c r="X292" s="43" t="n"/>
      <c r="Y292" s="705" t="n"/>
      <c r="Z292" s="705" t="n"/>
    </row>
    <row r="293" ht="14.25" customHeight="1">
      <c r="A293" s="343" t="inlineStr">
        <is>
          <t>Сырокопченые колбасы</t>
        </is>
      </c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327" t="n"/>
      <c r="N293" s="327" t="n"/>
      <c r="O293" s="327" t="n"/>
      <c r="P293" s="327" t="n"/>
      <c r="Q293" s="327" t="n"/>
      <c r="R293" s="327" t="n"/>
      <c r="S293" s="327" t="n"/>
      <c r="T293" s="327" t="n"/>
      <c r="U293" s="327" t="n"/>
      <c r="V293" s="327" t="n"/>
      <c r="W293" s="327" t="n"/>
      <c r="X293" s="327" t="n"/>
      <c r="Y293" s="343" t="n"/>
      <c r="Z293" s="343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30" t="n">
        <v>4607091383102</v>
      </c>
      <c r="E294" s="665" t="n"/>
      <c r="F294" s="697" t="n">
        <v>0.17</v>
      </c>
      <c r="G294" s="38" t="n">
        <v>15</v>
      </c>
      <c r="H294" s="697" t="n">
        <v>2.55</v>
      </c>
      <c r="I294" s="69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6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99" t="n"/>
      <c r="P294" s="699" t="n"/>
      <c r="Q294" s="699" t="n"/>
      <c r="R294" s="665" t="n"/>
      <c r="S294" s="40" t="inlineStr"/>
      <c r="T294" s="40" t="inlineStr"/>
      <c r="U294" s="41" t="inlineStr">
        <is>
          <t>кг</t>
        </is>
      </c>
      <c r="V294" s="700" t="n">
        <v>0</v>
      </c>
      <c r="W294" s="70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38" t="n"/>
      <c r="B295" s="327" t="n"/>
      <c r="C295" s="327" t="n"/>
      <c r="D295" s="327" t="n"/>
      <c r="E295" s="327" t="n"/>
      <c r="F295" s="327" t="n"/>
      <c r="G295" s="327" t="n"/>
      <c r="H295" s="327" t="n"/>
      <c r="I295" s="327" t="n"/>
      <c r="J295" s="327" t="n"/>
      <c r="K295" s="327" t="n"/>
      <c r="L295" s="327" t="n"/>
      <c r="M295" s="702" t="n"/>
      <c r="N295" s="703" t="inlineStr">
        <is>
          <t>Итого</t>
        </is>
      </c>
      <c r="O295" s="673" t="n"/>
      <c r="P295" s="673" t="n"/>
      <c r="Q295" s="673" t="n"/>
      <c r="R295" s="673" t="n"/>
      <c r="S295" s="673" t="n"/>
      <c r="T295" s="674" t="n"/>
      <c r="U295" s="43" t="inlineStr">
        <is>
          <t>кор</t>
        </is>
      </c>
      <c r="V295" s="704">
        <f>IFERROR(V294/H294,"0")</f>
        <v/>
      </c>
      <c r="W295" s="704">
        <f>IFERROR(W294/H294,"0")</f>
        <v/>
      </c>
      <c r="X295" s="704">
        <f>IFERROR(IF(X294="",0,X294),"0")</f>
        <v/>
      </c>
      <c r="Y295" s="705" t="n"/>
      <c r="Z295" s="705" t="n"/>
    </row>
    <row r="296">
      <c r="A296" s="327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702" t="n"/>
      <c r="N296" s="703" t="inlineStr">
        <is>
          <t>Итого</t>
        </is>
      </c>
      <c r="O296" s="673" t="n"/>
      <c r="P296" s="673" t="n"/>
      <c r="Q296" s="673" t="n"/>
      <c r="R296" s="673" t="n"/>
      <c r="S296" s="673" t="n"/>
      <c r="T296" s="674" t="n"/>
      <c r="U296" s="43" t="inlineStr">
        <is>
          <t>кг</t>
        </is>
      </c>
      <c r="V296" s="704">
        <f>IFERROR(SUM(V294:V294),"0")</f>
        <v/>
      </c>
      <c r="W296" s="704">
        <f>IFERROR(SUM(W294:W294),"0")</f>
        <v/>
      </c>
      <c r="X296" s="43" t="n"/>
      <c r="Y296" s="705" t="n"/>
      <c r="Z296" s="705" t="n"/>
    </row>
    <row r="297" ht="27.75" customHeight="1">
      <c r="A297" s="359" t="inlineStr">
        <is>
          <t>Особый рецепт</t>
        </is>
      </c>
      <c r="B297" s="696" t="n"/>
      <c r="C297" s="696" t="n"/>
      <c r="D297" s="696" t="n"/>
      <c r="E297" s="696" t="n"/>
      <c r="F297" s="696" t="n"/>
      <c r="G297" s="696" t="n"/>
      <c r="H297" s="696" t="n"/>
      <c r="I297" s="696" t="n"/>
      <c r="J297" s="696" t="n"/>
      <c r="K297" s="696" t="n"/>
      <c r="L297" s="696" t="n"/>
      <c r="M297" s="696" t="n"/>
      <c r="N297" s="696" t="n"/>
      <c r="O297" s="696" t="n"/>
      <c r="P297" s="696" t="n"/>
      <c r="Q297" s="696" t="n"/>
      <c r="R297" s="696" t="n"/>
      <c r="S297" s="696" t="n"/>
      <c r="T297" s="696" t="n"/>
      <c r="U297" s="696" t="n"/>
      <c r="V297" s="696" t="n"/>
      <c r="W297" s="696" t="n"/>
      <c r="X297" s="696" t="n"/>
      <c r="Y297" s="55" t="n"/>
      <c r="Z297" s="55" t="n"/>
    </row>
    <row r="298" ht="16.5" customHeight="1">
      <c r="A298" s="354" t="inlineStr">
        <is>
          <t>Особая</t>
        </is>
      </c>
      <c r="B298" s="327" t="n"/>
      <c r="C298" s="327" t="n"/>
      <c r="D298" s="327" t="n"/>
      <c r="E298" s="327" t="n"/>
      <c r="F298" s="327" t="n"/>
      <c r="G298" s="327" t="n"/>
      <c r="H298" s="327" t="n"/>
      <c r="I298" s="327" t="n"/>
      <c r="J298" s="327" t="n"/>
      <c r="K298" s="327" t="n"/>
      <c r="L298" s="327" t="n"/>
      <c r="M298" s="327" t="n"/>
      <c r="N298" s="327" t="n"/>
      <c r="O298" s="327" t="n"/>
      <c r="P298" s="327" t="n"/>
      <c r="Q298" s="327" t="n"/>
      <c r="R298" s="327" t="n"/>
      <c r="S298" s="327" t="n"/>
      <c r="T298" s="327" t="n"/>
      <c r="U298" s="327" t="n"/>
      <c r="V298" s="327" t="n"/>
      <c r="W298" s="327" t="n"/>
      <c r="X298" s="327" t="n"/>
      <c r="Y298" s="354" t="n"/>
      <c r="Z298" s="354" t="n"/>
    </row>
    <row r="299" ht="14.25" customHeight="1">
      <c r="A299" s="343" t="inlineStr">
        <is>
          <t>Вареные колбасы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43" t="n"/>
      <c r="Z299" s="343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30" t="n">
        <v>4607091383997</v>
      </c>
      <c r="E300" s="665" t="n"/>
      <c r="F300" s="697" t="n">
        <v>2.5</v>
      </c>
      <c r="G300" s="38" t="n">
        <v>6</v>
      </c>
      <c r="H300" s="697" t="n">
        <v>15</v>
      </c>
      <c r="I300" s="69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6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99" t="n"/>
      <c r="P300" s="699" t="n"/>
      <c r="Q300" s="699" t="n"/>
      <c r="R300" s="665" t="n"/>
      <c r="S300" s="40" t="inlineStr"/>
      <c r="T300" s="40" t="inlineStr"/>
      <c r="U300" s="41" t="inlineStr">
        <is>
          <t>кг</t>
        </is>
      </c>
      <c r="V300" s="700" t="n">
        <v>0</v>
      </c>
      <c r="W300" s="70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30" t="n">
        <v>4607091383997</v>
      </c>
      <c r="E301" s="665" t="n"/>
      <c r="F301" s="697" t="n">
        <v>2.5</v>
      </c>
      <c r="G301" s="38" t="n">
        <v>6</v>
      </c>
      <c r="H301" s="697" t="n">
        <v>15</v>
      </c>
      <c r="I301" s="69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6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99" t="n"/>
      <c r="P301" s="699" t="n"/>
      <c r="Q301" s="699" t="n"/>
      <c r="R301" s="665" t="n"/>
      <c r="S301" s="40" t="inlineStr"/>
      <c r="T301" s="40" t="inlineStr"/>
      <c r="U301" s="41" t="inlineStr">
        <is>
          <t>кг</t>
        </is>
      </c>
      <c r="V301" s="700" t="n">
        <v>0</v>
      </c>
      <c r="W301" s="70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30" t="n">
        <v>4607091384130</v>
      </c>
      <c r="E302" s="665" t="n"/>
      <c r="F302" s="697" t="n">
        <v>2.5</v>
      </c>
      <c r="G302" s="38" t="n">
        <v>6</v>
      </c>
      <c r="H302" s="697" t="n">
        <v>15</v>
      </c>
      <c r="I302" s="69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6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99" t="n"/>
      <c r="P302" s="699" t="n"/>
      <c r="Q302" s="699" t="n"/>
      <c r="R302" s="665" t="n"/>
      <c r="S302" s="40" t="inlineStr"/>
      <c r="T302" s="40" t="inlineStr"/>
      <c r="U302" s="41" t="inlineStr">
        <is>
          <t>кг</t>
        </is>
      </c>
      <c r="V302" s="700" t="n">
        <v>0</v>
      </c>
      <c r="W302" s="70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30" t="n">
        <v>4607091384130</v>
      </c>
      <c r="E303" s="665" t="n"/>
      <c r="F303" s="697" t="n">
        <v>2.5</v>
      </c>
      <c r="G303" s="38" t="n">
        <v>6</v>
      </c>
      <c r="H303" s="697" t="n">
        <v>15</v>
      </c>
      <c r="I303" s="69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6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99" t="n"/>
      <c r="P303" s="699" t="n"/>
      <c r="Q303" s="699" t="n"/>
      <c r="R303" s="665" t="n"/>
      <c r="S303" s="40" t="inlineStr"/>
      <c r="T303" s="40" t="inlineStr"/>
      <c r="U303" s="41" t="inlineStr">
        <is>
          <t>кг</t>
        </is>
      </c>
      <c r="V303" s="700" t="n">
        <v>0</v>
      </c>
      <c r="W303" s="70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30" t="n">
        <v>4607091384147</v>
      </c>
      <c r="E304" s="665" t="n"/>
      <c r="F304" s="697" t="n">
        <v>2.5</v>
      </c>
      <c r="G304" s="38" t="n">
        <v>6</v>
      </c>
      <c r="H304" s="697" t="n">
        <v>15</v>
      </c>
      <c r="I304" s="69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7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99" t="n"/>
      <c r="P304" s="699" t="n"/>
      <c r="Q304" s="699" t="n"/>
      <c r="R304" s="665" t="n"/>
      <c r="S304" s="40" t="inlineStr"/>
      <c r="T304" s="40" t="inlineStr"/>
      <c r="U304" s="41" t="inlineStr">
        <is>
          <t>кг</t>
        </is>
      </c>
      <c r="V304" s="700" t="n">
        <v>0</v>
      </c>
      <c r="W304" s="70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30" t="n">
        <v>4607091384147</v>
      </c>
      <c r="E305" s="665" t="n"/>
      <c r="F305" s="697" t="n">
        <v>2.5</v>
      </c>
      <c r="G305" s="38" t="n">
        <v>6</v>
      </c>
      <c r="H305" s="697" t="n">
        <v>15</v>
      </c>
      <c r="I305" s="69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71" t="inlineStr">
        <is>
          <t>Вареные колбасы Особая Особая Весовые П/а Особый рецепт</t>
        </is>
      </c>
      <c r="O305" s="699" t="n"/>
      <c r="P305" s="699" t="n"/>
      <c r="Q305" s="699" t="n"/>
      <c r="R305" s="665" t="n"/>
      <c r="S305" s="40" t="inlineStr"/>
      <c r="T305" s="40" t="inlineStr"/>
      <c r="U305" s="41" t="inlineStr">
        <is>
          <t>кг</t>
        </is>
      </c>
      <c r="V305" s="700" t="n">
        <v>0</v>
      </c>
      <c r="W305" s="70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30" t="n">
        <v>4607091384154</v>
      </c>
      <c r="E306" s="665" t="n"/>
      <c r="F306" s="697" t="n">
        <v>0.5</v>
      </c>
      <c r="G306" s="38" t="n">
        <v>10</v>
      </c>
      <c r="H306" s="697" t="n">
        <v>5</v>
      </c>
      <c r="I306" s="69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99" t="n"/>
      <c r="P306" s="699" t="n"/>
      <c r="Q306" s="699" t="n"/>
      <c r="R306" s="665" t="n"/>
      <c r="S306" s="40" t="inlineStr"/>
      <c r="T306" s="40" t="inlineStr"/>
      <c r="U306" s="41" t="inlineStr">
        <is>
          <t>кг</t>
        </is>
      </c>
      <c r="V306" s="700" t="n">
        <v>0</v>
      </c>
      <c r="W306" s="70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30" t="n">
        <v>4607091384161</v>
      </c>
      <c r="E307" s="665" t="n"/>
      <c r="F307" s="697" t="n">
        <v>0.5</v>
      </c>
      <c r="G307" s="38" t="n">
        <v>10</v>
      </c>
      <c r="H307" s="697" t="n">
        <v>5</v>
      </c>
      <c r="I307" s="69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7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99" t="n"/>
      <c r="P307" s="699" t="n"/>
      <c r="Q307" s="699" t="n"/>
      <c r="R307" s="665" t="n"/>
      <c r="S307" s="40" t="inlineStr"/>
      <c r="T307" s="40" t="inlineStr"/>
      <c r="U307" s="41" t="inlineStr">
        <is>
          <t>кг</t>
        </is>
      </c>
      <c r="V307" s="700" t="n">
        <v>0</v>
      </c>
      <c r="W307" s="70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38" t="n"/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702" t="n"/>
      <c r="N308" s="703" t="inlineStr">
        <is>
          <t>Итого</t>
        </is>
      </c>
      <c r="O308" s="673" t="n"/>
      <c r="P308" s="673" t="n"/>
      <c r="Q308" s="673" t="n"/>
      <c r="R308" s="673" t="n"/>
      <c r="S308" s="673" t="n"/>
      <c r="T308" s="674" t="n"/>
      <c r="U308" s="43" t="inlineStr">
        <is>
          <t>кор</t>
        </is>
      </c>
      <c r="V308" s="704">
        <f>IFERROR(V300/H300,"0")+IFERROR(V301/H301,"0")+IFERROR(V302/H302,"0")+IFERROR(V303/H303,"0")+IFERROR(V304/H304,"0")+IFERROR(V305/H305,"0")+IFERROR(V306/H306,"0")+IFERROR(V307/H307,"0")</f>
        <v/>
      </c>
      <c r="W308" s="704">
        <f>IFERROR(W300/H300,"0")+IFERROR(W301/H301,"0")+IFERROR(W302/H302,"0")+IFERROR(W303/H303,"0")+IFERROR(W304/H304,"0")+IFERROR(W305/H305,"0")+IFERROR(W306/H306,"0")+IFERROR(W307/H307,"0")</f>
        <v/>
      </c>
      <c r="X308" s="70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705" t="n"/>
      <c r="Z308" s="705" t="n"/>
    </row>
    <row r="309">
      <c r="A309" s="327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702" t="n"/>
      <c r="N309" s="703" t="inlineStr">
        <is>
          <t>Итого</t>
        </is>
      </c>
      <c r="O309" s="673" t="n"/>
      <c r="P309" s="673" t="n"/>
      <c r="Q309" s="673" t="n"/>
      <c r="R309" s="673" t="n"/>
      <c r="S309" s="673" t="n"/>
      <c r="T309" s="674" t="n"/>
      <c r="U309" s="43" t="inlineStr">
        <is>
          <t>кг</t>
        </is>
      </c>
      <c r="V309" s="704">
        <f>IFERROR(SUM(V300:V307),"0")</f>
        <v/>
      </c>
      <c r="W309" s="704">
        <f>IFERROR(SUM(W300:W307),"0")</f>
        <v/>
      </c>
      <c r="X309" s="43" t="n"/>
      <c r="Y309" s="705" t="n"/>
      <c r="Z309" s="705" t="n"/>
    </row>
    <row r="310" ht="14.25" customHeight="1">
      <c r="A310" s="343" t="inlineStr">
        <is>
          <t>Ветчины</t>
        </is>
      </c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327" t="n"/>
      <c r="N310" s="327" t="n"/>
      <c r="O310" s="327" t="n"/>
      <c r="P310" s="327" t="n"/>
      <c r="Q310" s="327" t="n"/>
      <c r="R310" s="327" t="n"/>
      <c r="S310" s="327" t="n"/>
      <c r="T310" s="327" t="n"/>
      <c r="U310" s="327" t="n"/>
      <c r="V310" s="327" t="n"/>
      <c r="W310" s="327" t="n"/>
      <c r="X310" s="327" t="n"/>
      <c r="Y310" s="343" t="n"/>
      <c r="Z310" s="343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30" t="n">
        <v>4607091383980</v>
      </c>
      <c r="E311" s="665" t="n"/>
      <c r="F311" s="697" t="n">
        <v>2.5</v>
      </c>
      <c r="G311" s="38" t="n">
        <v>6</v>
      </c>
      <c r="H311" s="697" t="n">
        <v>15</v>
      </c>
      <c r="I311" s="69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7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99" t="n"/>
      <c r="P311" s="699" t="n"/>
      <c r="Q311" s="699" t="n"/>
      <c r="R311" s="665" t="n"/>
      <c r="S311" s="40" t="inlineStr"/>
      <c r="T311" s="40" t="inlineStr"/>
      <c r="U311" s="41" t="inlineStr">
        <is>
          <t>кг</t>
        </is>
      </c>
      <c r="V311" s="700" t="n">
        <v>0</v>
      </c>
      <c r="W311" s="70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30" t="n">
        <v>4680115883314</v>
      </c>
      <c r="E312" s="665" t="n"/>
      <c r="F312" s="697" t="n">
        <v>1.35</v>
      </c>
      <c r="G312" s="38" t="n">
        <v>8</v>
      </c>
      <c r="H312" s="697" t="n">
        <v>10.8</v>
      </c>
      <c r="I312" s="69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75" t="inlineStr">
        <is>
          <t>Ветчины «Славница» Весовой п/а ТМ «Особый рецепт»</t>
        </is>
      </c>
      <c r="O312" s="699" t="n"/>
      <c r="P312" s="699" t="n"/>
      <c r="Q312" s="699" t="n"/>
      <c r="R312" s="665" t="n"/>
      <c r="S312" s="40" t="inlineStr"/>
      <c r="T312" s="40" t="inlineStr"/>
      <c r="U312" s="41" t="inlineStr">
        <is>
          <t>кг</t>
        </is>
      </c>
      <c r="V312" s="700" t="n">
        <v>0</v>
      </c>
      <c r="W312" s="70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30" t="n">
        <v>4607091384178</v>
      </c>
      <c r="E313" s="665" t="n"/>
      <c r="F313" s="697" t="n">
        <v>0.4</v>
      </c>
      <c r="G313" s="38" t="n">
        <v>10</v>
      </c>
      <c r="H313" s="697" t="n">
        <v>4</v>
      </c>
      <c r="I313" s="69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7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99" t="n"/>
      <c r="P313" s="699" t="n"/>
      <c r="Q313" s="699" t="n"/>
      <c r="R313" s="665" t="n"/>
      <c r="S313" s="40" t="inlineStr"/>
      <c r="T313" s="40" t="inlineStr"/>
      <c r="U313" s="41" t="inlineStr">
        <is>
          <t>кг</t>
        </is>
      </c>
      <c r="V313" s="700" t="n">
        <v>0</v>
      </c>
      <c r="W313" s="70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38" t="n"/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702" t="n"/>
      <c r="N314" s="703" t="inlineStr">
        <is>
          <t>Итого</t>
        </is>
      </c>
      <c r="O314" s="673" t="n"/>
      <c r="P314" s="673" t="n"/>
      <c r="Q314" s="673" t="n"/>
      <c r="R314" s="673" t="n"/>
      <c r="S314" s="673" t="n"/>
      <c r="T314" s="674" t="n"/>
      <c r="U314" s="43" t="inlineStr">
        <is>
          <t>кор</t>
        </is>
      </c>
      <c r="V314" s="704">
        <f>IFERROR(V311/H311,"0")+IFERROR(V312/H312,"0")+IFERROR(V313/H313,"0")</f>
        <v/>
      </c>
      <c r="W314" s="704">
        <f>IFERROR(W311/H311,"0")+IFERROR(W312/H312,"0")+IFERROR(W313/H313,"0")</f>
        <v/>
      </c>
      <c r="X314" s="704">
        <f>IFERROR(IF(X311="",0,X311),"0")+IFERROR(IF(X312="",0,X312),"0")+IFERROR(IF(X313="",0,X313),"0")</f>
        <v/>
      </c>
      <c r="Y314" s="705" t="n"/>
      <c r="Z314" s="705" t="n"/>
    </row>
    <row r="315">
      <c r="A315" s="327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702" t="n"/>
      <c r="N315" s="703" t="inlineStr">
        <is>
          <t>Итого</t>
        </is>
      </c>
      <c r="O315" s="673" t="n"/>
      <c r="P315" s="673" t="n"/>
      <c r="Q315" s="673" t="n"/>
      <c r="R315" s="673" t="n"/>
      <c r="S315" s="673" t="n"/>
      <c r="T315" s="674" t="n"/>
      <c r="U315" s="43" t="inlineStr">
        <is>
          <t>кг</t>
        </is>
      </c>
      <c r="V315" s="704">
        <f>IFERROR(SUM(V311:V313),"0")</f>
        <v/>
      </c>
      <c r="W315" s="704">
        <f>IFERROR(SUM(W311:W313),"0")</f>
        <v/>
      </c>
      <c r="X315" s="43" t="n"/>
      <c r="Y315" s="705" t="n"/>
      <c r="Z315" s="705" t="n"/>
    </row>
    <row r="316" ht="14.25" customHeight="1">
      <c r="A316" s="343" t="inlineStr">
        <is>
          <t>Сосиски</t>
        </is>
      </c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327" t="n"/>
      <c r="N316" s="327" t="n"/>
      <c r="O316" s="327" t="n"/>
      <c r="P316" s="327" t="n"/>
      <c r="Q316" s="327" t="n"/>
      <c r="R316" s="327" t="n"/>
      <c r="S316" s="327" t="n"/>
      <c r="T316" s="327" t="n"/>
      <c r="U316" s="327" t="n"/>
      <c r="V316" s="327" t="n"/>
      <c r="W316" s="327" t="n"/>
      <c r="X316" s="327" t="n"/>
      <c r="Y316" s="343" t="n"/>
      <c r="Z316" s="343" t="n"/>
    </row>
    <row r="317" ht="27" customHeight="1">
      <c r="A317" s="64" t="inlineStr">
        <is>
          <t>SU003161</t>
        </is>
      </c>
      <c r="B317" s="64" t="inlineStr">
        <is>
          <t>P003767</t>
        </is>
      </c>
      <c r="C317" s="37" t="n">
        <v>4301051560</v>
      </c>
      <c r="D317" s="330" t="n">
        <v>4607091383928</v>
      </c>
      <c r="E317" s="665" t="n"/>
      <c r="F317" s="697" t="n">
        <v>1.3</v>
      </c>
      <c r="G317" s="38" t="n">
        <v>6</v>
      </c>
      <c r="H317" s="697" t="n">
        <v>7.8</v>
      </c>
      <c r="I317" s="697" t="n">
        <v>8.369999999999999</v>
      </c>
      <c r="J317" s="38" t="n">
        <v>56</v>
      </c>
      <c r="K317" s="38" t="inlineStr">
        <is>
          <t>8</t>
        </is>
      </c>
      <c r="L317" s="39" t="inlineStr">
        <is>
          <t>СК3</t>
        </is>
      </c>
      <c r="M317" s="38" t="n">
        <v>40</v>
      </c>
      <c r="N317" s="877" t="inlineStr">
        <is>
          <t>Сосиски «Датские» Весовые п/а мгс ТМ «Особый рецепт»</t>
        </is>
      </c>
      <c r="O317" s="699" t="n"/>
      <c r="P317" s="699" t="n"/>
      <c r="Q317" s="699" t="n"/>
      <c r="R317" s="665" t="n"/>
      <c r="S317" s="40" t="inlineStr"/>
      <c r="T317" s="40" t="inlineStr"/>
      <c r="U317" s="41" t="inlineStr">
        <is>
          <t>кг</t>
        </is>
      </c>
      <c r="V317" s="700" t="n">
        <v>0</v>
      </c>
      <c r="W317" s="70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0" t="n">
        <v>4607091384260</v>
      </c>
      <c r="E318" s="665" t="n"/>
      <c r="F318" s="697" t="n">
        <v>1.3</v>
      </c>
      <c r="G318" s="38" t="n">
        <v>6</v>
      </c>
      <c r="H318" s="697" t="n">
        <v>7.8</v>
      </c>
      <c r="I318" s="697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9" t="n"/>
      <c r="P318" s="699" t="n"/>
      <c r="Q318" s="699" t="n"/>
      <c r="R318" s="665" t="n"/>
      <c r="S318" s="40" t="inlineStr"/>
      <c r="T318" s="40" t="inlineStr"/>
      <c r="U318" s="41" t="inlineStr">
        <is>
          <t>кг</t>
        </is>
      </c>
      <c r="V318" s="700" t="n">
        <v>54</v>
      </c>
      <c r="W318" s="70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8" t="n"/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702" t="n"/>
      <c r="N319" s="703" t="inlineStr">
        <is>
          <t>Итого</t>
        </is>
      </c>
      <c r="O319" s="673" t="n"/>
      <c r="P319" s="673" t="n"/>
      <c r="Q319" s="673" t="n"/>
      <c r="R319" s="673" t="n"/>
      <c r="S319" s="673" t="n"/>
      <c r="T319" s="674" t="n"/>
      <c r="U319" s="43" t="inlineStr">
        <is>
          <t>кор</t>
        </is>
      </c>
      <c r="V319" s="704">
        <f>IFERROR(V317/H317,"0")+IFERROR(V318/H318,"0")</f>
        <v/>
      </c>
      <c r="W319" s="704">
        <f>IFERROR(W317/H317,"0")+IFERROR(W318/H318,"0")</f>
        <v/>
      </c>
      <c r="X319" s="704">
        <f>IFERROR(IF(X317="",0,X317),"0")+IFERROR(IF(X318="",0,X318),"0")</f>
        <v/>
      </c>
      <c r="Y319" s="705" t="n"/>
      <c r="Z319" s="705" t="n"/>
    </row>
    <row r="320">
      <c r="A320" s="327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702" t="n"/>
      <c r="N320" s="703" t="inlineStr">
        <is>
          <t>Итого</t>
        </is>
      </c>
      <c r="O320" s="673" t="n"/>
      <c r="P320" s="673" t="n"/>
      <c r="Q320" s="673" t="n"/>
      <c r="R320" s="673" t="n"/>
      <c r="S320" s="673" t="n"/>
      <c r="T320" s="674" t="n"/>
      <c r="U320" s="43" t="inlineStr">
        <is>
          <t>кг</t>
        </is>
      </c>
      <c r="V320" s="704">
        <f>IFERROR(SUM(V317:V318),"0")</f>
        <v/>
      </c>
      <c r="W320" s="704">
        <f>IFERROR(SUM(W317:W318),"0")</f>
        <v/>
      </c>
      <c r="X320" s="43" t="n"/>
      <c r="Y320" s="705" t="n"/>
      <c r="Z320" s="705" t="n"/>
    </row>
    <row r="321" ht="14.25" customHeight="1">
      <c r="A321" s="343" t="inlineStr">
        <is>
          <t>Сардельки</t>
        </is>
      </c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327" t="n"/>
      <c r="N321" s="327" t="n"/>
      <c r="O321" s="327" t="n"/>
      <c r="P321" s="327" t="n"/>
      <c r="Q321" s="327" t="n"/>
      <c r="R321" s="327" t="n"/>
      <c r="S321" s="327" t="n"/>
      <c r="T321" s="327" t="n"/>
      <c r="U321" s="327" t="n"/>
      <c r="V321" s="327" t="n"/>
      <c r="W321" s="327" t="n"/>
      <c r="X321" s="327" t="n"/>
      <c r="Y321" s="343" t="n"/>
      <c r="Z321" s="343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0" t="n">
        <v>4607091384673</v>
      </c>
      <c r="E322" s="665" t="n"/>
      <c r="F322" s="697" t="n">
        <v>1.3</v>
      </c>
      <c r="G322" s="38" t="n">
        <v>6</v>
      </c>
      <c r="H322" s="697" t="n">
        <v>7.8</v>
      </c>
      <c r="I322" s="697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9" t="n"/>
      <c r="P322" s="699" t="n"/>
      <c r="Q322" s="699" t="n"/>
      <c r="R322" s="665" t="n"/>
      <c r="S322" s="40" t="inlineStr"/>
      <c r="T322" s="40" t="inlineStr"/>
      <c r="U322" s="41" t="inlineStr">
        <is>
          <t>кг</t>
        </is>
      </c>
      <c r="V322" s="700" t="n">
        <v>58</v>
      </c>
      <c r="W322" s="70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8" t="n"/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702" t="n"/>
      <c r="N323" s="703" t="inlineStr">
        <is>
          <t>Итого</t>
        </is>
      </c>
      <c r="O323" s="673" t="n"/>
      <c r="P323" s="673" t="n"/>
      <c r="Q323" s="673" t="n"/>
      <c r="R323" s="673" t="n"/>
      <c r="S323" s="673" t="n"/>
      <c r="T323" s="674" t="n"/>
      <c r="U323" s="43" t="inlineStr">
        <is>
          <t>кор</t>
        </is>
      </c>
      <c r="V323" s="704">
        <f>IFERROR(V322/H322,"0")</f>
        <v/>
      </c>
      <c r="W323" s="704">
        <f>IFERROR(W322/H322,"0")</f>
        <v/>
      </c>
      <c r="X323" s="704">
        <f>IFERROR(IF(X322="",0,X322),"0")</f>
        <v/>
      </c>
      <c r="Y323" s="705" t="n"/>
      <c r="Z323" s="705" t="n"/>
    </row>
    <row r="324">
      <c r="A324" s="327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702" t="n"/>
      <c r="N324" s="703" t="inlineStr">
        <is>
          <t>Итого</t>
        </is>
      </c>
      <c r="O324" s="673" t="n"/>
      <c r="P324" s="673" t="n"/>
      <c r="Q324" s="673" t="n"/>
      <c r="R324" s="673" t="n"/>
      <c r="S324" s="673" t="n"/>
      <c r="T324" s="674" t="n"/>
      <c r="U324" s="43" t="inlineStr">
        <is>
          <t>кг</t>
        </is>
      </c>
      <c r="V324" s="704">
        <f>IFERROR(SUM(V322:V322),"0")</f>
        <v/>
      </c>
      <c r="W324" s="704">
        <f>IFERROR(SUM(W322:W322),"0")</f>
        <v/>
      </c>
      <c r="X324" s="43" t="n"/>
      <c r="Y324" s="705" t="n"/>
      <c r="Z324" s="705" t="n"/>
    </row>
    <row r="325" ht="16.5" customHeight="1">
      <c r="A325" s="354" t="inlineStr">
        <is>
          <t>Особая Без свинины</t>
        </is>
      </c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327" t="n"/>
      <c r="N325" s="327" t="n"/>
      <c r="O325" s="327" t="n"/>
      <c r="P325" s="327" t="n"/>
      <c r="Q325" s="327" t="n"/>
      <c r="R325" s="327" t="n"/>
      <c r="S325" s="327" t="n"/>
      <c r="T325" s="327" t="n"/>
      <c r="U325" s="327" t="n"/>
      <c r="V325" s="327" t="n"/>
      <c r="W325" s="327" t="n"/>
      <c r="X325" s="327" t="n"/>
      <c r="Y325" s="354" t="n"/>
      <c r="Z325" s="354" t="n"/>
    </row>
    <row r="326" ht="14.25" customHeight="1">
      <c r="A326" s="343" t="inlineStr">
        <is>
          <t>Вареные колбасы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43" t="n"/>
      <c r="Z326" s="343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0" t="n">
        <v>4607091384185</v>
      </c>
      <c r="E327" s="665" t="n"/>
      <c r="F327" s="697" t="n">
        <v>0.8</v>
      </c>
      <c r="G327" s="38" t="n">
        <v>15</v>
      </c>
      <c r="H327" s="697" t="n">
        <v>12</v>
      </c>
      <c r="I327" s="697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8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9" t="n"/>
      <c r="P327" s="699" t="n"/>
      <c r="Q327" s="699" t="n"/>
      <c r="R327" s="665" t="n"/>
      <c r="S327" s="40" t="inlineStr"/>
      <c r="T327" s="40" t="inlineStr"/>
      <c r="U327" s="41" t="inlineStr">
        <is>
          <t>кг</t>
        </is>
      </c>
      <c r="V327" s="700" t="n">
        <v>0</v>
      </c>
      <c r="W327" s="70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0" t="n">
        <v>4607091384192</v>
      </c>
      <c r="E328" s="665" t="n"/>
      <c r="F328" s="697" t="n">
        <v>1.8</v>
      </c>
      <c r="G328" s="38" t="n">
        <v>6</v>
      </c>
      <c r="H328" s="697" t="n">
        <v>10.8</v>
      </c>
      <c r="I328" s="697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8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9" t="n"/>
      <c r="P328" s="699" t="n"/>
      <c r="Q328" s="699" t="n"/>
      <c r="R328" s="665" t="n"/>
      <c r="S328" s="40" t="inlineStr"/>
      <c r="T328" s="40" t="inlineStr"/>
      <c r="U328" s="41" t="inlineStr">
        <is>
          <t>кг</t>
        </is>
      </c>
      <c r="V328" s="700" t="n">
        <v>0</v>
      </c>
      <c r="W328" s="70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0" t="n">
        <v>4680115881907</v>
      </c>
      <c r="E329" s="665" t="n"/>
      <c r="F329" s="697" t="n">
        <v>1.8</v>
      </c>
      <c r="G329" s="38" t="n">
        <v>6</v>
      </c>
      <c r="H329" s="697" t="n">
        <v>10.8</v>
      </c>
      <c r="I329" s="697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9" t="n"/>
      <c r="P329" s="699" t="n"/>
      <c r="Q329" s="699" t="n"/>
      <c r="R329" s="665" t="n"/>
      <c r="S329" s="40" t="inlineStr"/>
      <c r="T329" s="40" t="inlineStr"/>
      <c r="U329" s="41" t="inlineStr">
        <is>
          <t>кг</t>
        </is>
      </c>
      <c r="V329" s="700" t="n">
        <v>0</v>
      </c>
      <c r="W329" s="70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0" t="n">
        <v>4607091384680</v>
      </c>
      <c r="E330" s="665" t="n"/>
      <c r="F330" s="697" t="n">
        <v>0.4</v>
      </c>
      <c r="G330" s="38" t="n">
        <v>10</v>
      </c>
      <c r="H330" s="697" t="n">
        <v>4</v>
      </c>
      <c r="I330" s="697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9" t="n"/>
      <c r="P330" s="699" t="n"/>
      <c r="Q330" s="699" t="n"/>
      <c r="R330" s="665" t="n"/>
      <c r="S330" s="40" t="inlineStr"/>
      <c r="T330" s="40" t="inlineStr"/>
      <c r="U330" s="41" t="inlineStr">
        <is>
          <t>кг</t>
        </is>
      </c>
      <c r="V330" s="700" t="n">
        <v>0</v>
      </c>
      <c r="W330" s="701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8" t="n"/>
      <c r="B331" s="327" t="n"/>
      <c r="C331" s="327" t="n"/>
      <c r="D331" s="327" t="n"/>
      <c r="E331" s="327" t="n"/>
      <c r="F331" s="327" t="n"/>
      <c r="G331" s="327" t="n"/>
      <c r="H331" s="327" t="n"/>
      <c r="I331" s="327" t="n"/>
      <c r="J331" s="327" t="n"/>
      <c r="K331" s="327" t="n"/>
      <c r="L331" s="327" t="n"/>
      <c r="M331" s="702" t="n"/>
      <c r="N331" s="703" t="inlineStr">
        <is>
          <t>Итого</t>
        </is>
      </c>
      <c r="O331" s="673" t="n"/>
      <c r="P331" s="673" t="n"/>
      <c r="Q331" s="673" t="n"/>
      <c r="R331" s="673" t="n"/>
      <c r="S331" s="673" t="n"/>
      <c r="T331" s="674" t="n"/>
      <c r="U331" s="43" t="inlineStr">
        <is>
          <t>кор</t>
        </is>
      </c>
      <c r="V331" s="704">
        <f>IFERROR(V327/H327,"0")+IFERROR(V328/H328,"0")+IFERROR(V329/H329,"0")+IFERROR(V330/H330,"0")</f>
        <v/>
      </c>
      <c r="W331" s="704">
        <f>IFERROR(W327/H327,"0")+IFERROR(W328/H328,"0")+IFERROR(W329/H329,"0")+IFERROR(W330/H330,"0")</f>
        <v/>
      </c>
      <c r="X331" s="704">
        <f>IFERROR(IF(X327="",0,X327),"0")+IFERROR(IF(X328="",0,X328),"0")+IFERROR(IF(X329="",0,X329),"0")+IFERROR(IF(X330="",0,X330),"0")</f>
        <v/>
      </c>
      <c r="Y331" s="705" t="n"/>
      <c r="Z331" s="705" t="n"/>
    </row>
    <row r="332">
      <c r="A332" s="327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702" t="n"/>
      <c r="N332" s="703" t="inlineStr">
        <is>
          <t>Итого</t>
        </is>
      </c>
      <c r="O332" s="673" t="n"/>
      <c r="P332" s="673" t="n"/>
      <c r="Q332" s="673" t="n"/>
      <c r="R332" s="673" t="n"/>
      <c r="S332" s="673" t="n"/>
      <c r="T332" s="674" t="n"/>
      <c r="U332" s="43" t="inlineStr">
        <is>
          <t>кг</t>
        </is>
      </c>
      <c r="V332" s="704">
        <f>IFERROR(SUM(V327:V330),"0")</f>
        <v/>
      </c>
      <c r="W332" s="704">
        <f>IFERROR(SUM(W327:W330),"0")</f>
        <v/>
      </c>
      <c r="X332" s="43" t="n"/>
      <c r="Y332" s="705" t="n"/>
      <c r="Z332" s="705" t="n"/>
    </row>
    <row r="333" ht="14.25" customHeight="1">
      <c r="A333" s="343" t="inlineStr">
        <is>
          <t>Копченые колбасы</t>
        </is>
      </c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327" t="n"/>
      <c r="N333" s="327" t="n"/>
      <c r="O333" s="327" t="n"/>
      <c r="P333" s="327" t="n"/>
      <c r="Q333" s="327" t="n"/>
      <c r="R333" s="327" t="n"/>
      <c r="S333" s="327" t="n"/>
      <c r="T333" s="327" t="n"/>
      <c r="U333" s="327" t="n"/>
      <c r="V333" s="327" t="n"/>
      <c r="W333" s="327" t="n"/>
      <c r="X333" s="327" t="n"/>
      <c r="Y333" s="343" t="n"/>
      <c r="Z333" s="343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0" t="n">
        <v>4607091384802</v>
      </c>
      <c r="E334" s="665" t="n"/>
      <c r="F334" s="697" t="n">
        <v>0.73</v>
      </c>
      <c r="G334" s="38" t="n">
        <v>6</v>
      </c>
      <c r="H334" s="697" t="n">
        <v>4.38</v>
      </c>
      <c r="I334" s="697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9" t="n"/>
      <c r="P334" s="699" t="n"/>
      <c r="Q334" s="699" t="n"/>
      <c r="R334" s="665" t="n"/>
      <c r="S334" s="40" t="inlineStr"/>
      <c r="T334" s="40" t="inlineStr"/>
      <c r="U334" s="41" t="inlineStr">
        <is>
          <t>кг</t>
        </is>
      </c>
      <c r="V334" s="700" t="n">
        <v>0</v>
      </c>
      <c r="W334" s="701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0" t="n">
        <v>4607091384826</v>
      </c>
      <c r="E335" s="665" t="n"/>
      <c r="F335" s="697" t="n">
        <v>0.35</v>
      </c>
      <c r="G335" s="38" t="n">
        <v>8</v>
      </c>
      <c r="H335" s="697" t="n">
        <v>2.8</v>
      </c>
      <c r="I335" s="697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9" t="n"/>
      <c r="P335" s="699" t="n"/>
      <c r="Q335" s="699" t="n"/>
      <c r="R335" s="665" t="n"/>
      <c r="S335" s="40" t="inlineStr"/>
      <c r="T335" s="40" t="inlineStr"/>
      <c r="U335" s="41" t="inlineStr">
        <is>
          <t>кг</t>
        </is>
      </c>
      <c r="V335" s="700" t="n">
        <v>0</v>
      </c>
      <c r="W335" s="701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8" t="n"/>
      <c r="B336" s="327" t="n"/>
      <c r="C336" s="327" t="n"/>
      <c r="D336" s="327" t="n"/>
      <c r="E336" s="327" t="n"/>
      <c r="F336" s="327" t="n"/>
      <c r="G336" s="327" t="n"/>
      <c r="H336" s="327" t="n"/>
      <c r="I336" s="327" t="n"/>
      <c r="J336" s="327" t="n"/>
      <c r="K336" s="327" t="n"/>
      <c r="L336" s="327" t="n"/>
      <c r="M336" s="702" t="n"/>
      <c r="N336" s="703" t="inlineStr">
        <is>
          <t>Итого</t>
        </is>
      </c>
      <c r="O336" s="673" t="n"/>
      <c r="P336" s="673" t="n"/>
      <c r="Q336" s="673" t="n"/>
      <c r="R336" s="673" t="n"/>
      <c r="S336" s="673" t="n"/>
      <c r="T336" s="674" t="n"/>
      <c r="U336" s="43" t="inlineStr">
        <is>
          <t>кор</t>
        </is>
      </c>
      <c r="V336" s="704">
        <f>IFERROR(V334/H334,"0")+IFERROR(V335/H335,"0")</f>
        <v/>
      </c>
      <c r="W336" s="704">
        <f>IFERROR(W334/H334,"0")+IFERROR(W335/H335,"0")</f>
        <v/>
      </c>
      <c r="X336" s="704">
        <f>IFERROR(IF(X334="",0,X334),"0")+IFERROR(IF(X335="",0,X335),"0")</f>
        <v/>
      </c>
      <c r="Y336" s="705" t="n"/>
      <c r="Z336" s="705" t="n"/>
    </row>
    <row r="337">
      <c r="A337" s="327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702" t="n"/>
      <c r="N337" s="703" t="inlineStr">
        <is>
          <t>Итого</t>
        </is>
      </c>
      <c r="O337" s="673" t="n"/>
      <c r="P337" s="673" t="n"/>
      <c r="Q337" s="673" t="n"/>
      <c r="R337" s="673" t="n"/>
      <c r="S337" s="673" t="n"/>
      <c r="T337" s="674" t="n"/>
      <c r="U337" s="43" t="inlineStr">
        <is>
          <t>кг</t>
        </is>
      </c>
      <c r="V337" s="704">
        <f>IFERROR(SUM(V334:V335),"0")</f>
        <v/>
      </c>
      <c r="W337" s="704">
        <f>IFERROR(SUM(W334:W335),"0")</f>
        <v/>
      </c>
      <c r="X337" s="43" t="n"/>
      <c r="Y337" s="705" t="n"/>
      <c r="Z337" s="705" t="n"/>
    </row>
    <row r="338" ht="14.25" customHeight="1">
      <c r="A338" s="343" t="inlineStr">
        <is>
          <t>Сосиски</t>
        </is>
      </c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327" t="n"/>
      <c r="N338" s="327" t="n"/>
      <c r="O338" s="327" t="n"/>
      <c r="P338" s="327" t="n"/>
      <c r="Q338" s="327" t="n"/>
      <c r="R338" s="327" t="n"/>
      <c r="S338" s="327" t="n"/>
      <c r="T338" s="327" t="n"/>
      <c r="U338" s="327" t="n"/>
      <c r="V338" s="327" t="n"/>
      <c r="W338" s="327" t="n"/>
      <c r="X338" s="327" t="n"/>
      <c r="Y338" s="343" t="n"/>
      <c r="Z338" s="343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0" t="n">
        <v>4607091384246</v>
      </c>
      <c r="E339" s="665" t="n"/>
      <c r="F339" s="697" t="n">
        <v>1.3</v>
      </c>
      <c r="G339" s="38" t="n">
        <v>6</v>
      </c>
      <c r="H339" s="697" t="n">
        <v>7.8</v>
      </c>
      <c r="I339" s="697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9" t="n"/>
      <c r="P339" s="699" t="n"/>
      <c r="Q339" s="699" t="n"/>
      <c r="R339" s="665" t="n"/>
      <c r="S339" s="40" t="inlineStr"/>
      <c r="T339" s="40" t="inlineStr"/>
      <c r="U339" s="41" t="inlineStr">
        <is>
          <t>кг</t>
        </is>
      </c>
      <c r="V339" s="700" t="n">
        <v>0</v>
      </c>
      <c r="W339" s="70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0" t="n">
        <v>4680115881976</v>
      </c>
      <c r="E340" s="665" t="n"/>
      <c r="F340" s="697" t="n">
        <v>1.3</v>
      </c>
      <c r="G340" s="38" t="n">
        <v>6</v>
      </c>
      <c r="H340" s="697" t="n">
        <v>7.8</v>
      </c>
      <c r="I340" s="69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9" t="n"/>
      <c r="P340" s="699" t="n"/>
      <c r="Q340" s="699" t="n"/>
      <c r="R340" s="665" t="n"/>
      <c r="S340" s="40" t="inlineStr"/>
      <c r="T340" s="40" t="inlineStr"/>
      <c r="U340" s="41" t="inlineStr">
        <is>
          <t>кг</t>
        </is>
      </c>
      <c r="V340" s="700" t="n">
        <v>0</v>
      </c>
      <c r="W340" s="70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0" t="n">
        <v>4607091384253</v>
      </c>
      <c r="E341" s="665" t="n"/>
      <c r="F341" s="697" t="n">
        <v>0.4</v>
      </c>
      <c r="G341" s="38" t="n">
        <v>6</v>
      </c>
      <c r="H341" s="697" t="n">
        <v>2.4</v>
      </c>
      <c r="I341" s="697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9" t="n"/>
      <c r="P341" s="699" t="n"/>
      <c r="Q341" s="699" t="n"/>
      <c r="R341" s="665" t="n"/>
      <c r="S341" s="40" t="inlineStr"/>
      <c r="T341" s="40" t="inlineStr"/>
      <c r="U341" s="41" t="inlineStr">
        <is>
          <t>кг</t>
        </is>
      </c>
      <c r="V341" s="700" t="n">
        <v>0</v>
      </c>
      <c r="W341" s="70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0" t="n">
        <v>4680115881969</v>
      </c>
      <c r="E342" s="665" t="n"/>
      <c r="F342" s="697" t="n">
        <v>0.4</v>
      </c>
      <c r="G342" s="38" t="n">
        <v>6</v>
      </c>
      <c r="H342" s="697" t="n">
        <v>2.4</v>
      </c>
      <c r="I342" s="697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9" t="n"/>
      <c r="P342" s="699" t="n"/>
      <c r="Q342" s="699" t="n"/>
      <c r="R342" s="665" t="n"/>
      <c r="S342" s="40" t="inlineStr"/>
      <c r="T342" s="40" t="inlineStr"/>
      <c r="U342" s="41" t="inlineStr">
        <is>
          <t>кг</t>
        </is>
      </c>
      <c r="V342" s="700" t="n">
        <v>0</v>
      </c>
      <c r="W342" s="70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8" t="n"/>
      <c r="B343" s="327" t="n"/>
      <c r="C343" s="327" t="n"/>
      <c r="D343" s="327" t="n"/>
      <c r="E343" s="327" t="n"/>
      <c r="F343" s="327" t="n"/>
      <c r="G343" s="327" t="n"/>
      <c r="H343" s="327" t="n"/>
      <c r="I343" s="327" t="n"/>
      <c r="J343" s="327" t="n"/>
      <c r="K343" s="327" t="n"/>
      <c r="L343" s="327" t="n"/>
      <c r="M343" s="702" t="n"/>
      <c r="N343" s="703" t="inlineStr">
        <is>
          <t>Итого</t>
        </is>
      </c>
      <c r="O343" s="673" t="n"/>
      <c r="P343" s="673" t="n"/>
      <c r="Q343" s="673" t="n"/>
      <c r="R343" s="673" t="n"/>
      <c r="S343" s="673" t="n"/>
      <c r="T343" s="674" t="n"/>
      <c r="U343" s="43" t="inlineStr">
        <is>
          <t>кор</t>
        </is>
      </c>
      <c r="V343" s="704">
        <f>IFERROR(V339/H339,"0")+IFERROR(V340/H340,"0")+IFERROR(V341/H341,"0")+IFERROR(V342/H342,"0")</f>
        <v/>
      </c>
      <c r="W343" s="704">
        <f>IFERROR(W339/H339,"0")+IFERROR(W340/H340,"0")+IFERROR(W341/H341,"0")+IFERROR(W342/H342,"0")</f>
        <v/>
      </c>
      <c r="X343" s="704">
        <f>IFERROR(IF(X339="",0,X339),"0")+IFERROR(IF(X340="",0,X340),"0")+IFERROR(IF(X341="",0,X341),"0")+IFERROR(IF(X342="",0,X342),"0")</f>
        <v/>
      </c>
      <c r="Y343" s="705" t="n"/>
      <c r="Z343" s="705" t="n"/>
    </row>
    <row r="344">
      <c r="A344" s="327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702" t="n"/>
      <c r="N344" s="703" t="inlineStr">
        <is>
          <t>Итого</t>
        </is>
      </c>
      <c r="O344" s="673" t="n"/>
      <c r="P344" s="673" t="n"/>
      <c r="Q344" s="673" t="n"/>
      <c r="R344" s="673" t="n"/>
      <c r="S344" s="673" t="n"/>
      <c r="T344" s="674" t="n"/>
      <c r="U344" s="43" t="inlineStr">
        <is>
          <t>кг</t>
        </is>
      </c>
      <c r="V344" s="704">
        <f>IFERROR(SUM(V339:V342),"0")</f>
        <v/>
      </c>
      <c r="W344" s="704">
        <f>IFERROR(SUM(W339:W342),"0")</f>
        <v/>
      </c>
      <c r="X344" s="43" t="n"/>
      <c r="Y344" s="705" t="n"/>
      <c r="Z344" s="705" t="n"/>
    </row>
    <row r="345" ht="14.25" customHeight="1">
      <c r="A345" s="343" t="inlineStr">
        <is>
          <t>Сардельки</t>
        </is>
      </c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327" t="n"/>
      <c r="N345" s="327" t="n"/>
      <c r="O345" s="327" t="n"/>
      <c r="P345" s="327" t="n"/>
      <c r="Q345" s="327" t="n"/>
      <c r="R345" s="327" t="n"/>
      <c r="S345" s="327" t="n"/>
      <c r="T345" s="327" t="n"/>
      <c r="U345" s="327" t="n"/>
      <c r="V345" s="327" t="n"/>
      <c r="W345" s="327" t="n"/>
      <c r="X345" s="327" t="n"/>
      <c r="Y345" s="343" t="n"/>
      <c r="Z345" s="343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0" t="n">
        <v>4607091389357</v>
      </c>
      <c r="E346" s="665" t="n"/>
      <c r="F346" s="697" t="n">
        <v>1.3</v>
      </c>
      <c r="G346" s="38" t="n">
        <v>6</v>
      </c>
      <c r="H346" s="697" t="n">
        <v>7.8</v>
      </c>
      <c r="I346" s="697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9" t="n"/>
      <c r="P346" s="699" t="n"/>
      <c r="Q346" s="699" t="n"/>
      <c r="R346" s="665" t="n"/>
      <c r="S346" s="40" t="inlineStr"/>
      <c r="T346" s="40" t="inlineStr"/>
      <c r="U346" s="41" t="inlineStr">
        <is>
          <t>кг</t>
        </is>
      </c>
      <c r="V346" s="700" t="n">
        <v>0</v>
      </c>
      <c r="W346" s="701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8" t="n"/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702" t="n"/>
      <c r="N347" s="703" t="inlineStr">
        <is>
          <t>Итого</t>
        </is>
      </c>
      <c r="O347" s="673" t="n"/>
      <c r="P347" s="673" t="n"/>
      <c r="Q347" s="673" t="n"/>
      <c r="R347" s="673" t="n"/>
      <c r="S347" s="673" t="n"/>
      <c r="T347" s="674" t="n"/>
      <c r="U347" s="43" t="inlineStr">
        <is>
          <t>кор</t>
        </is>
      </c>
      <c r="V347" s="704">
        <f>IFERROR(V346/H346,"0")</f>
        <v/>
      </c>
      <c r="W347" s="704">
        <f>IFERROR(W346/H346,"0")</f>
        <v/>
      </c>
      <c r="X347" s="704">
        <f>IFERROR(IF(X346="",0,X346),"0")</f>
        <v/>
      </c>
      <c r="Y347" s="705" t="n"/>
      <c r="Z347" s="705" t="n"/>
    </row>
    <row r="348">
      <c r="A348" s="327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702" t="n"/>
      <c r="N348" s="703" t="inlineStr">
        <is>
          <t>Итого</t>
        </is>
      </c>
      <c r="O348" s="673" t="n"/>
      <c r="P348" s="673" t="n"/>
      <c r="Q348" s="673" t="n"/>
      <c r="R348" s="673" t="n"/>
      <c r="S348" s="673" t="n"/>
      <c r="T348" s="674" t="n"/>
      <c r="U348" s="43" t="inlineStr">
        <is>
          <t>кг</t>
        </is>
      </c>
      <c r="V348" s="704">
        <f>IFERROR(SUM(V346:V346),"0")</f>
        <v/>
      </c>
      <c r="W348" s="704">
        <f>IFERROR(SUM(W346:W346),"0")</f>
        <v/>
      </c>
      <c r="X348" s="43" t="n"/>
      <c r="Y348" s="705" t="n"/>
      <c r="Z348" s="705" t="n"/>
    </row>
    <row r="349" ht="27.75" customHeight="1">
      <c r="A349" s="359" t="inlineStr">
        <is>
          <t>Баварушка</t>
        </is>
      </c>
      <c r="B349" s="696" t="n"/>
      <c r="C349" s="696" t="n"/>
      <c r="D349" s="696" t="n"/>
      <c r="E349" s="696" t="n"/>
      <c r="F349" s="696" t="n"/>
      <c r="G349" s="696" t="n"/>
      <c r="H349" s="696" t="n"/>
      <c r="I349" s="696" t="n"/>
      <c r="J349" s="696" t="n"/>
      <c r="K349" s="696" t="n"/>
      <c r="L349" s="696" t="n"/>
      <c r="M349" s="696" t="n"/>
      <c r="N349" s="696" t="n"/>
      <c r="O349" s="696" t="n"/>
      <c r="P349" s="696" t="n"/>
      <c r="Q349" s="696" t="n"/>
      <c r="R349" s="696" t="n"/>
      <c r="S349" s="696" t="n"/>
      <c r="T349" s="696" t="n"/>
      <c r="U349" s="696" t="n"/>
      <c r="V349" s="696" t="n"/>
      <c r="W349" s="696" t="n"/>
      <c r="X349" s="696" t="n"/>
      <c r="Y349" s="55" t="n"/>
      <c r="Z349" s="55" t="n"/>
    </row>
    <row r="350" ht="16.5" customHeight="1">
      <c r="A350" s="354" t="inlineStr">
        <is>
          <t>Филейбургская</t>
        </is>
      </c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27" t="n"/>
      <c r="N350" s="327" t="n"/>
      <c r="O350" s="327" t="n"/>
      <c r="P350" s="327" t="n"/>
      <c r="Q350" s="327" t="n"/>
      <c r="R350" s="327" t="n"/>
      <c r="S350" s="327" t="n"/>
      <c r="T350" s="327" t="n"/>
      <c r="U350" s="327" t="n"/>
      <c r="V350" s="327" t="n"/>
      <c r="W350" s="327" t="n"/>
      <c r="X350" s="327" t="n"/>
      <c r="Y350" s="354" t="n"/>
      <c r="Z350" s="354" t="n"/>
    </row>
    <row r="351" ht="14.25" customHeight="1">
      <c r="A351" s="343" t="inlineStr">
        <is>
          <t>Вареные колбасы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43" t="n"/>
      <c r="Z351" s="343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0" t="n">
        <v>4607091389708</v>
      </c>
      <c r="E352" s="665" t="n"/>
      <c r="F352" s="697" t="n">
        <v>0.45</v>
      </c>
      <c r="G352" s="38" t="n">
        <v>6</v>
      </c>
      <c r="H352" s="697" t="n">
        <v>2.7</v>
      </c>
      <c r="I352" s="69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9" t="n"/>
      <c r="P352" s="699" t="n"/>
      <c r="Q352" s="699" t="n"/>
      <c r="R352" s="665" t="n"/>
      <c r="S352" s="40" t="inlineStr"/>
      <c r="T352" s="40" t="inlineStr"/>
      <c r="U352" s="41" t="inlineStr">
        <is>
          <t>кг</t>
        </is>
      </c>
      <c r="V352" s="700" t="n">
        <v>0</v>
      </c>
      <c r="W352" s="70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0" t="n">
        <v>4607091389692</v>
      </c>
      <c r="E353" s="665" t="n"/>
      <c r="F353" s="697" t="n">
        <v>0.45</v>
      </c>
      <c r="G353" s="38" t="n">
        <v>6</v>
      </c>
      <c r="H353" s="697" t="n">
        <v>2.7</v>
      </c>
      <c r="I353" s="697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9" t="n"/>
      <c r="P353" s="699" t="n"/>
      <c r="Q353" s="699" t="n"/>
      <c r="R353" s="665" t="n"/>
      <c r="S353" s="40" t="inlineStr"/>
      <c r="T353" s="40" t="inlineStr"/>
      <c r="U353" s="41" t="inlineStr">
        <is>
          <t>кг</t>
        </is>
      </c>
      <c r="V353" s="700" t="n">
        <v>0</v>
      </c>
      <c r="W353" s="70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8" t="n"/>
      <c r="B354" s="327" t="n"/>
      <c r="C354" s="327" t="n"/>
      <c r="D354" s="327" t="n"/>
      <c r="E354" s="327" t="n"/>
      <c r="F354" s="327" t="n"/>
      <c r="G354" s="327" t="n"/>
      <c r="H354" s="327" t="n"/>
      <c r="I354" s="327" t="n"/>
      <c r="J354" s="327" t="n"/>
      <c r="K354" s="327" t="n"/>
      <c r="L354" s="327" t="n"/>
      <c r="M354" s="702" t="n"/>
      <c r="N354" s="703" t="inlineStr">
        <is>
          <t>Итого</t>
        </is>
      </c>
      <c r="O354" s="673" t="n"/>
      <c r="P354" s="673" t="n"/>
      <c r="Q354" s="673" t="n"/>
      <c r="R354" s="673" t="n"/>
      <c r="S354" s="673" t="n"/>
      <c r="T354" s="674" t="n"/>
      <c r="U354" s="43" t="inlineStr">
        <is>
          <t>кор</t>
        </is>
      </c>
      <c r="V354" s="704">
        <f>IFERROR(V352/H352,"0")+IFERROR(V353/H353,"0")</f>
        <v/>
      </c>
      <c r="W354" s="704">
        <f>IFERROR(W352/H352,"0")+IFERROR(W353/H353,"0")</f>
        <v/>
      </c>
      <c r="X354" s="704">
        <f>IFERROR(IF(X352="",0,X352),"0")+IFERROR(IF(X353="",0,X353),"0")</f>
        <v/>
      </c>
      <c r="Y354" s="705" t="n"/>
      <c r="Z354" s="705" t="n"/>
    </row>
    <row r="355">
      <c r="A355" s="327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702" t="n"/>
      <c r="N355" s="703" t="inlineStr">
        <is>
          <t>Итого</t>
        </is>
      </c>
      <c r="O355" s="673" t="n"/>
      <c r="P355" s="673" t="n"/>
      <c r="Q355" s="673" t="n"/>
      <c r="R355" s="673" t="n"/>
      <c r="S355" s="673" t="n"/>
      <c r="T355" s="674" t="n"/>
      <c r="U355" s="43" t="inlineStr">
        <is>
          <t>кг</t>
        </is>
      </c>
      <c r="V355" s="704">
        <f>IFERROR(SUM(V352:V353),"0")</f>
        <v/>
      </c>
      <c r="W355" s="704">
        <f>IFERROR(SUM(W352:W353),"0")</f>
        <v/>
      </c>
      <c r="X355" s="43" t="n"/>
      <c r="Y355" s="705" t="n"/>
      <c r="Z355" s="705" t="n"/>
    </row>
    <row r="356" ht="14.25" customHeight="1">
      <c r="A356" s="343" t="inlineStr">
        <is>
          <t>Копченые колбасы</t>
        </is>
      </c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327" t="n"/>
      <c r="N356" s="327" t="n"/>
      <c r="O356" s="327" t="n"/>
      <c r="P356" s="327" t="n"/>
      <c r="Q356" s="327" t="n"/>
      <c r="R356" s="327" t="n"/>
      <c r="S356" s="327" t="n"/>
      <c r="T356" s="327" t="n"/>
      <c r="U356" s="327" t="n"/>
      <c r="V356" s="327" t="n"/>
      <c r="W356" s="327" t="n"/>
      <c r="X356" s="327" t="n"/>
      <c r="Y356" s="343" t="n"/>
      <c r="Z356" s="343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0" t="n">
        <v>4607091389753</v>
      </c>
      <c r="E357" s="665" t="n"/>
      <c r="F357" s="697" t="n">
        <v>0.7</v>
      </c>
      <c r="G357" s="38" t="n">
        <v>6</v>
      </c>
      <c r="H357" s="697" t="n">
        <v>4.2</v>
      </c>
      <c r="I357" s="69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9" t="n"/>
      <c r="P357" s="699" t="n"/>
      <c r="Q357" s="699" t="n"/>
      <c r="R357" s="665" t="n"/>
      <c r="S357" s="40" t="inlineStr"/>
      <c r="T357" s="40" t="inlineStr"/>
      <c r="U357" s="41" t="inlineStr">
        <is>
          <t>кг</t>
        </is>
      </c>
      <c r="V357" s="700" t="n">
        <v>0</v>
      </c>
      <c r="W357" s="70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0" t="n">
        <v>4607091389760</v>
      </c>
      <c r="E358" s="665" t="n"/>
      <c r="F358" s="697" t="n">
        <v>0.7</v>
      </c>
      <c r="G358" s="38" t="n">
        <v>6</v>
      </c>
      <c r="H358" s="697" t="n">
        <v>4.2</v>
      </c>
      <c r="I358" s="69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9" t="n"/>
      <c r="P358" s="699" t="n"/>
      <c r="Q358" s="699" t="n"/>
      <c r="R358" s="665" t="n"/>
      <c r="S358" s="40" t="inlineStr"/>
      <c r="T358" s="40" t="inlineStr"/>
      <c r="U358" s="41" t="inlineStr">
        <is>
          <t>кг</t>
        </is>
      </c>
      <c r="V358" s="700" t="n">
        <v>0</v>
      </c>
      <c r="W358" s="70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0" t="n">
        <v>4607091389746</v>
      </c>
      <c r="E359" s="665" t="n"/>
      <c r="F359" s="697" t="n">
        <v>0.7</v>
      </c>
      <c r="G359" s="38" t="n">
        <v>6</v>
      </c>
      <c r="H359" s="697" t="n">
        <v>4.2</v>
      </c>
      <c r="I359" s="697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9" t="n"/>
      <c r="P359" s="699" t="n"/>
      <c r="Q359" s="699" t="n"/>
      <c r="R359" s="665" t="n"/>
      <c r="S359" s="40" t="inlineStr"/>
      <c r="T359" s="40" t="inlineStr"/>
      <c r="U359" s="41" t="inlineStr">
        <is>
          <t>кг</t>
        </is>
      </c>
      <c r="V359" s="700" t="n">
        <v>0</v>
      </c>
      <c r="W359" s="70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0" t="n">
        <v>4680115882928</v>
      </c>
      <c r="E360" s="665" t="n"/>
      <c r="F360" s="697" t="n">
        <v>0.28</v>
      </c>
      <c r="G360" s="38" t="n">
        <v>6</v>
      </c>
      <c r="H360" s="697" t="n">
        <v>1.68</v>
      </c>
      <c r="I360" s="697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9" t="n"/>
      <c r="P360" s="699" t="n"/>
      <c r="Q360" s="699" t="n"/>
      <c r="R360" s="665" t="n"/>
      <c r="S360" s="40" t="inlineStr"/>
      <c r="T360" s="40" t="inlineStr"/>
      <c r="U360" s="41" t="inlineStr">
        <is>
          <t>кг</t>
        </is>
      </c>
      <c r="V360" s="700" t="n">
        <v>0</v>
      </c>
      <c r="W360" s="70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0" t="n">
        <v>4680115883147</v>
      </c>
      <c r="E361" s="665" t="n"/>
      <c r="F361" s="697" t="n">
        <v>0.28</v>
      </c>
      <c r="G361" s="38" t="n">
        <v>6</v>
      </c>
      <c r="H361" s="697" t="n">
        <v>1.68</v>
      </c>
      <c r="I361" s="69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9" t="n"/>
      <c r="P361" s="699" t="n"/>
      <c r="Q361" s="699" t="n"/>
      <c r="R361" s="665" t="n"/>
      <c r="S361" s="40" t="inlineStr"/>
      <c r="T361" s="40" t="inlineStr"/>
      <c r="U361" s="41" t="inlineStr">
        <is>
          <t>кг</t>
        </is>
      </c>
      <c r="V361" s="700" t="n">
        <v>0</v>
      </c>
      <c r="W361" s="70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0" t="n">
        <v>4607091384338</v>
      </c>
      <c r="E362" s="665" t="n"/>
      <c r="F362" s="697" t="n">
        <v>0.35</v>
      </c>
      <c r="G362" s="38" t="n">
        <v>6</v>
      </c>
      <c r="H362" s="697" t="n">
        <v>2.1</v>
      </c>
      <c r="I362" s="69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9" t="n"/>
      <c r="P362" s="699" t="n"/>
      <c r="Q362" s="699" t="n"/>
      <c r="R362" s="665" t="n"/>
      <c r="S362" s="40" t="inlineStr"/>
      <c r="T362" s="40" t="inlineStr"/>
      <c r="U362" s="41" t="inlineStr">
        <is>
          <t>кг</t>
        </is>
      </c>
      <c r="V362" s="700" t="n">
        <v>0</v>
      </c>
      <c r="W362" s="70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0" t="n">
        <v>4680115883154</v>
      </c>
      <c r="E363" s="665" t="n"/>
      <c r="F363" s="697" t="n">
        <v>0.28</v>
      </c>
      <c r="G363" s="38" t="n">
        <v>6</v>
      </c>
      <c r="H363" s="697" t="n">
        <v>1.68</v>
      </c>
      <c r="I363" s="69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9" t="n"/>
      <c r="P363" s="699" t="n"/>
      <c r="Q363" s="699" t="n"/>
      <c r="R363" s="665" t="n"/>
      <c r="S363" s="40" t="inlineStr"/>
      <c r="T363" s="40" t="inlineStr"/>
      <c r="U363" s="41" t="inlineStr">
        <is>
          <t>кг</t>
        </is>
      </c>
      <c r="V363" s="700" t="n">
        <v>0</v>
      </c>
      <c r="W363" s="70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0" t="n">
        <v>4607091389524</v>
      </c>
      <c r="E364" s="665" t="n"/>
      <c r="F364" s="697" t="n">
        <v>0.35</v>
      </c>
      <c r="G364" s="38" t="n">
        <v>6</v>
      </c>
      <c r="H364" s="697" t="n">
        <v>2.1</v>
      </c>
      <c r="I364" s="697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9" t="n"/>
      <c r="P364" s="699" t="n"/>
      <c r="Q364" s="699" t="n"/>
      <c r="R364" s="665" t="n"/>
      <c r="S364" s="40" t="inlineStr"/>
      <c r="T364" s="40" t="inlineStr"/>
      <c r="U364" s="41" t="inlineStr">
        <is>
          <t>кг</t>
        </is>
      </c>
      <c r="V364" s="700" t="n">
        <v>0</v>
      </c>
      <c r="W364" s="70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0" t="n">
        <v>4680115883161</v>
      </c>
      <c r="E365" s="665" t="n"/>
      <c r="F365" s="697" t="n">
        <v>0.28</v>
      </c>
      <c r="G365" s="38" t="n">
        <v>6</v>
      </c>
      <c r="H365" s="697" t="n">
        <v>1.68</v>
      </c>
      <c r="I365" s="697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9" t="n"/>
      <c r="P365" s="699" t="n"/>
      <c r="Q365" s="699" t="n"/>
      <c r="R365" s="665" t="n"/>
      <c r="S365" s="40" t="inlineStr"/>
      <c r="T365" s="40" t="inlineStr"/>
      <c r="U365" s="41" t="inlineStr">
        <is>
          <t>кг</t>
        </is>
      </c>
      <c r="V365" s="700" t="n">
        <v>0</v>
      </c>
      <c r="W365" s="70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0" t="n">
        <v>4607091384345</v>
      </c>
      <c r="E366" s="665" t="n"/>
      <c r="F366" s="697" t="n">
        <v>0.35</v>
      </c>
      <c r="G366" s="38" t="n">
        <v>6</v>
      </c>
      <c r="H366" s="697" t="n">
        <v>2.1</v>
      </c>
      <c r="I366" s="697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9" t="n"/>
      <c r="P366" s="699" t="n"/>
      <c r="Q366" s="699" t="n"/>
      <c r="R366" s="665" t="n"/>
      <c r="S366" s="40" t="inlineStr"/>
      <c r="T366" s="40" t="inlineStr"/>
      <c r="U366" s="41" t="inlineStr">
        <is>
          <t>кг</t>
        </is>
      </c>
      <c r="V366" s="700" t="n">
        <v>0</v>
      </c>
      <c r="W366" s="70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0" t="n">
        <v>4680115883178</v>
      </c>
      <c r="E367" s="665" t="n"/>
      <c r="F367" s="697" t="n">
        <v>0.28</v>
      </c>
      <c r="G367" s="38" t="n">
        <v>6</v>
      </c>
      <c r="H367" s="697" t="n">
        <v>1.68</v>
      </c>
      <c r="I367" s="697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9" t="n"/>
      <c r="P367" s="699" t="n"/>
      <c r="Q367" s="699" t="n"/>
      <c r="R367" s="665" t="n"/>
      <c r="S367" s="40" t="inlineStr"/>
      <c r="T367" s="40" t="inlineStr"/>
      <c r="U367" s="41" t="inlineStr">
        <is>
          <t>кг</t>
        </is>
      </c>
      <c r="V367" s="700" t="n">
        <v>0</v>
      </c>
      <c r="W367" s="70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0" t="n">
        <v>4607091389531</v>
      </c>
      <c r="E368" s="665" t="n"/>
      <c r="F368" s="697" t="n">
        <v>0.35</v>
      </c>
      <c r="G368" s="38" t="n">
        <v>6</v>
      </c>
      <c r="H368" s="697" t="n">
        <v>2.1</v>
      </c>
      <c r="I368" s="697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9" t="n"/>
      <c r="P368" s="699" t="n"/>
      <c r="Q368" s="699" t="n"/>
      <c r="R368" s="665" t="n"/>
      <c r="S368" s="40" t="inlineStr"/>
      <c r="T368" s="40" t="inlineStr"/>
      <c r="U368" s="41" t="inlineStr">
        <is>
          <t>кг</t>
        </is>
      </c>
      <c r="V368" s="700" t="n">
        <v>0</v>
      </c>
      <c r="W368" s="70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0" t="n">
        <v>4680115883185</v>
      </c>
      <c r="E369" s="665" t="n"/>
      <c r="F369" s="697" t="n">
        <v>0.28</v>
      </c>
      <c r="G369" s="38" t="n">
        <v>6</v>
      </c>
      <c r="H369" s="697" t="n">
        <v>1.68</v>
      </c>
      <c r="I369" s="697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5" t="inlineStr">
        <is>
          <t>В/к колбасы «Филейбургская с душистым чесноком» срез Фикс.вес 0,28 фиброуз в/у Баварушка</t>
        </is>
      </c>
      <c r="O369" s="699" t="n"/>
      <c r="P369" s="699" t="n"/>
      <c r="Q369" s="699" t="n"/>
      <c r="R369" s="665" t="n"/>
      <c r="S369" s="40" t="inlineStr"/>
      <c r="T369" s="40" t="inlineStr"/>
      <c r="U369" s="41" t="inlineStr">
        <is>
          <t>кг</t>
        </is>
      </c>
      <c r="V369" s="700" t="n">
        <v>0</v>
      </c>
      <c r="W369" s="701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8" t="n"/>
      <c r="B370" s="327" t="n"/>
      <c r="C370" s="327" t="n"/>
      <c r="D370" s="327" t="n"/>
      <c r="E370" s="327" t="n"/>
      <c r="F370" s="327" t="n"/>
      <c r="G370" s="327" t="n"/>
      <c r="H370" s="327" t="n"/>
      <c r="I370" s="327" t="n"/>
      <c r="J370" s="327" t="n"/>
      <c r="K370" s="327" t="n"/>
      <c r="L370" s="327" t="n"/>
      <c r="M370" s="702" t="n"/>
      <c r="N370" s="703" t="inlineStr">
        <is>
          <t>Итого</t>
        </is>
      </c>
      <c r="O370" s="673" t="n"/>
      <c r="P370" s="673" t="n"/>
      <c r="Q370" s="673" t="n"/>
      <c r="R370" s="673" t="n"/>
      <c r="S370" s="673" t="n"/>
      <c r="T370" s="674" t="n"/>
      <c r="U370" s="43" t="inlineStr">
        <is>
          <t>кор</t>
        </is>
      </c>
      <c r="V370" s="70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5" t="n"/>
      <c r="Z370" s="705" t="n"/>
    </row>
    <row r="371">
      <c r="A371" s="327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702" t="n"/>
      <c r="N371" s="703" t="inlineStr">
        <is>
          <t>Итого</t>
        </is>
      </c>
      <c r="O371" s="673" t="n"/>
      <c r="P371" s="673" t="n"/>
      <c r="Q371" s="673" t="n"/>
      <c r="R371" s="673" t="n"/>
      <c r="S371" s="673" t="n"/>
      <c r="T371" s="674" t="n"/>
      <c r="U371" s="43" t="inlineStr">
        <is>
          <t>кг</t>
        </is>
      </c>
      <c r="V371" s="704">
        <f>IFERROR(SUM(V357:V369),"0")</f>
        <v/>
      </c>
      <c r="W371" s="704">
        <f>IFERROR(SUM(W357:W369),"0")</f>
        <v/>
      </c>
      <c r="X371" s="43" t="n"/>
      <c r="Y371" s="705" t="n"/>
      <c r="Z371" s="705" t="n"/>
    </row>
    <row r="372" ht="14.25" customHeight="1">
      <c r="A372" s="343" t="inlineStr">
        <is>
          <t>Сосиски</t>
        </is>
      </c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327" t="n"/>
      <c r="N372" s="327" t="n"/>
      <c r="O372" s="327" t="n"/>
      <c r="P372" s="327" t="n"/>
      <c r="Q372" s="327" t="n"/>
      <c r="R372" s="327" t="n"/>
      <c r="S372" s="327" t="n"/>
      <c r="T372" s="327" t="n"/>
      <c r="U372" s="327" t="n"/>
      <c r="V372" s="327" t="n"/>
      <c r="W372" s="327" t="n"/>
      <c r="X372" s="327" t="n"/>
      <c r="Y372" s="343" t="n"/>
      <c r="Z372" s="343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0" t="n">
        <v>4607091389685</v>
      </c>
      <c r="E373" s="665" t="n"/>
      <c r="F373" s="697" t="n">
        <v>1.3</v>
      </c>
      <c r="G373" s="38" t="n">
        <v>6</v>
      </c>
      <c r="H373" s="697" t="n">
        <v>7.8</v>
      </c>
      <c r="I373" s="697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9" t="n"/>
      <c r="P373" s="699" t="n"/>
      <c r="Q373" s="699" t="n"/>
      <c r="R373" s="665" t="n"/>
      <c r="S373" s="40" t="inlineStr"/>
      <c r="T373" s="40" t="inlineStr"/>
      <c r="U373" s="41" t="inlineStr">
        <is>
          <t>кг</t>
        </is>
      </c>
      <c r="V373" s="700" t="n">
        <v>0</v>
      </c>
      <c r="W373" s="70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0" t="n">
        <v>4607091389654</v>
      </c>
      <c r="E374" s="665" t="n"/>
      <c r="F374" s="697" t="n">
        <v>0.33</v>
      </c>
      <c r="G374" s="38" t="n">
        <v>6</v>
      </c>
      <c r="H374" s="697" t="n">
        <v>1.98</v>
      </c>
      <c r="I374" s="697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9" t="n"/>
      <c r="P374" s="699" t="n"/>
      <c r="Q374" s="699" t="n"/>
      <c r="R374" s="665" t="n"/>
      <c r="S374" s="40" t="inlineStr"/>
      <c r="T374" s="40" t="inlineStr"/>
      <c r="U374" s="41" t="inlineStr">
        <is>
          <t>кг</t>
        </is>
      </c>
      <c r="V374" s="700" t="n">
        <v>0</v>
      </c>
      <c r="W374" s="70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0" t="n">
        <v>4607091384352</v>
      </c>
      <c r="E375" s="665" t="n"/>
      <c r="F375" s="697" t="n">
        <v>0.6</v>
      </c>
      <c r="G375" s="38" t="n">
        <v>4</v>
      </c>
      <c r="H375" s="697" t="n">
        <v>2.4</v>
      </c>
      <c r="I375" s="697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9" t="n"/>
      <c r="P375" s="699" t="n"/>
      <c r="Q375" s="699" t="n"/>
      <c r="R375" s="665" t="n"/>
      <c r="S375" s="40" t="inlineStr"/>
      <c r="T375" s="40" t="inlineStr"/>
      <c r="U375" s="41" t="inlineStr">
        <is>
          <t>кг</t>
        </is>
      </c>
      <c r="V375" s="700" t="n">
        <v>0</v>
      </c>
      <c r="W375" s="70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0" t="n">
        <v>4607091389661</v>
      </c>
      <c r="E376" s="665" t="n"/>
      <c r="F376" s="697" t="n">
        <v>0.55</v>
      </c>
      <c r="G376" s="38" t="n">
        <v>4</v>
      </c>
      <c r="H376" s="697" t="n">
        <v>2.2</v>
      </c>
      <c r="I376" s="697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9" t="n"/>
      <c r="P376" s="699" t="n"/>
      <c r="Q376" s="699" t="n"/>
      <c r="R376" s="665" t="n"/>
      <c r="S376" s="40" t="inlineStr"/>
      <c r="T376" s="40" t="inlineStr"/>
      <c r="U376" s="41" t="inlineStr">
        <is>
          <t>кг</t>
        </is>
      </c>
      <c r="V376" s="700" t="n">
        <v>0</v>
      </c>
      <c r="W376" s="701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8" t="n"/>
      <c r="B377" s="327" t="n"/>
      <c r="C377" s="327" t="n"/>
      <c r="D377" s="327" t="n"/>
      <c r="E377" s="327" t="n"/>
      <c r="F377" s="327" t="n"/>
      <c r="G377" s="327" t="n"/>
      <c r="H377" s="327" t="n"/>
      <c r="I377" s="327" t="n"/>
      <c r="J377" s="327" t="n"/>
      <c r="K377" s="327" t="n"/>
      <c r="L377" s="327" t="n"/>
      <c r="M377" s="702" t="n"/>
      <c r="N377" s="703" t="inlineStr">
        <is>
          <t>Итого</t>
        </is>
      </c>
      <c r="O377" s="673" t="n"/>
      <c r="P377" s="673" t="n"/>
      <c r="Q377" s="673" t="n"/>
      <c r="R377" s="673" t="n"/>
      <c r="S377" s="673" t="n"/>
      <c r="T377" s="674" t="n"/>
      <c r="U377" s="43" t="inlineStr">
        <is>
          <t>кор</t>
        </is>
      </c>
      <c r="V377" s="704">
        <f>IFERROR(V373/H373,"0")+IFERROR(V374/H374,"0")+IFERROR(V375/H375,"0")+IFERROR(V376/H376,"0")</f>
        <v/>
      </c>
      <c r="W377" s="704">
        <f>IFERROR(W373/H373,"0")+IFERROR(W374/H374,"0")+IFERROR(W375/H375,"0")+IFERROR(W376/H376,"0")</f>
        <v/>
      </c>
      <c r="X377" s="704">
        <f>IFERROR(IF(X373="",0,X373),"0")+IFERROR(IF(X374="",0,X374),"0")+IFERROR(IF(X375="",0,X375),"0")+IFERROR(IF(X376="",0,X376),"0")</f>
        <v/>
      </c>
      <c r="Y377" s="705" t="n"/>
      <c r="Z377" s="705" t="n"/>
    </row>
    <row r="378">
      <c r="A378" s="327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702" t="n"/>
      <c r="N378" s="703" t="inlineStr">
        <is>
          <t>Итого</t>
        </is>
      </c>
      <c r="O378" s="673" t="n"/>
      <c r="P378" s="673" t="n"/>
      <c r="Q378" s="673" t="n"/>
      <c r="R378" s="673" t="n"/>
      <c r="S378" s="673" t="n"/>
      <c r="T378" s="674" t="n"/>
      <c r="U378" s="43" t="inlineStr">
        <is>
          <t>кг</t>
        </is>
      </c>
      <c r="V378" s="704">
        <f>IFERROR(SUM(V373:V376),"0")</f>
        <v/>
      </c>
      <c r="W378" s="704">
        <f>IFERROR(SUM(W373:W376),"0")</f>
        <v/>
      </c>
      <c r="X378" s="43" t="n"/>
      <c r="Y378" s="705" t="n"/>
      <c r="Z378" s="705" t="n"/>
    </row>
    <row r="379" ht="14.25" customHeight="1">
      <c r="A379" s="343" t="inlineStr">
        <is>
          <t>Сардельки</t>
        </is>
      </c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327" t="n"/>
      <c r="N379" s="327" t="n"/>
      <c r="O379" s="327" t="n"/>
      <c r="P379" s="327" t="n"/>
      <c r="Q379" s="327" t="n"/>
      <c r="R379" s="327" t="n"/>
      <c r="S379" s="327" t="n"/>
      <c r="T379" s="327" t="n"/>
      <c r="U379" s="327" t="n"/>
      <c r="V379" s="327" t="n"/>
      <c r="W379" s="327" t="n"/>
      <c r="X379" s="327" t="n"/>
      <c r="Y379" s="343" t="n"/>
      <c r="Z379" s="343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0" t="n">
        <v>4680115881648</v>
      </c>
      <c r="E380" s="665" t="n"/>
      <c r="F380" s="697" t="n">
        <v>1</v>
      </c>
      <c r="G380" s="38" t="n">
        <v>4</v>
      </c>
      <c r="H380" s="697" t="n">
        <v>4</v>
      </c>
      <c r="I380" s="697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9" t="n"/>
      <c r="P380" s="699" t="n"/>
      <c r="Q380" s="699" t="n"/>
      <c r="R380" s="665" t="n"/>
      <c r="S380" s="40" t="inlineStr"/>
      <c r="T380" s="40" t="inlineStr"/>
      <c r="U380" s="41" t="inlineStr">
        <is>
          <t>кг</t>
        </is>
      </c>
      <c r="V380" s="700" t="n">
        <v>0</v>
      </c>
      <c r="W380" s="701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8" t="n"/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702" t="n"/>
      <c r="N381" s="703" t="inlineStr">
        <is>
          <t>Итого</t>
        </is>
      </c>
      <c r="O381" s="673" t="n"/>
      <c r="P381" s="673" t="n"/>
      <c r="Q381" s="673" t="n"/>
      <c r="R381" s="673" t="n"/>
      <c r="S381" s="673" t="n"/>
      <c r="T381" s="674" t="n"/>
      <c r="U381" s="43" t="inlineStr">
        <is>
          <t>кор</t>
        </is>
      </c>
      <c r="V381" s="704">
        <f>IFERROR(V380/H380,"0")</f>
        <v/>
      </c>
      <c r="W381" s="704">
        <f>IFERROR(W380/H380,"0")</f>
        <v/>
      </c>
      <c r="X381" s="704">
        <f>IFERROR(IF(X380="",0,X380),"0")</f>
        <v/>
      </c>
      <c r="Y381" s="705" t="n"/>
      <c r="Z381" s="705" t="n"/>
    </row>
    <row r="382">
      <c r="A382" s="327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702" t="n"/>
      <c r="N382" s="703" t="inlineStr">
        <is>
          <t>Итого</t>
        </is>
      </c>
      <c r="O382" s="673" t="n"/>
      <c r="P382" s="673" t="n"/>
      <c r="Q382" s="673" t="n"/>
      <c r="R382" s="673" t="n"/>
      <c r="S382" s="673" t="n"/>
      <c r="T382" s="674" t="n"/>
      <c r="U382" s="43" t="inlineStr">
        <is>
          <t>кг</t>
        </is>
      </c>
      <c r="V382" s="704">
        <f>IFERROR(SUM(V380:V380),"0")</f>
        <v/>
      </c>
      <c r="W382" s="704">
        <f>IFERROR(SUM(W380:W380),"0")</f>
        <v/>
      </c>
      <c r="X382" s="43" t="n"/>
      <c r="Y382" s="705" t="n"/>
      <c r="Z382" s="705" t="n"/>
    </row>
    <row r="383" ht="14.25" customHeight="1">
      <c r="A383" s="343" t="inlineStr">
        <is>
          <t>Сырокопченые колбасы</t>
        </is>
      </c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327" t="n"/>
      <c r="N383" s="327" t="n"/>
      <c r="O383" s="327" t="n"/>
      <c r="P383" s="327" t="n"/>
      <c r="Q383" s="327" t="n"/>
      <c r="R383" s="327" t="n"/>
      <c r="S383" s="327" t="n"/>
      <c r="T383" s="327" t="n"/>
      <c r="U383" s="327" t="n"/>
      <c r="V383" s="327" t="n"/>
      <c r="W383" s="327" t="n"/>
      <c r="X383" s="327" t="n"/>
      <c r="Y383" s="343" t="n"/>
      <c r="Z383" s="343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0" t="n">
        <v>4680115884359</v>
      </c>
      <c r="E384" s="665" t="n"/>
      <c r="F384" s="697" t="n">
        <v>0.06</v>
      </c>
      <c r="G384" s="38" t="n">
        <v>20</v>
      </c>
      <c r="H384" s="697" t="n">
        <v>1.2</v>
      </c>
      <c r="I384" s="697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1" t="inlineStr">
        <is>
          <t>с/к колбасы «Балыкбургская с мраморным балыком и нотками кориандра» ф/в 0,06 нарезка ТМ «Баварушка»</t>
        </is>
      </c>
      <c r="O384" s="699" t="n"/>
      <c r="P384" s="699" t="n"/>
      <c r="Q384" s="699" t="n"/>
      <c r="R384" s="665" t="n"/>
      <c r="S384" s="40" t="inlineStr"/>
      <c r="T384" s="40" t="inlineStr"/>
      <c r="U384" s="41" t="inlineStr">
        <is>
          <t>кг</t>
        </is>
      </c>
      <c r="V384" s="700" t="n">
        <v>0</v>
      </c>
      <c r="W384" s="70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0" t="n">
        <v>4680115884335</v>
      </c>
      <c r="E385" s="665" t="n"/>
      <c r="F385" s="697" t="n">
        <v>0.06</v>
      </c>
      <c r="G385" s="38" t="n">
        <v>20</v>
      </c>
      <c r="H385" s="697" t="n">
        <v>1.2</v>
      </c>
      <c r="I385" s="697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2" t="inlineStr">
        <is>
          <t>с/к колбасы «Филейбургская зернистая» ф/в 0,06 нарезка ТМ «Баварушка»</t>
        </is>
      </c>
      <c r="O385" s="699" t="n"/>
      <c r="P385" s="699" t="n"/>
      <c r="Q385" s="699" t="n"/>
      <c r="R385" s="665" t="n"/>
      <c r="S385" s="40" t="inlineStr"/>
      <c r="T385" s="40" t="inlineStr"/>
      <c r="U385" s="41" t="inlineStr">
        <is>
          <t>кг</t>
        </is>
      </c>
      <c r="V385" s="700" t="n">
        <v>0</v>
      </c>
      <c r="W385" s="70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0" t="n">
        <v>4680115884342</v>
      </c>
      <c r="E386" s="665" t="n"/>
      <c r="F386" s="697" t="n">
        <v>0.06</v>
      </c>
      <c r="G386" s="38" t="n">
        <v>20</v>
      </c>
      <c r="H386" s="697" t="n">
        <v>1.2</v>
      </c>
      <c r="I386" s="697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3" t="inlineStr">
        <is>
          <t>с/к колбасы «Филейбургская с ароматными пряностями» ф/в 0,06 нарезка ТМ «Баварушка»</t>
        </is>
      </c>
      <c r="O386" s="699" t="n"/>
      <c r="P386" s="699" t="n"/>
      <c r="Q386" s="699" t="n"/>
      <c r="R386" s="665" t="n"/>
      <c r="S386" s="40" t="inlineStr"/>
      <c r="T386" s="40" t="inlineStr"/>
      <c r="U386" s="41" t="inlineStr">
        <is>
          <t>кг</t>
        </is>
      </c>
      <c r="V386" s="700" t="n">
        <v>0</v>
      </c>
      <c r="W386" s="70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0" t="n">
        <v>4680115884113</v>
      </c>
      <c r="E387" s="665" t="n"/>
      <c r="F387" s="697" t="n">
        <v>0.11</v>
      </c>
      <c r="G387" s="38" t="n">
        <v>12</v>
      </c>
      <c r="H387" s="697" t="n">
        <v>1.32</v>
      </c>
      <c r="I387" s="697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4" t="inlineStr">
        <is>
          <t>с/к колбасы «Филейбургская с филе сочного окорока» ф/в 0,11 н/о ТМ «Баварушка»</t>
        </is>
      </c>
      <c r="O387" s="699" t="n"/>
      <c r="P387" s="699" t="n"/>
      <c r="Q387" s="699" t="n"/>
      <c r="R387" s="665" t="n"/>
      <c r="S387" s="40" t="inlineStr"/>
      <c r="T387" s="40" t="inlineStr"/>
      <c r="U387" s="41" t="inlineStr">
        <is>
          <t>кг</t>
        </is>
      </c>
      <c r="V387" s="700" t="n">
        <v>0</v>
      </c>
      <c r="W387" s="701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8" t="n"/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702" t="n"/>
      <c r="N388" s="703" t="inlineStr">
        <is>
          <t>Итого</t>
        </is>
      </c>
      <c r="O388" s="673" t="n"/>
      <c r="P388" s="673" t="n"/>
      <c r="Q388" s="673" t="n"/>
      <c r="R388" s="673" t="n"/>
      <c r="S388" s="673" t="n"/>
      <c r="T388" s="674" t="n"/>
      <c r="U388" s="43" t="inlineStr">
        <is>
          <t>кор</t>
        </is>
      </c>
      <c r="V388" s="704">
        <f>IFERROR(V384/H384,"0")+IFERROR(V385/H385,"0")+IFERROR(V386/H386,"0")+IFERROR(V387/H387,"0")</f>
        <v/>
      </c>
      <c r="W388" s="704">
        <f>IFERROR(W384/H384,"0")+IFERROR(W385/H385,"0")+IFERROR(W386/H386,"0")+IFERROR(W387/H387,"0")</f>
        <v/>
      </c>
      <c r="X388" s="704">
        <f>IFERROR(IF(X384="",0,X384),"0")+IFERROR(IF(X385="",0,X385),"0")+IFERROR(IF(X386="",0,X386),"0")+IFERROR(IF(X387="",0,X387),"0")</f>
        <v/>
      </c>
      <c r="Y388" s="705" t="n"/>
      <c r="Z388" s="705" t="n"/>
    </row>
    <row r="389">
      <c r="A389" s="327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702" t="n"/>
      <c r="N389" s="703" t="inlineStr">
        <is>
          <t>Итого</t>
        </is>
      </c>
      <c r="O389" s="673" t="n"/>
      <c r="P389" s="673" t="n"/>
      <c r="Q389" s="673" t="n"/>
      <c r="R389" s="673" t="n"/>
      <c r="S389" s="673" t="n"/>
      <c r="T389" s="674" t="n"/>
      <c r="U389" s="43" t="inlineStr">
        <is>
          <t>кг</t>
        </is>
      </c>
      <c r="V389" s="704">
        <f>IFERROR(SUM(V384:V387),"0")</f>
        <v/>
      </c>
      <c r="W389" s="704">
        <f>IFERROR(SUM(W384:W387),"0")</f>
        <v/>
      </c>
      <c r="X389" s="43" t="n"/>
      <c r="Y389" s="705" t="n"/>
      <c r="Z389" s="705" t="n"/>
    </row>
    <row r="390" ht="16.5" customHeight="1">
      <c r="A390" s="354" t="inlineStr">
        <is>
          <t>Балыкбургская</t>
        </is>
      </c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327" t="n"/>
      <c r="N390" s="327" t="n"/>
      <c r="O390" s="327" t="n"/>
      <c r="P390" s="327" t="n"/>
      <c r="Q390" s="327" t="n"/>
      <c r="R390" s="327" t="n"/>
      <c r="S390" s="327" t="n"/>
      <c r="T390" s="327" t="n"/>
      <c r="U390" s="327" t="n"/>
      <c r="V390" s="327" t="n"/>
      <c r="W390" s="327" t="n"/>
      <c r="X390" s="327" t="n"/>
      <c r="Y390" s="354" t="n"/>
      <c r="Z390" s="354" t="n"/>
    </row>
    <row r="391" ht="14.25" customHeight="1">
      <c r="A391" s="343" t="inlineStr">
        <is>
          <t>Ветчины</t>
        </is>
      </c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27" t="n"/>
      <c r="N391" s="327" t="n"/>
      <c r="O391" s="327" t="n"/>
      <c r="P391" s="327" t="n"/>
      <c r="Q391" s="327" t="n"/>
      <c r="R391" s="327" t="n"/>
      <c r="S391" s="327" t="n"/>
      <c r="T391" s="327" t="n"/>
      <c r="U391" s="327" t="n"/>
      <c r="V391" s="327" t="n"/>
      <c r="W391" s="327" t="n"/>
      <c r="X391" s="327" t="n"/>
      <c r="Y391" s="343" t="n"/>
      <c r="Z391" s="343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0" t="n">
        <v>4607091389388</v>
      </c>
      <c r="E392" s="665" t="n"/>
      <c r="F392" s="697" t="n">
        <v>1.3</v>
      </c>
      <c r="G392" s="38" t="n">
        <v>4</v>
      </c>
      <c r="H392" s="697" t="n">
        <v>5.2</v>
      </c>
      <c r="I392" s="697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699" t="n"/>
      <c r="P392" s="699" t="n"/>
      <c r="Q392" s="699" t="n"/>
      <c r="R392" s="665" t="n"/>
      <c r="S392" s="40" t="inlineStr"/>
      <c r="T392" s="40" t="inlineStr"/>
      <c r="U392" s="41" t="inlineStr">
        <is>
          <t>кг</t>
        </is>
      </c>
      <c r="V392" s="700" t="n">
        <v>0</v>
      </c>
      <c r="W392" s="701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0" t="n">
        <v>4607091389364</v>
      </c>
      <c r="E393" s="665" t="n"/>
      <c r="F393" s="697" t="n">
        <v>0.42</v>
      </c>
      <c r="G393" s="38" t="n">
        <v>6</v>
      </c>
      <c r="H393" s="697" t="n">
        <v>2.52</v>
      </c>
      <c r="I393" s="697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699" t="n"/>
      <c r="P393" s="699" t="n"/>
      <c r="Q393" s="699" t="n"/>
      <c r="R393" s="665" t="n"/>
      <c r="S393" s="40" t="inlineStr"/>
      <c r="T393" s="40" t="inlineStr"/>
      <c r="U393" s="41" t="inlineStr">
        <is>
          <t>кг</t>
        </is>
      </c>
      <c r="V393" s="700" t="n">
        <v>0</v>
      </c>
      <c r="W393" s="701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8" t="n"/>
      <c r="B394" s="327" t="n"/>
      <c r="C394" s="327" t="n"/>
      <c r="D394" s="327" t="n"/>
      <c r="E394" s="327" t="n"/>
      <c r="F394" s="327" t="n"/>
      <c r="G394" s="327" t="n"/>
      <c r="H394" s="327" t="n"/>
      <c r="I394" s="327" t="n"/>
      <c r="J394" s="327" t="n"/>
      <c r="K394" s="327" t="n"/>
      <c r="L394" s="327" t="n"/>
      <c r="M394" s="702" t="n"/>
      <c r="N394" s="703" t="inlineStr">
        <is>
          <t>Итого</t>
        </is>
      </c>
      <c r="O394" s="673" t="n"/>
      <c r="P394" s="673" t="n"/>
      <c r="Q394" s="673" t="n"/>
      <c r="R394" s="673" t="n"/>
      <c r="S394" s="673" t="n"/>
      <c r="T394" s="674" t="n"/>
      <c r="U394" s="43" t="inlineStr">
        <is>
          <t>кор</t>
        </is>
      </c>
      <c r="V394" s="704">
        <f>IFERROR(V392/H392,"0")+IFERROR(V393/H393,"0")</f>
        <v/>
      </c>
      <c r="W394" s="704">
        <f>IFERROR(W392/H392,"0")+IFERROR(W393/H393,"0")</f>
        <v/>
      </c>
      <c r="X394" s="704">
        <f>IFERROR(IF(X392="",0,X392),"0")+IFERROR(IF(X393="",0,X393),"0")</f>
        <v/>
      </c>
      <c r="Y394" s="705" t="n"/>
      <c r="Z394" s="705" t="n"/>
    </row>
    <row r="395">
      <c r="A395" s="327" t="n"/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702" t="n"/>
      <c r="N395" s="703" t="inlineStr">
        <is>
          <t>Итого</t>
        </is>
      </c>
      <c r="O395" s="673" t="n"/>
      <c r="P395" s="673" t="n"/>
      <c r="Q395" s="673" t="n"/>
      <c r="R395" s="673" t="n"/>
      <c r="S395" s="673" t="n"/>
      <c r="T395" s="674" t="n"/>
      <c r="U395" s="43" t="inlineStr">
        <is>
          <t>кг</t>
        </is>
      </c>
      <c r="V395" s="704">
        <f>IFERROR(SUM(V392:V393),"0")</f>
        <v/>
      </c>
      <c r="W395" s="704">
        <f>IFERROR(SUM(W392:W393),"0")</f>
        <v/>
      </c>
      <c r="X395" s="43" t="n"/>
      <c r="Y395" s="705" t="n"/>
      <c r="Z395" s="705" t="n"/>
    </row>
    <row r="396" ht="14.25" customHeight="1">
      <c r="A396" s="343" t="inlineStr">
        <is>
          <t>Копченые колбасы</t>
        </is>
      </c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327" t="n"/>
      <c r="N396" s="327" t="n"/>
      <c r="O396" s="327" t="n"/>
      <c r="P396" s="327" t="n"/>
      <c r="Q396" s="327" t="n"/>
      <c r="R396" s="327" t="n"/>
      <c r="S396" s="327" t="n"/>
      <c r="T396" s="327" t="n"/>
      <c r="U396" s="327" t="n"/>
      <c r="V396" s="327" t="n"/>
      <c r="W396" s="327" t="n"/>
      <c r="X396" s="327" t="n"/>
      <c r="Y396" s="343" t="n"/>
      <c r="Z396" s="343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0" t="n">
        <v>4607091389739</v>
      </c>
      <c r="E397" s="665" t="n"/>
      <c r="F397" s="697" t="n">
        <v>0.7</v>
      </c>
      <c r="G397" s="38" t="n">
        <v>6</v>
      </c>
      <c r="H397" s="697" t="n">
        <v>4.2</v>
      </c>
      <c r="I397" s="697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699" t="n"/>
      <c r="P397" s="699" t="n"/>
      <c r="Q397" s="699" t="n"/>
      <c r="R397" s="665" t="n"/>
      <c r="S397" s="40" t="inlineStr"/>
      <c r="T397" s="40" t="inlineStr"/>
      <c r="U397" s="41" t="inlineStr">
        <is>
          <t>кг</t>
        </is>
      </c>
      <c r="V397" s="700" t="n">
        <v>0</v>
      </c>
      <c r="W397" s="70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0" t="n">
        <v>4680115883048</v>
      </c>
      <c r="E398" s="665" t="n"/>
      <c r="F398" s="697" t="n">
        <v>1</v>
      </c>
      <c r="G398" s="38" t="n">
        <v>4</v>
      </c>
      <c r="H398" s="697" t="n">
        <v>4</v>
      </c>
      <c r="I398" s="697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1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699" t="n"/>
      <c r="P398" s="699" t="n"/>
      <c r="Q398" s="699" t="n"/>
      <c r="R398" s="665" t="n"/>
      <c r="S398" s="40" t="inlineStr"/>
      <c r="T398" s="40" t="inlineStr"/>
      <c r="U398" s="41" t="inlineStr">
        <is>
          <t>кг</t>
        </is>
      </c>
      <c r="V398" s="700" t="n">
        <v>0</v>
      </c>
      <c r="W398" s="701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0" t="n">
        <v>4607091389425</v>
      </c>
      <c r="E399" s="665" t="n"/>
      <c r="F399" s="697" t="n">
        <v>0.35</v>
      </c>
      <c r="G399" s="38" t="n">
        <v>6</v>
      </c>
      <c r="H399" s="697" t="n">
        <v>2.1</v>
      </c>
      <c r="I399" s="697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1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699" t="n"/>
      <c r="P399" s="699" t="n"/>
      <c r="Q399" s="699" t="n"/>
      <c r="R399" s="665" t="n"/>
      <c r="S399" s="40" t="inlineStr"/>
      <c r="T399" s="40" t="inlineStr"/>
      <c r="U399" s="41" t="inlineStr">
        <is>
          <t>кг</t>
        </is>
      </c>
      <c r="V399" s="700" t="n">
        <v>0</v>
      </c>
      <c r="W399" s="70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0" t="n">
        <v>4680115882911</v>
      </c>
      <c r="E400" s="665" t="n"/>
      <c r="F400" s="697" t="n">
        <v>0.4</v>
      </c>
      <c r="G400" s="38" t="n">
        <v>6</v>
      </c>
      <c r="H400" s="697" t="n">
        <v>2.4</v>
      </c>
      <c r="I400" s="697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0" t="inlineStr">
        <is>
          <t>П/к колбасы «Балыкбургская по-баварски» Фикс.вес 0,4 н/о мгс ТМ «Баварушка»</t>
        </is>
      </c>
      <c r="O400" s="699" t="n"/>
      <c r="P400" s="699" t="n"/>
      <c r="Q400" s="699" t="n"/>
      <c r="R400" s="665" t="n"/>
      <c r="S400" s="40" t="inlineStr"/>
      <c r="T400" s="40" t="inlineStr"/>
      <c r="U400" s="41" t="inlineStr">
        <is>
          <t>кг</t>
        </is>
      </c>
      <c r="V400" s="700" t="n">
        <v>0</v>
      </c>
      <c r="W400" s="70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0" t="n">
        <v>4680115880771</v>
      </c>
      <c r="E401" s="665" t="n"/>
      <c r="F401" s="697" t="n">
        <v>0.28</v>
      </c>
      <c r="G401" s="38" t="n">
        <v>6</v>
      </c>
      <c r="H401" s="697" t="n">
        <v>1.68</v>
      </c>
      <c r="I401" s="697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699" t="n"/>
      <c r="P401" s="699" t="n"/>
      <c r="Q401" s="699" t="n"/>
      <c r="R401" s="665" t="n"/>
      <c r="S401" s="40" t="inlineStr"/>
      <c r="T401" s="40" t="inlineStr"/>
      <c r="U401" s="41" t="inlineStr">
        <is>
          <t>кг</t>
        </is>
      </c>
      <c r="V401" s="700" t="n">
        <v>0</v>
      </c>
      <c r="W401" s="70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0" t="n">
        <v>4607091389500</v>
      </c>
      <c r="E402" s="665" t="n"/>
      <c r="F402" s="697" t="n">
        <v>0.35</v>
      </c>
      <c r="G402" s="38" t="n">
        <v>6</v>
      </c>
      <c r="H402" s="697" t="n">
        <v>2.1</v>
      </c>
      <c r="I402" s="697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699" t="n"/>
      <c r="P402" s="699" t="n"/>
      <c r="Q402" s="699" t="n"/>
      <c r="R402" s="665" t="n"/>
      <c r="S402" s="40" t="inlineStr"/>
      <c r="T402" s="40" t="inlineStr"/>
      <c r="U402" s="41" t="inlineStr">
        <is>
          <t>кг</t>
        </is>
      </c>
      <c r="V402" s="700" t="n">
        <v>0</v>
      </c>
      <c r="W402" s="70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0" t="n">
        <v>4680115881983</v>
      </c>
      <c r="E403" s="665" t="n"/>
      <c r="F403" s="697" t="n">
        <v>0.28</v>
      </c>
      <c r="G403" s="38" t="n">
        <v>4</v>
      </c>
      <c r="H403" s="697" t="n">
        <v>1.12</v>
      </c>
      <c r="I403" s="697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699" t="n"/>
      <c r="P403" s="699" t="n"/>
      <c r="Q403" s="699" t="n"/>
      <c r="R403" s="665" t="n"/>
      <c r="S403" s="40" t="inlineStr"/>
      <c r="T403" s="40" t="inlineStr"/>
      <c r="U403" s="41" t="inlineStr">
        <is>
          <t>кг</t>
        </is>
      </c>
      <c r="V403" s="700" t="n">
        <v>0</v>
      </c>
      <c r="W403" s="70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8" t="n"/>
      <c r="B404" s="327" t="n"/>
      <c r="C404" s="327" t="n"/>
      <c r="D404" s="327" t="n"/>
      <c r="E404" s="327" t="n"/>
      <c r="F404" s="327" t="n"/>
      <c r="G404" s="327" t="n"/>
      <c r="H404" s="327" t="n"/>
      <c r="I404" s="327" t="n"/>
      <c r="J404" s="327" t="n"/>
      <c r="K404" s="327" t="n"/>
      <c r="L404" s="327" t="n"/>
      <c r="M404" s="702" t="n"/>
      <c r="N404" s="703" t="inlineStr">
        <is>
          <t>Итого</t>
        </is>
      </c>
      <c r="O404" s="673" t="n"/>
      <c r="P404" s="673" t="n"/>
      <c r="Q404" s="673" t="n"/>
      <c r="R404" s="673" t="n"/>
      <c r="S404" s="673" t="n"/>
      <c r="T404" s="674" t="n"/>
      <c r="U404" s="43" t="inlineStr">
        <is>
          <t>кор</t>
        </is>
      </c>
      <c r="V404" s="704">
        <f>IFERROR(V397/H397,"0")+IFERROR(V398/H398,"0")+IFERROR(V399/H399,"0")+IFERROR(V400/H400,"0")+IFERROR(V401/H401,"0")+IFERROR(V402/H402,"0")+IFERROR(V403/H403,"0")</f>
        <v/>
      </c>
      <c r="W404" s="704">
        <f>IFERROR(W397/H397,"0")+IFERROR(W398/H398,"0")+IFERROR(W399/H399,"0")+IFERROR(W400/H400,"0")+IFERROR(W401/H401,"0")+IFERROR(W402/H402,"0")+IFERROR(W403/H403,"0")</f>
        <v/>
      </c>
      <c r="X404" s="704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5" t="n"/>
      <c r="Z404" s="705" t="n"/>
    </row>
    <row r="405">
      <c r="A405" s="327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702" t="n"/>
      <c r="N405" s="703" t="inlineStr">
        <is>
          <t>Итого</t>
        </is>
      </c>
      <c r="O405" s="673" t="n"/>
      <c r="P405" s="673" t="n"/>
      <c r="Q405" s="673" t="n"/>
      <c r="R405" s="673" t="n"/>
      <c r="S405" s="673" t="n"/>
      <c r="T405" s="674" t="n"/>
      <c r="U405" s="43" t="inlineStr">
        <is>
          <t>кг</t>
        </is>
      </c>
      <c r="V405" s="704">
        <f>IFERROR(SUM(V397:V403),"0")</f>
        <v/>
      </c>
      <c r="W405" s="704">
        <f>IFERROR(SUM(W397:W403),"0")</f>
        <v/>
      </c>
      <c r="X405" s="43" t="n"/>
      <c r="Y405" s="705" t="n"/>
      <c r="Z405" s="705" t="n"/>
    </row>
    <row r="406" ht="14.25" customHeight="1">
      <c r="A406" s="343" t="inlineStr">
        <is>
          <t>Сырокопченые колбасы</t>
        </is>
      </c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327" t="n"/>
      <c r="N406" s="327" t="n"/>
      <c r="O406" s="327" t="n"/>
      <c r="P406" s="327" t="n"/>
      <c r="Q406" s="327" t="n"/>
      <c r="R406" s="327" t="n"/>
      <c r="S406" s="327" t="n"/>
      <c r="T406" s="327" t="n"/>
      <c r="U406" s="327" t="n"/>
      <c r="V406" s="327" t="n"/>
      <c r="W406" s="327" t="n"/>
      <c r="X406" s="327" t="n"/>
      <c r="Y406" s="343" t="n"/>
      <c r="Z406" s="343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0" t="n">
        <v>4680115884571</v>
      </c>
      <c r="E407" s="665" t="n"/>
      <c r="F407" s="697" t="n">
        <v>0.1</v>
      </c>
      <c r="G407" s="38" t="n">
        <v>20</v>
      </c>
      <c r="H407" s="697" t="n">
        <v>2</v>
      </c>
      <c r="I407" s="697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4" t="inlineStr">
        <is>
          <t>с/к колбасы «Ветчина Балыкбургская с мраморным балыком» ф/в 0,1 нарезка ТМ «Баварушка»</t>
        </is>
      </c>
      <c r="O407" s="699" t="n"/>
      <c r="P407" s="699" t="n"/>
      <c r="Q407" s="699" t="n"/>
      <c r="R407" s="665" t="n"/>
      <c r="S407" s="40" t="inlineStr"/>
      <c r="T407" s="40" t="inlineStr"/>
      <c r="U407" s="41" t="inlineStr">
        <is>
          <t>кг</t>
        </is>
      </c>
      <c r="V407" s="700" t="n">
        <v>0</v>
      </c>
      <c r="W407" s="701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8" t="n"/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702" t="n"/>
      <c r="N408" s="703" t="inlineStr">
        <is>
          <t>Итого</t>
        </is>
      </c>
      <c r="O408" s="673" t="n"/>
      <c r="P408" s="673" t="n"/>
      <c r="Q408" s="673" t="n"/>
      <c r="R408" s="673" t="n"/>
      <c r="S408" s="673" t="n"/>
      <c r="T408" s="674" t="n"/>
      <c r="U408" s="43" t="inlineStr">
        <is>
          <t>кор</t>
        </is>
      </c>
      <c r="V408" s="704">
        <f>IFERROR(V407/H407,"0")</f>
        <v/>
      </c>
      <c r="W408" s="704">
        <f>IFERROR(W407/H407,"0")</f>
        <v/>
      </c>
      <c r="X408" s="704">
        <f>IFERROR(IF(X407="",0,X407),"0")</f>
        <v/>
      </c>
      <c r="Y408" s="705" t="n"/>
      <c r="Z408" s="705" t="n"/>
    </row>
    <row r="409">
      <c r="A409" s="327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702" t="n"/>
      <c r="N409" s="703" t="inlineStr">
        <is>
          <t>Итого</t>
        </is>
      </c>
      <c r="O409" s="673" t="n"/>
      <c r="P409" s="673" t="n"/>
      <c r="Q409" s="673" t="n"/>
      <c r="R409" s="673" t="n"/>
      <c r="S409" s="673" t="n"/>
      <c r="T409" s="674" t="n"/>
      <c r="U409" s="43" t="inlineStr">
        <is>
          <t>кг</t>
        </is>
      </c>
      <c r="V409" s="704">
        <f>IFERROR(SUM(V407:V407),"0")</f>
        <v/>
      </c>
      <c r="W409" s="704">
        <f>IFERROR(SUM(W407:W407),"0")</f>
        <v/>
      </c>
      <c r="X409" s="43" t="n"/>
      <c r="Y409" s="705" t="n"/>
      <c r="Z409" s="705" t="n"/>
    </row>
    <row r="410" ht="14.25" customHeight="1">
      <c r="A410" s="343" t="inlineStr">
        <is>
          <t>Сыровяленые колбасы</t>
        </is>
      </c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327" t="n"/>
      <c r="N410" s="327" t="n"/>
      <c r="O410" s="327" t="n"/>
      <c r="P410" s="327" t="n"/>
      <c r="Q410" s="327" t="n"/>
      <c r="R410" s="327" t="n"/>
      <c r="S410" s="327" t="n"/>
      <c r="T410" s="327" t="n"/>
      <c r="U410" s="327" t="n"/>
      <c r="V410" s="327" t="n"/>
      <c r="W410" s="327" t="n"/>
      <c r="X410" s="327" t="n"/>
      <c r="Y410" s="343" t="n"/>
      <c r="Z410" s="343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0" t="n">
        <v>4680115884090</v>
      </c>
      <c r="E411" s="665" t="n"/>
      <c r="F411" s="697" t="n">
        <v>0.11</v>
      </c>
      <c r="G411" s="38" t="n">
        <v>12</v>
      </c>
      <c r="H411" s="697" t="n">
        <v>1.32</v>
      </c>
      <c r="I411" s="697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5" t="inlineStr">
        <is>
          <t>с/в колбасы «Балыкбургская с мраморным балыком» ф/в 0,11 н/о ТМ «Баварушка»</t>
        </is>
      </c>
      <c r="O411" s="699" t="n"/>
      <c r="P411" s="699" t="n"/>
      <c r="Q411" s="699" t="n"/>
      <c r="R411" s="665" t="n"/>
      <c r="S411" s="40" t="inlineStr"/>
      <c r="T411" s="40" t="inlineStr"/>
      <c r="U411" s="41" t="inlineStr">
        <is>
          <t>кг</t>
        </is>
      </c>
      <c r="V411" s="700" t="n">
        <v>0</v>
      </c>
      <c r="W411" s="70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8" t="n"/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702" t="n"/>
      <c r="N412" s="703" t="inlineStr">
        <is>
          <t>Итого</t>
        </is>
      </c>
      <c r="O412" s="673" t="n"/>
      <c r="P412" s="673" t="n"/>
      <c r="Q412" s="673" t="n"/>
      <c r="R412" s="673" t="n"/>
      <c r="S412" s="673" t="n"/>
      <c r="T412" s="674" t="n"/>
      <c r="U412" s="43" t="inlineStr">
        <is>
          <t>кор</t>
        </is>
      </c>
      <c r="V412" s="704">
        <f>IFERROR(V411/H411,"0")</f>
        <v/>
      </c>
      <c r="W412" s="704">
        <f>IFERROR(W411/H411,"0")</f>
        <v/>
      </c>
      <c r="X412" s="704">
        <f>IFERROR(IF(X411="",0,X411),"0")</f>
        <v/>
      </c>
      <c r="Y412" s="705" t="n"/>
      <c r="Z412" s="705" t="n"/>
    </row>
    <row r="413">
      <c r="A413" s="327" t="n"/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702" t="n"/>
      <c r="N413" s="703" t="inlineStr">
        <is>
          <t>Итого</t>
        </is>
      </c>
      <c r="O413" s="673" t="n"/>
      <c r="P413" s="673" t="n"/>
      <c r="Q413" s="673" t="n"/>
      <c r="R413" s="673" t="n"/>
      <c r="S413" s="673" t="n"/>
      <c r="T413" s="674" t="n"/>
      <c r="U413" s="43" t="inlineStr">
        <is>
          <t>кг</t>
        </is>
      </c>
      <c r="V413" s="704">
        <f>IFERROR(SUM(V411:V411),"0")</f>
        <v/>
      </c>
      <c r="W413" s="704">
        <f>IFERROR(SUM(W411:W411),"0")</f>
        <v/>
      </c>
      <c r="X413" s="43" t="n"/>
      <c r="Y413" s="705" t="n"/>
      <c r="Z413" s="705" t="n"/>
    </row>
    <row r="414" ht="27.75" customHeight="1">
      <c r="A414" s="359" t="inlineStr">
        <is>
          <t>Дугушка</t>
        </is>
      </c>
      <c r="B414" s="696" t="n"/>
      <c r="C414" s="696" t="n"/>
      <c r="D414" s="696" t="n"/>
      <c r="E414" s="696" t="n"/>
      <c r="F414" s="696" t="n"/>
      <c r="G414" s="696" t="n"/>
      <c r="H414" s="696" t="n"/>
      <c r="I414" s="696" t="n"/>
      <c r="J414" s="696" t="n"/>
      <c r="K414" s="696" t="n"/>
      <c r="L414" s="696" t="n"/>
      <c r="M414" s="696" t="n"/>
      <c r="N414" s="696" t="n"/>
      <c r="O414" s="696" t="n"/>
      <c r="P414" s="696" t="n"/>
      <c r="Q414" s="696" t="n"/>
      <c r="R414" s="696" t="n"/>
      <c r="S414" s="696" t="n"/>
      <c r="T414" s="696" t="n"/>
      <c r="U414" s="696" t="n"/>
      <c r="V414" s="696" t="n"/>
      <c r="W414" s="696" t="n"/>
      <c r="X414" s="696" t="n"/>
      <c r="Y414" s="55" t="n"/>
      <c r="Z414" s="55" t="n"/>
    </row>
    <row r="415" ht="16.5" customHeight="1">
      <c r="A415" s="354" t="inlineStr">
        <is>
          <t>Дугушка</t>
        </is>
      </c>
      <c r="B415" s="327" t="n"/>
      <c r="C415" s="327" t="n"/>
      <c r="D415" s="327" t="n"/>
      <c r="E415" s="327" t="n"/>
      <c r="F415" s="327" t="n"/>
      <c r="G415" s="327" t="n"/>
      <c r="H415" s="327" t="n"/>
      <c r="I415" s="327" t="n"/>
      <c r="J415" s="327" t="n"/>
      <c r="K415" s="327" t="n"/>
      <c r="L415" s="327" t="n"/>
      <c r="M415" s="327" t="n"/>
      <c r="N415" s="327" t="n"/>
      <c r="O415" s="327" t="n"/>
      <c r="P415" s="327" t="n"/>
      <c r="Q415" s="327" t="n"/>
      <c r="R415" s="327" t="n"/>
      <c r="S415" s="327" t="n"/>
      <c r="T415" s="327" t="n"/>
      <c r="U415" s="327" t="n"/>
      <c r="V415" s="327" t="n"/>
      <c r="W415" s="327" t="n"/>
      <c r="X415" s="327" t="n"/>
      <c r="Y415" s="354" t="n"/>
      <c r="Z415" s="354" t="n"/>
    </row>
    <row r="416" ht="14.25" customHeight="1">
      <c r="A416" s="343" t="inlineStr">
        <is>
          <t>Вареные колбасы</t>
        </is>
      </c>
      <c r="B416" s="327" t="n"/>
      <c r="C416" s="327" t="n"/>
      <c r="D416" s="327" t="n"/>
      <c r="E416" s="327" t="n"/>
      <c r="F416" s="327" t="n"/>
      <c r="G416" s="327" t="n"/>
      <c r="H416" s="327" t="n"/>
      <c r="I416" s="327" t="n"/>
      <c r="J416" s="327" t="n"/>
      <c r="K416" s="327" t="n"/>
      <c r="L416" s="327" t="n"/>
      <c r="M416" s="327" t="n"/>
      <c r="N416" s="327" t="n"/>
      <c r="O416" s="327" t="n"/>
      <c r="P416" s="327" t="n"/>
      <c r="Q416" s="327" t="n"/>
      <c r="R416" s="327" t="n"/>
      <c r="S416" s="327" t="n"/>
      <c r="T416" s="327" t="n"/>
      <c r="U416" s="327" t="n"/>
      <c r="V416" s="327" t="n"/>
      <c r="W416" s="327" t="n"/>
      <c r="X416" s="327" t="n"/>
      <c r="Y416" s="343" t="n"/>
      <c r="Z416" s="343" t="n"/>
    </row>
    <row r="417" ht="27" customHeight="1">
      <c r="A417" s="64" t="inlineStr">
        <is>
          <t>SU002011</t>
        </is>
      </c>
      <c r="B417" s="64" t="inlineStr">
        <is>
          <t>P002991</t>
        </is>
      </c>
      <c r="C417" s="37" t="n">
        <v>4301011371</v>
      </c>
      <c r="D417" s="330" t="n">
        <v>4607091389067</v>
      </c>
      <c r="E417" s="665" t="n"/>
      <c r="F417" s="697" t="n">
        <v>0.88</v>
      </c>
      <c r="G417" s="38" t="n">
        <v>6</v>
      </c>
      <c r="H417" s="697" t="n">
        <v>5.28</v>
      </c>
      <c r="I417" s="697" t="n">
        <v>5.64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55</v>
      </c>
      <c r="N417" s="92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7" s="699" t="n"/>
      <c r="P417" s="699" t="n"/>
      <c r="Q417" s="699" t="n"/>
      <c r="R417" s="665" t="n"/>
      <c r="S417" s="40" t="inlineStr"/>
      <c r="T417" s="40" t="inlineStr"/>
      <c r="U417" s="41" t="inlineStr">
        <is>
          <t>кг</t>
        </is>
      </c>
      <c r="V417" s="700" t="n">
        <v>0</v>
      </c>
      <c r="W417" s="70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SU002094</t>
        </is>
      </c>
      <c r="B418" s="64" t="inlineStr">
        <is>
          <t>P002975</t>
        </is>
      </c>
      <c r="C418" s="37" t="n">
        <v>4301011363</v>
      </c>
      <c r="D418" s="330" t="n">
        <v>4607091383522</v>
      </c>
      <c r="E418" s="665" t="n"/>
      <c r="F418" s="697" t="n">
        <v>0.88</v>
      </c>
      <c r="G418" s="38" t="n">
        <v>6</v>
      </c>
      <c r="H418" s="697" t="n">
        <v>5.28</v>
      </c>
      <c r="I418" s="697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8" s="699" t="n"/>
      <c r="P418" s="699" t="n"/>
      <c r="Q418" s="699" t="n"/>
      <c r="R418" s="665" t="n"/>
      <c r="S418" s="40" t="inlineStr"/>
      <c r="T418" s="40" t="inlineStr"/>
      <c r="U418" s="41" t="inlineStr">
        <is>
          <t>кг</t>
        </is>
      </c>
      <c r="V418" s="700" t="n">
        <v>0</v>
      </c>
      <c r="W418" s="70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SU002182</t>
        </is>
      </c>
      <c r="B419" s="64" t="inlineStr">
        <is>
          <t>P002990</t>
        </is>
      </c>
      <c r="C419" s="37" t="n">
        <v>4301011431</v>
      </c>
      <c r="D419" s="330" t="n">
        <v>4607091384437</v>
      </c>
      <c r="E419" s="665" t="n"/>
      <c r="F419" s="697" t="n">
        <v>0.88</v>
      </c>
      <c r="G419" s="38" t="n">
        <v>6</v>
      </c>
      <c r="H419" s="697" t="n">
        <v>5.28</v>
      </c>
      <c r="I419" s="697" t="n">
        <v>5.64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50</v>
      </c>
      <c r="N419" s="92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9" s="699" t="n"/>
      <c r="P419" s="699" t="n"/>
      <c r="Q419" s="699" t="n"/>
      <c r="R419" s="665" t="n"/>
      <c r="S419" s="40" t="inlineStr"/>
      <c r="T419" s="40" t="inlineStr"/>
      <c r="U419" s="41" t="inlineStr">
        <is>
          <t>кг</t>
        </is>
      </c>
      <c r="V419" s="700" t="n">
        <v>0</v>
      </c>
      <c r="W419" s="70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SU002010</t>
        </is>
      </c>
      <c r="B420" s="64" t="inlineStr">
        <is>
          <t>P002979</t>
        </is>
      </c>
      <c r="C420" s="37" t="n">
        <v>4301011365</v>
      </c>
      <c r="D420" s="330" t="n">
        <v>4607091389104</v>
      </c>
      <c r="E420" s="665" t="n"/>
      <c r="F420" s="697" t="n">
        <v>0.88</v>
      </c>
      <c r="G420" s="38" t="n">
        <v>6</v>
      </c>
      <c r="H420" s="697" t="n">
        <v>5.28</v>
      </c>
      <c r="I420" s="697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2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0" s="699" t="n"/>
      <c r="P420" s="699" t="n"/>
      <c r="Q420" s="699" t="n"/>
      <c r="R420" s="665" t="n"/>
      <c r="S420" s="40" t="inlineStr"/>
      <c r="T420" s="40" t="inlineStr"/>
      <c r="U420" s="41" t="inlineStr">
        <is>
          <t>кг</t>
        </is>
      </c>
      <c r="V420" s="700" t="n">
        <v>0</v>
      </c>
      <c r="W420" s="701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7" t="inlineStr">
        <is>
          <t>КИ</t>
        </is>
      </c>
    </row>
    <row r="421" ht="27" customHeight="1">
      <c r="A421" s="64" t="inlineStr">
        <is>
          <t>SU002632</t>
        </is>
      </c>
      <c r="B421" s="64" t="inlineStr">
        <is>
          <t>P002982</t>
        </is>
      </c>
      <c r="C421" s="37" t="n">
        <v>4301011367</v>
      </c>
      <c r="D421" s="330" t="n">
        <v>4680115880603</v>
      </c>
      <c r="E421" s="665" t="n"/>
      <c r="F421" s="697" t="n">
        <v>0.6</v>
      </c>
      <c r="G421" s="38" t="n">
        <v>6</v>
      </c>
      <c r="H421" s="697" t="n">
        <v>3.6</v>
      </c>
      <c r="I421" s="69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1" s="699" t="n"/>
      <c r="P421" s="699" t="n"/>
      <c r="Q421" s="699" t="n"/>
      <c r="R421" s="665" t="n"/>
      <c r="S421" s="40" t="inlineStr"/>
      <c r="T421" s="40" t="inlineStr"/>
      <c r="U421" s="41" t="inlineStr">
        <is>
          <t>кг</t>
        </is>
      </c>
      <c r="V421" s="700" t="n">
        <v>0</v>
      </c>
      <c r="W421" s="70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8" t="inlineStr">
        <is>
          <t>КИ</t>
        </is>
      </c>
    </row>
    <row r="422" ht="27" customHeight="1">
      <c r="A422" s="64" t="inlineStr">
        <is>
          <t>SU002220</t>
        </is>
      </c>
      <c r="B422" s="64" t="inlineStr">
        <is>
          <t>P002404</t>
        </is>
      </c>
      <c r="C422" s="37" t="n">
        <v>4301011168</v>
      </c>
      <c r="D422" s="330" t="n">
        <v>4607091389999</v>
      </c>
      <c r="E422" s="665" t="n"/>
      <c r="F422" s="697" t="n">
        <v>0.6</v>
      </c>
      <c r="G422" s="38" t="n">
        <v>6</v>
      </c>
      <c r="H422" s="697" t="n">
        <v>3.6</v>
      </c>
      <c r="I422" s="697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31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2" s="699" t="n"/>
      <c r="P422" s="699" t="n"/>
      <c r="Q422" s="699" t="n"/>
      <c r="R422" s="665" t="n"/>
      <c r="S422" s="40" t="inlineStr"/>
      <c r="T422" s="40" t="inlineStr"/>
      <c r="U422" s="41" t="inlineStr">
        <is>
          <t>кг</t>
        </is>
      </c>
      <c r="V422" s="700" t="n">
        <v>0</v>
      </c>
      <c r="W422" s="701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27" customHeight="1">
      <c r="A423" s="64" t="inlineStr">
        <is>
          <t>SU002635</t>
        </is>
      </c>
      <c r="B423" s="64" t="inlineStr">
        <is>
          <t>P002992</t>
        </is>
      </c>
      <c r="C423" s="37" t="n">
        <v>4301011372</v>
      </c>
      <c r="D423" s="330" t="n">
        <v>4680115882782</v>
      </c>
      <c r="E423" s="665" t="n"/>
      <c r="F423" s="697" t="n">
        <v>0.6</v>
      </c>
      <c r="G423" s="38" t="n">
        <v>6</v>
      </c>
      <c r="H423" s="697" t="n">
        <v>3.6</v>
      </c>
      <c r="I423" s="697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50</v>
      </c>
      <c r="N423" s="93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3" s="699" t="n"/>
      <c r="P423" s="699" t="n"/>
      <c r="Q423" s="699" t="n"/>
      <c r="R423" s="665" t="n"/>
      <c r="S423" s="40" t="inlineStr"/>
      <c r="T423" s="40" t="inlineStr"/>
      <c r="U423" s="41" t="inlineStr">
        <is>
          <t>кг</t>
        </is>
      </c>
      <c r="V423" s="700" t="n">
        <v>0</v>
      </c>
      <c r="W423" s="701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 ht="27" customHeight="1">
      <c r="A424" s="64" t="inlineStr">
        <is>
          <t>SU002020</t>
        </is>
      </c>
      <c r="B424" s="64" t="inlineStr">
        <is>
          <t>P002308</t>
        </is>
      </c>
      <c r="C424" s="37" t="n">
        <v>4301011190</v>
      </c>
      <c r="D424" s="330" t="n">
        <v>4607091389098</v>
      </c>
      <c r="E424" s="665" t="n"/>
      <c r="F424" s="697" t="n">
        <v>0.4</v>
      </c>
      <c r="G424" s="38" t="n">
        <v>6</v>
      </c>
      <c r="H424" s="697" t="n">
        <v>2.4</v>
      </c>
      <c r="I424" s="697" t="n">
        <v>2.6</v>
      </c>
      <c r="J424" s="38" t="n">
        <v>156</v>
      </c>
      <c r="K424" s="38" t="inlineStr">
        <is>
          <t>12</t>
        </is>
      </c>
      <c r="L424" s="39" t="inlineStr">
        <is>
          <t>СК3</t>
        </is>
      </c>
      <c r="M424" s="38" t="n">
        <v>50</v>
      </c>
      <c r="N424" s="9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4" s="699" t="n"/>
      <c r="P424" s="699" t="n"/>
      <c r="Q424" s="699" t="n"/>
      <c r="R424" s="665" t="n"/>
      <c r="S424" s="40" t="inlineStr"/>
      <c r="T424" s="40" t="inlineStr"/>
      <c r="U424" s="41" t="inlineStr">
        <is>
          <t>кг</t>
        </is>
      </c>
      <c r="V424" s="700" t="n">
        <v>0</v>
      </c>
      <c r="W424" s="70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1" t="inlineStr">
        <is>
          <t>КИ</t>
        </is>
      </c>
    </row>
    <row r="425" ht="27" customHeight="1">
      <c r="A425" s="64" t="inlineStr">
        <is>
          <t>SU002631</t>
        </is>
      </c>
      <c r="B425" s="64" t="inlineStr">
        <is>
          <t>P002981</t>
        </is>
      </c>
      <c r="C425" s="37" t="n">
        <v>4301011366</v>
      </c>
      <c r="D425" s="330" t="n">
        <v>4607091389982</v>
      </c>
      <c r="E425" s="665" t="n"/>
      <c r="F425" s="697" t="n">
        <v>0.6</v>
      </c>
      <c r="G425" s="38" t="n">
        <v>6</v>
      </c>
      <c r="H425" s="697" t="n">
        <v>3.6</v>
      </c>
      <c r="I425" s="69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5" s="699" t="n"/>
      <c r="P425" s="699" t="n"/>
      <c r="Q425" s="699" t="n"/>
      <c r="R425" s="665" t="n"/>
      <c r="S425" s="40" t="inlineStr"/>
      <c r="T425" s="40" t="inlineStr"/>
      <c r="U425" s="41" t="inlineStr">
        <is>
          <t>кг</t>
        </is>
      </c>
      <c r="V425" s="700" t="n">
        <v>0</v>
      </c>
      <c r="W425" s="70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2" t="inlineStr">
        <is>
          <t>КИ</t>
        </is>
      </c>
    </row>
    <row r="426">
      <c r="A426" s="338" t="n"/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702" t="n"/>
      <c r="N426" s="703" t="inlineStr">
        <is>
          <t>Итого</t>
        </is>
      </c>
      <c r="O426" s="673" t="n"/>
      <c r="P426" s="673" t="n"/>
      <c r="Q426" s="673" t="n"/>
      <c r="R426" s="673" t="n"/>
      <c r="S426" s="673" t="n"/>
      <c r="T426" s="674" t="n"/>
      <c r="U426" s="43" t="inlineStr">
        <is>
          <t>кор</t>
        </is>
      </c>
      <c r="V426" s="704">
        <f>IFERROR(V417/H417,"0")+IFERROR(V418/H418,"0")+IFERROR(V419/H419,"0")+IFERROR(V420/H420,"0")+IFERROR(V421/H421,"0")+IFERROR(V422/H422,"0")+IFERROR(V423/H423,"0")+IFERROR(V424/H424,"0")+IFERROR(V425/H425,"0")</f>
        <v/>
      </c>
      <c r="W426" s="704">
        <f>IFERROR(W417/H417,"0")+IFERROR(W418/H418,"0")+IFERROR(W419/H419,"0")+IFERROR(W420/H420,"0")+IFERROR(W421/H421,"0")+IFERROR(W422/H422,"0")+IFERROR(W423/H423,"0")+IFERROR(W424/H424,"0")+IFERROR(W425/H425,"0")</f>
        <v/>
      </c>
      <c r="X426" s="70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/>
      </c>
      <c r="Y426" s="705" t="n"/>
      <c r="Z426" s="705" t="n"/>
    </row>
    <row r="427">
      <c r="A427" s="327" t="n"/>
      <c r="B427" s="327" t="n"/>
      <c r="C427" s="327" t="n"/>
      <c r="D427" s="327" t="n"/>
      <c r="E427" s="327" t="n"/>
      <c r="F427" s="327" t="n"/>
      <c r="G427" s="327" t="n"/>
      <c r="H427" s="327" t="n"/>
      <c r="I427" s="327" t="n"/>
      <c r="J427" s="327" t="n"/>
      <c r="K427" s="327" t="n"/>
      <c r="L427" s="327" t="n"/>
      <c r="M427" s="702" t="n"/>
      <c r="N427" s="703" t="inlineStr">
        <is>
          <t>Итого</t>
        </is>
      </c>
      <c r="O427" s="673" t="n"/>
      <c r="P427" s="673" t="n"/>
      <c r="Q427" s="673" t="n"/>
      <c r="R427" s="673" t="n"/>
      <c r="S427" s="673" t="n"/>
      <c r="T427" s="674" t="n"/>
      <c r="U427" s="43" t="inlineStr">
        <is>
          <t>кг</t>
        </is>
      </c>
      <c r="V427" s="704">
        <f>IFERROR(SUM(V417:V425),"0")</f>
        <v/>
      </c>
      <c r="W427" s="704">
        <f>IFERROR(SUM(W417:W425),"0")</f>
        <v/>
      </c>
      <c r="X427" s="43" t="n"/>
      <c r="Y427" s="705" t="n"/>
      <c r="Z427" s="705" t="n"/>
    </row>
    <row r="428" ht="14.25" customHeight="1">
      <c r="A428" s="343" t="inlineStr">
        <is>
          <t>Ветчины</t>
        </is>
      </c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327" t="n"/>
      <c r="N428" s="327" t="n"/>
      <c r="O428" s="327" t="n"/>
      <c r="P428" s="327" t="n"/>
      <c r="Q428" s="327" t="n"/>
      <c r="R428" s="327" t="n"/>
      <c r="S428" s="327" t="n"/>
      <c r="T428" s="327" t="n"/>
      <c r="U428" s="327" t="n"/>
      <c r="V428" s="327" t="n"/>
      <c r="W428" s="327" t="n"/>
      <c r="X428" s="327" t="n"/>
      <c r="Y428" s="343" t="n"/>
      <c r="Z428" s="343" t="n"/>
    </row>
    <row r="429" ht="16.5" customHeight="1">
      <c r="A429" s="64" t="inlineStr">
        <is>
          <t>SU002035</t>
        </is>
      </c>
      <c r="B429" s="64" t="inlineStr">
        <is>
          <t>P003146</t>
        </is>
      </c>
      <c r="C429" s="37" t="n">
        <v>4301020222</v>
      </c>
      <c r="D429" s="330" t="n">
        <v>4607091388930</v>
      </c>
      <c r="E429" s="665" t="n"/>
      <c r="F429" s="697" t="n">
        <v>0.88</v>
      </c>
      <c r="G429" s="38" t="n">
        <v>6</v>
      </c>
      <c r="H429" s="697" t="n">
        <v>5.28</v>
      </c>
      <c r="I429" s="69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55</v>
      </c>
      <c r="N429" s="935">
        <f>HYPERLINK("https://abi.ru/products/Охлажденные/Дугушка/Дугушка/Ветчины/P003146/","Ветчины Дугушка Дугушка Вес б/о Дугушка")</f>
        <v/>
      </c>
      <c r="O429" s="699" t="n"/>
      <c r="P429" s="699" t="n"/>
      <c r="Q429" s="699" t="n"/>
      <c r="R429" s="665" t="n"/>
      <c r="S429" s="40" t="inlineStr"/>
      <c r="T429" s="40" t="inlineStr"/>
      <c r="U429" s="41" t="inlineStr">
        <is>
          <t>кг</t>
        </is>
      </c>
      <c r="V429" s="700" t="n">
        <v>0</v>
      </c>
      <c r="W429" s="70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16.5" customHeight="1">
      <c r="A430" s="64" t="inlineStr">
        <is>
          <t>SU002643</t>
        </is>
      </c>
      <c r="B430" s="64" t="inlineStr">
        <is>
          <t>P002993</t>
        </is>
      </c>
      <c r="C430" s="37" t="n">
        <v>4301020206</v>
      </c>
      <c r="D430" s="330" t="n">
        <v>4680115880054</v>
      </c>
      <c r="E430" s="665" t="n"/>
      <c r="F430" s="697" t="n">
        <v>0.6</v>
      </c>
      <c r="G430" s="38" t="n">
        <v>6</v>
      </c>
      <c r="H430" s="697" t="n">
        <v>3.6</v>
      </c>
      <c r="I430" s="697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55</v>
      </c>
      <c r="N430" s="936">
        <f>HYPERLINK("https://abi.ru/products/Охлажденные/Дугушка/Дугушка/Ветчины/P002993/","Ветчины «Дугушка» Фикс.вес 0,6 П/а ТМ «Дугушка»")</f>
        <v/>
      </c>
      <c r="O430" s="699" t="n"/>
      <c r="P430" s="699" t="n"/>
      <c r="Q430" s="699" t="n"/>
      <c r="R430" s="665" t="n"/>
      <c r="S430" s="40" t="inlineStr"/>
      <c r="T430" s="40" t="inlineStr"/>
      <c r="U430" s="41" t="inlineStr">
        <is>
          <t>кг</t>
        </is>
      </c>
      <c r="V430" s="700" t="n">
        <v>0</v>
      </c>
      <c r="W430" s="701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>
      <c r="A431" s="338" t="n"/>
      <c r="B431" s="327" t="n"/>
      <c r="C431" s="327" t="n"/>
      <c r="D431" s="327" t="n"/>
      <c r="E431" s="327" t="n"/>
      <c r="F431" s="327" t="n"/>
      <c r="G431" s="327" t="n"/>
      <c r="H431" s="327" t="n"/>
      <c r="I431" s="327" t="n"/>
      <c r="J431" s="327" t="n"/>
      <c r="K431" s="327" t="n"/>
      <c r="L431" s="327" t="n"/>
      <c r="M431" s="702" t="n"/>
      <c r="N431" s="703" t="inlineStr">
        <is>
          <t>Итого</t>
        </is>
      </c>
      <c r="O431" s="673" t="n"/>
      <c r="P431" s="673" t="n"/>
      <c r="Q431" s="673" t="n"/>
      <c r="R431" s="673" t="n"/>
      <c r="S431" s="673" t="n"/>
      <c r="T431" s="674" t="n"/>
      <c r="U431" s="43" t="inlineStr">
        <is>
          <t>кор</t>
        </is>
      </c>
      <c r="V431" s="704">
        <f>IFERROR(V429/H429,"0")+IFERROR(V430/H430,"0")</f>
        <v/>
      </c>
      <c r="W431" s="704">
        <f>IFERROR(W429/H429,"0")+IFERROR(W430/H430,"0")</f>
        <v/>
      </c>
      <c r="X431" s="704">
        <f>IFERROR(IF(X429="",0,X429),"0")+IFERROR(IF(X430="",0,X430),"0")</f>
        <v/>
      </c>
      <c r="Y431" s="705" t="n"/>
      <c r="Z431" s="705" t="n"/>
    </row>
    <row r="432">
      <c r="A432" s="327" t="n"/>
      <c r="B432" s="327" t="n"/>
      <c r="C432" s="327" t="n"/>
      <c r="D432" s="327" t="n"/>
      <c r="E432" s="327" t="n"/>
      <c r="F432" s="327" t="n"/>
      <c r="G432" s="327" t="n"/>
      <c r="H432" s="327" t="n"/>
      <c r="I432" s="327" t="n"/>
      <c r="J432" s="327" t="n"/>
      <c r="K432" s="327" t="n"/>
      <c r="L432" s="327" t="n"/>
      <c r="M432" s="702" t="n"/>
      <c r="N432" s="703" t="inlineStr">
        <is>
          <t>Итого</t>
        </is>
      </c>
      <c r="O432" s="673" t="n"/>
      <c r="P432" s="673" t="n"/>
      <c r="Q432" s="673" t="n"/>
      <c r="R432" s="673" t="n"/>
      <c r="S432" s="673" t="n"/>
      <c r="T432" s="674" t="n"/>
      <c r="U432" s="43" t="inlineStr">
        <is>
          <t>кг</t>
        </is>
      </c>
      <c r="V432" s="704">
        <f>IFERROR(SUM(V429:V430),"0")</f>
        <v/>
      </c>
      <c r="W432" s="704">
        <f>IFERROR(SUM(W429:W430),"0")</f>
        <v/>
      </c>
      <c r="X432" s="43" t="n"/>
      <c r="Y432" s="705" t="n"/>
      <c r="Z432" s="705" t="n"/>
    </row>
    <row r="433" ht="14.25" customHeight="1">
      <c r="A433" s="343" t="inlineStr">
        <is>
          <t>Копченые колбасы</t>
        </is>
      </c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327" t="n"/>
      <c r="N433" s="327" t="n"/>
      <c r="O433" s="327" t="n"/>
      <c r="P433" s="327" t="n"/>
      <c r="Q433" s="327" t="n"/>
      <c r="R433" s="327" t="n"/>
      <c r="S433" s="327" t="n"/>
      <c r="T433" s="327" t="n"/>
      <c r="U433" s="327" t="n"/>
      <c r="V433" s="327" t="n"/>
      <c r="W433" s="327" t="n"/>
      <c r="X433" s="327" t="n"/>
      <c r="Y433" s="343" t="n"/>
      <c r="Z433" s="343" t="n"/>
    </row>
    <row r="434" ht="27" customHeight="1">
      <c r="A434" s="64" t="inlineStr">
        <is>
          <t>SU002150</t>
        </is>
      </c>
      <c r="B434" s="64" t="inlineStr">
        <is>
          <t>P003636</t>
        </is>
      </c>
      <c r="C434" s="37" t="n">
        <v>4301031252</v>
      </c>
      <c r="D434" s="330" t="n">
        <v>4680115883116</v>
      </c>
      <c r="E434" s="665" t="n"/>
      <c r="F434" s="697" t="n">
        <v>0.88</v>
      </c>
      <c r="G434" s="38" t="n">
        <v>6</v>
      </c>
      <c r="H434" s="697" t="n">
        <v>5.28</v>
      </c>
      <c r="I434" s="69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60</v>
      </c>
      <c r="N434" s="9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4" s="699" t="n"/>
      <c r="P434" s="699" t="n"/>
      <c r="Q434" s="699" t="n"/>
      <c r="R434" s="665" t="n"/>
      <c r="S434" s="40" t="inlineStr"/>
      <c r="T434" s="40" t="inlineStr"/>
      <c r="U434" s="41" t="inlineStr">
        <is>
          <t>кг</t>
        </is>
      </c>
      <c r="V434" s="700" t="n">
        <v>0</v>
      </c>
      <c r="W434" s="70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5" t="inlineStr">
        <is>
          <t>КИ</t>
        </is>
      </c>
    </row>
    <row r="435" ht="27" customHeight="1">
      <c r="A435" s="64" t="inlineStr">
        <is>
          <t>SU002158</t>
        </is>
      </c>
      <c r="B435" s="64" t="inlineStr">
        <is>
          <t>P003632</t>
        </is>
      </c>
      <c r="C435" s="37" t="n">
        <v>4301031248</v>
      </c>
      <c r="D435" s="330" t="n">
        <v>4680115883093</v>
      </c>
      <c r="E435" s="665" t="n"/>
      <c r="F435" s="697" t="n">
        <v>0.88</v>
      </c>
      <c r="G435" s="38" t="n">
        <v>6</v>
      </c>
      <c r="H435" s="697" t="n">
        <v>5.28</v>
      </c>
      <c r="I435" s="697" t="n">
        <v>5.64</v>
      </c>
      <c r="J435" s="38" t="n">
        <v>104</v>
      </c>
      <c r="K435" s="38" t="inlineStr">
        <is>
          <t>8</t>
        </is>
      </c>
      <c r="L435" s="39" t="inlineStr">
        <is>
          <t>СК2</t>
        </is>
      </c>
      <c r="M435" s="38" t="n">
        <v>60</v>
      </c>
      <c r="N435" s="9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5" s="699" t="n"/>
      <c r="P435" s="699" t="n"/>
      <c r="Q435" s="699" t="n"/>
      <c r="R435" s="665" t="n"/>
      <c r="S435" s="40" t="inlineStr"/>
      <c r="T435" s="40" t="inlineStr"/>
      <c r="U435" s="41" t="inlineStr">
        <is>
          <t>кг</t>
        </is>
      </c>
      <c r="V435" s="700" t="n">
        <v>0</v>
      </c>
      <c r="W435" s="70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6" t="inlineStr">
        <is>
          <t>КИ</t>
        </is>
      </c>
    </row>
    <row r="436" ht="27" customHeight="1">
      <c r="A436" s="64" t="inlineStr">
        <is>
          <t>SU002151</t>
        </is>
      </c>
      <c r="B436" s="64" t="inlineStr">
        <is>
          <t>P003634</t>
        </is>
      </c>
      <c r="C436" s="37" t="n">
        <v>4301031250</v>
      </c>
      <c r="D436" s="330" t="n">
        <v>4680115883109</v>
      </c>
      <c r="E436" s="665" t="n"/>
      <c r="F436" s="697" t="n">
        <v>0.88</v>
      </c>
      <c r="G436" s="38" t="n">
        <v>6</v>
      </c>
      <c r="H436" s="697" t="n">
        <v>5.28</v>
      </c>
      <c r="I436" s="697" t="n">
        <v>5.64</v>
      </c>
      <c r="J436" s="38" t="n">
        <v>104</v>
      </c>
      <c r="K436" s="38" t="inlineStr">
        <is>
          <t>8</t>
        </is>
      </c>
      <c r="L436" s="39" t="inlineStr">
        <is>
          <t>СК2</t>
        </is>
      </c>
      <c r="M436" s="38" t="n">
        <v>60</v>
      </c>
      <c r="N436" s="9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6" s="699" t="n"/>
      <c r="P436" s="699" t="n"/>
      <c r="Q436" s="699" t="n"/>
      <c r="R436" s="665" t="n"/>
      <c r="S436" s="40" t="inlineStr"/>
      <c r="T436" s="40" t="inlineStr"/>
      <c r="U436" s="41" t="inlineStr">
        <is>
          <t>кг</t>
        </is>
      </c>
      <c r="V436" s="700" t="n">
        <v>0</v>
      </c>
      <c r="W436" s="70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7" t="inlineStr">
        <is>
          <t>КИ</t>
        </is>
      </c>
    </row>
    <row r="437" ht="27" customHeight="1">
      <c r="A437" s="64" t="inlineStr">
        <is>
          <t>SU002916</t>
        </is>
      </c>
      <c r="B437" s="64" t="inlineStr">
        <is>
          <t>P003633</t>
        </is>
      </c>
      <c r="C437" s="37" t="n">
        <v>4301031249</v>
      </c>
      <c r="D437" s="330" t="n">
        <v>4680115882072</v>
      </c>
      <c r="E437" s="665" t="n"/>
      <c r="F437" s="697" t="n">
        <v>0.6</v>
      </c>
      <c r="G437" s="38" t="n">
        <v>6</v>
      </c>
      <c r="H437" s="697" t="n">
        <v>3.6</v>
      </c>
      <c r="I437" s="697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60</v>
      </c>
      <c r="N437" s="940" t="inlineStr">
        <is>
          <t>В/к колбасы «Рубленая Запеченная» Фикс.вес 0,6 Вектор ТМ «Дугушка»</t>
        </is>
      </c>
      <c r="O437" s="699" t="n"/>
      <c r="P437" s="699" t="n"/>
      <c r="Q437" s="699" t="n"/>
      <c r="R437" s="665" t="n"/>
      <c r="S437" s="40" t="inlineStr"/>
      <c r="T437" s="40" t="inlineStr"/>
      <c r="U437" s="41" t="inlineStr">
        <is>
          <t>кг</t>
        </is>
      </c>
      <c r="V437" s="700" t="n">
        <v>0</v>
      </c>
      <c r="W437" s="701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27" customHeight="1">
      <c r="A438" s="64" t="inlineStr">
        <is>
          <t>SU002919</t>
        </is>
      </c>
      <c r="B438" s="64" t="inlineStr">
        <is>
          <t>P003635</t>
        </is>
      </c>
      <c r="C438" s="37" t="n">
        <v>4301031251</v>
      </c>
      <c r="D438" s="330" t="n">
        <v>4680115882102</v>
      </c>
      <c r="E438" s="665" t="n"/>
      <c r="F438" s="697" t="n">
        <v>0.6</v>
      </c>
      <c r="G438" s="38" t="n">
        <v>6</v>
      </c>
      <c r="H438" s="697" t="n">
        <v>3.6</v>
      </c>
      <c r="I438" s="697" t="n">
        <v>3.81</v>
      </c>
      <c r="J438" s="38" t="n">
        <v>120</v>
      </c>
      <c r="K438" s="38" t="inlineStr">
        <is>
          <t>12</t>
        </is>
      </c>
      <c r="L438" s="39" t="inlineStr">
        <is>
          <t>СК2</t>
        </is>
      </c>
      <c r="M438" s="38" t="n">
        <v>60</v>
      </c>
      <c r="N438" s="941" t="inlineStr">
        <is>
          <t>В/к колбасы «Салями Запеченая» Фикс.вес 0,6 Вектор ТМ «Дугушка»</t>
        </is>
      </c>
      <c r="O438" s="699" t="n"/>
      <c r="P438" s="699" t="n"/>
      <c r="Q438" s="699" t="n"/>
      <c r="R438" s="665" t="n"/>
      <c r="S438" s="40" t="inlineStr"/>
      <c r="T438" s="40" t="inlineStr"/>
      <c r="U438" s="41" t="inlineStr">
        <is>
          <t>кг</t>
        </is>
      </c>
      <c r="V438" s="700" t="n">
        <v>0</v>
      </c>
      <c r="W438" s="701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9" t="inlineStr">
        <is>
          <t>КИ</t>
        </is>
      </c>
    </row>
    <row r="439" ht="27" customHeight="1">
      <c r="A439" s="64" t="inlineStr">
        <is>
          <t>SU002918</t>
        </is>
      </c>
      <c r="B439" s="64" t="inlineStr">
        <is>
          <t>P003637</t>
        </is>
      </c>
      <c r="C439" s="37" t="n">
        <v>4301031253</v>
      </c>
      <c r="D439" s="330" t="n">
        <v>4680115882096</v>
      </c>
      <c r="E439" s="665" t="n"/>
      <c r="F439" s="697" t="n">
        <v>0.6</v>
      </c>
      <c r="G439" s="38" t="n">
        <v>6</v>
      </c>
      <c r="H439" s="697" t="n">
        <v>3.6</v>
      </c>
      <c r="I439" s="697" t="n">
        <v>3.81</v>
      </c>
      <c r="J439" s="38" t="n">
        <v>120</v>
      </c>
      <c r="K439" s="38" t="inlineStr">
        <is>
          <t>12</t>
        </is>
      </c>
      <c r="L439" s="39" t="inlineStr">
        <is>
          <t>СК2</t>
        </is>
      </c>
      <c r="M439" s="38" t="n">
        <v>60</v>
      </c>
      <c r="N439" s="942" t="inlineStr">
        <is>
          <t>В/к колбасы «Сервелат Запеченный» Фикс.вес 0,6 Вектор ТМ «Дугушка»</t>
        </is>
      </c>
      <c r="O439" s="699" t="n"/>
      <c r="P439" s="699" t="n"/>
      <c r="Q439" s="699" t="n"/>
      <c r="R439" s="665" t="n"/>
      <c r="S439" s="40" t="inlineStr"/>
      <c r="T439" s="40" t="inlineStr"/>
      <c r="U439" s="41" t="inlineStr">
        <is>
          <t>кг</t>
        </is>
      </c>
      <c r="V439" s="700" t="n">
        <v>0</v>
      </c>
      <c r="W439" s="70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0" t="inlineStr">
        <is>
          <t>КИ</t>
        </is>
      </c>
    </row>
    <row r="440">
      <c r="A440" s="338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702" t="n"/>
      <c r="N440" s="703" t="inlineStr">
        <is>
          <t>Итого</t>
        </is>
      </c>
      <c r="O440" s="673" t="n"/>
      <c r="P440" s="673" t="n"/>
      <c r="Q440" s="673" t="n"/>
      <c r="R440" s="673" t="n"/>
      <c r="S440" s="673" t="n"/>
      <c r="T440" s="674" t="n"/>
      <c r="U440" s="43" t="inlineStr">
        <is>
          <t>кор</t>
        </is>
      </c>
      <c r="V440" s="704">
        <f>IFERROR(V434/H434,"0")+IFERROR(V435/H435,"0")+IFERROR(V436/H436,"0")+IFERROR(V437/H437,"0")+IFERROR(V438/H438,"0")+IFERROR(V439/H439,"0")</f>
        <v/>
      </c>
      <c r="W440" s="704">
        <f>IFERROR(W434/H434,"0")+IFERROR(W435/H435,"0")+IFERROR(W436/H436,"0")+IFERROR(W437/H437,"0")+IFERROR(W438/H438,"0")+IFERROR(W439/H439,"0")</f>
        <v/>
      </c>
      <c r="X440" s="704">
        <f>IFERROR(IF(X434="",0,X434),"0")+IFERROR(IF(X435="",0,X435),"0")+IFERROR(IF(X436="",0,X436),"0")+IFERROR(IF(X437="",0,X437),"0")+IFERROR(IF(X438="",0,X438),"0")+IFERROR(IF(X439="",0,X439),"0")</f>
        <v/>
      </c>
      <c r="Y440" s="705" t="n"/>
      <c r="Z440" s="705" t="n"/>
    </row>
    <row r="441">
      <c r="A441" s="327" t="n"/>
      <c r="B441" s="327" t="n"/>
      <c r="C441" s="327" t="n"/>
      <c r="D441" s="327" t="n"/>
      <c r="E441" s="327" t="n"/>
      <c r="F441" s="327" t="n"/>
      <c r="G441" s="327" t="n"/>
      <c r="H441" s="327" t="n"/>
      <c r="I441" s="327" t="n"/>
      <c r="J441" s="327" t="n"/>
      <c r="K441" s="327" t="n"/>
      <c r="L441" s="327" t="n"/>
      <c r="M441" s="702" t="n"/>
      <c r="N441" s="703" t="inlineStr">
        <is>
          <t>Итого</t>
        </is>
      </c>
      <c r="O441" s="673" t="n"/>
      <c r="P441" s="673" t="n"/>
      <c r="Q441" s="673" t="n"/>
      <c r="R441" s="673" t="n"/>
      <c r="S441" s="673" t="n"/>
      <c r="T441" s="674" t="n"/>
      <c r="U441" s="43" t="inlineStr">
        <is>
          <t>кг</t>
        </is>
      </c>
      <c r="V441" s="704">
        <f>IFERROR(SUM(V434:V439),"0")</f>
        <v/>
      </c>
      <c r="W441" s="704">
        <f>IFERROR(SUM(W434:W439),"0")</f>
        <v/>
      </c>
      <c r="X441" s="43" t="n"/>
      <c r="Y441" s="705" t="n"/>
      <c r="Z441" s="705" t="n"/>
    </row>
    <row r="442" ht="14.25" customHeight="1">
      <c r="A442" s="343" t="inlineStr">
        <is>
          <t>Сосиски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3" t="n"/>
      <c r="Z442" s="343" t="n"/>
    </row>
    <row r="443" ht="16.5" customHeight="1">
      <c r="A443" s="64" t="inlineStr">
        <is>
          <t>SU002218</t>
        </is>
      </c>
      <c r="B443" s="64" t="inlineStr">
        <is>
          <t>P002854</t>
        </is>
      </c>
      <c r="C443" s="37" t="n">
        <v>4301051230</v>
      </c>
      <c r="D443" s="330" t="n">
        <v>4607091383409</v>
      </c>
      <c r="E443" s="665" t="n"/>
      <c r="F443" s="697" t="n">
        <v>1.3</v>
      </c>
      <c r="G443" s="38" t="n">
        <v>6</v>
      </c>
      <c r="H443" s="697" t="n">
        <v>7.8</v>
      </c>
      <c r="I443" s="697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3">
        <f>HYPERLINK("https://abi.ru/products/Охлажденные/Дугушка/Дугушка/Сосиски/P002854/","Сосиски Молочные Дугушки Дугушка Весовые П/а мгс Дугушка")</f>
        <v/>
      </c>
      <c r="O443" s="699" t="n"/>
      <c r="P443" s="699" t="n"/>
      <c r="Q443" s="699" t="n"/>
      <c r="R443" s="665" t="n"/>
      <c r="S443" s="40" t="inlineStr"/>
      <c r="T443" s="40" t="inlineStr"/>
      <c r="U443" s="41" t="inlineStr">
        <is>
          <t>кг</t>
        </is>
      </c>
      <c r="V443" s="700" t="n">
        <v>0</v>
      </c>
      <c r="W443" s="701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16.5" customHeight="1">
      <c r="A444" s="64" t="inlineStr">
        <is>
          <t>SU002219</t>
        </is>
      </c>
      <c r="B444" s="64" t="inlineStr">
        <is>
          <t>P002855</t>
        </is>
      </c>
      <c r="C444" s="37" t="n">
        <v>4301051231</v>
      </c>
      <c r="D444" s="330" t="n">
        <v>4607091383416</v>
      </c>
      <c r="E444" s="665" t="n"/>
      <c r="F444" s="697" t="n">
        <v>1.3</v>
      </c>
      <c r="G444" s="38" t="n">
        <v>6</v>
      </c>
      <c r="H444" s="697" t="n">
        <v>7.8</v>
      </c>
      <c r="I444" s="697" t="n">
        <v>8.346</v>
      </c>
      <c r="J444" s="38" t="n">
        <v>56</v>
      </c>
      <c r="K444" s="38" t="inlineStr">
        <is>
          <t>8</t>
        </is>
      </c>
      <c r="L444" s="39" t="inlineStr">
        <is>
          <t>СК2</t>
        </is>
      </c>
      <c r="M444" s="38" t="n">
        <v>45</v>
      </c>
      <c r="N444" s="9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4" s="699" t="n"/>
      <c r="P444" s="699" t="n"/>
      <c r="Q444" s="699" t="n"/>
      <c r="R444" s="665" t="n"/>
      <c r="S444" s="40" t="inlineStr"/>
      <c r="T444" s="40" t="inlineStr"/>
      <c r="U444" s="41" t="inlineStr">
        <is>
          <t>кг</t>
        </is>
      </c>
      <c r="V444" s="700" t="n">
        <v>0</v>
      </c>
      <c r="W444" s="701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2" t="inlineStr">
        <is>
          <t>КИ</t>
        </is>
      </c>
    </row>
    <row r="445">
      <c r="A445" s="338" t="n"/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702" t="n"/>
      <c r="N445" s="703" t="inlineStr">
        <is>
          <t>Итого</t>
        </is>
      </c>
      <c r="O445" s="673" t="n"/>
      <c r="P445" s="673" t="n"/>
      <c r="Q445" s="673" t="n"/>
      <c r="R445" s="673" t="n"/>
      <c r="S445" s="673" t="n"/>
      <c r="T445" s="674" t="n"/>
      <c r="U445" s="43" t="inlineStr">
        <is>
          <t>кор</t>
        </is>
      </c>
      <c r="V445" s="704">
        <f>IFERROR(V443/H443,"0")+IFERROR(V444/H444,"0")</f>
        <v/>
      </c>
      <c r="W445" s="704">
        <f>IFERROR(W443/H443,"0")+IFERROR(W444/H444,"0")</f>
        <v/>
      </c>
      <c r="X445" s="704">
        <f>IFERROR(IF(X443="",0,X443),"0")+IFERROR(IF(X444="",0,X444),"0")</f>
        <v/>
      </c>
      <c r="Y445" s="705" t="n"/>
      <c r="Z445" s="705" t="n"/>
    </row>
    <row r="446">
      <c r="A446" s="327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702" t="n"/>
      <c r="N446" s="703" t="inlineStr">
        <is>
          <t>Итого</t>
        </is>
      </c>
      <c r="O446" s="673" t="n"/>
      <c r="P446" s="673" t="n"/>
      <c r="Q446" s="673" t="n"/>
      <c r="R446" s="673" t="n"/>
      <c r="S446" s="673" t="n"/>
      <c r="T446" s="674" t="n"/>
      <c r="U446" s="43" t="inlineStr">
        <is>
          <t>кг</t>
        </is>
      </c>
      <c r="V446" s="704">
        <f>IFERROR(SUM(V443:V444),"0")</f>
        <v/>
      </c>
      <c r="W446" s="704">
        <f>IFERROR(SUM(W443:W444),"0")</f>
        <v/>
      </c>
      <c r="X446" s="43" t="n"/>
      <c r="Y446" s="705" t="n"/>
      <c r="Z446" s="705" t="n"/>
    </row>
    <row r="447" ht="27.75" customHeight="1">
      <c r="A447" s="359" t="inlineStr">
        <is>
          <t>Зареченские</t>
        </is>
      </c>
      <c r="B447" s="696" t="n"/>
      <c r="C447" s="696" t="n"/>
      <c r="D447" s="696" t="n"/>
      <c r="E447" s="696" t="n"/>
      <c r="F447" s="696" t="n"/>
      <c r="G447" s="696" t="n"/>
      <c r="H447" s="696" t="n"/>
      <c r="I447" s="696" t="n"/>
      <c r="J447" s="696" t="n"/>
      <c r="K447" s="696" t="n"/>
      <c r="L447" s="696" t="n"/>
      <c r="M447" s="696" t="n"/>
      <c r="N447" s="696" t="n"/>
      <c r="O447" s="696" t="n"/>
      <c r="P447" s="696" t="n"/>
      <c r="Q447" s="696" t="n"/>
      <c r="R447" s="696" t="n"/>
      <c r="S447" s="696" t="n"/>
      <c r="T447" s="696" t="n"/>
      <c r="U447" s="696" t="n"/>
      <c r="V447" s="696" t="n"/>
      <c r="W447" s="696" t="n"/>
      <c r="X447" s="696" t="n"/>
      <c r="Y447" s="55" t="n"/>
      <c r="Z447" s="55" t="n"/>
    </row>
    <row r="448" ht="16.5" customHeight="1">
      <c r="A448" s="354" t="inlineStr">
        <is>
          <t>Зареченские продукты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54" t="n"/>
      <c r="Z448" s="354" t="n"/>
    </row>
    <row r="449" ht="14.25" customHeight="1">
      <c r="A449" s="343" t="inlineStr">
        <is>
          <t>Вареные колбасы</t>
        </is>
      </c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327" t="n"/>
      <c r="N449" s="327" t="n"/>
      <c r="O449" s="327" t="n"/>
      <c r="P449" s="327" t="n"/>
      <c r="Q449" s="327" t="n"/>
      <c r="R449" s="327" t="n"/>
      <c r="S449" s="327" t="n"/>
      <c r="T449" s="327" t="n"/>
      <c r="U449" s="327" t="n"/>
      <c r="V449" s="327" t="n"/>
      <c r="W449" s="327" t="n"/>
      <c r="X449" s="327" t="n"/>
      <c r="Y449" s="343" t="n"/>
      <c r="Z449" s="343" t="n"/>
    </row>
    <row r="450" ht="27" customHeight="1">
      <c r="A450" s="64" t="inlineStr">
        <is>
          <t>SU002807</t>
        </is>
      </c>
      <c r="B450" s="64" t="inlineStr">
        <is>
          <t>P003583</t>
        </is>
      </c>
      <c r="C450" s="37" t="n">
        <v>4301011585</v>
      </c>
      <c r="D450" s="330" t="n">
        <v>4640242180441</v>
      </c>
      <c r="E450" s="665" t="n"/>
      <c r="F450" s="697" t="n">
        <v>1.5</v>
      </c>
      <c r="G450" s="38" t="n">
        <v>8</v>
      </c>
      <c r="H450" s="697" t="n">
        <v>12</v>
      </c>
      <c r="I450" s="697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5" t="inlineStr">
        <is>
          <t>Вареные колбасы «Муромская» Весовой п/а ТМ «Зареченские»</t>
        </is>
      </c>
      <c r="O450" s="699" t="n"/>
      <c r="P450" s="699" t="n"/>
      <c r="Q450" s="699" t="n"/>
      <c r="R450" s="665" t="n"/>
      <c r="S450" s="40" t="inlineStr"/>
      <c r="T450" s="40" t="inlineStr"/>
      <c r="U450" s="41" t="inlineStr">
        <is>
          <t>кг</t>
        </is>
      </c>
      <c r="V450" s="700" t="n">
        <v>0</v>
      </c>
      <c r="W450" s="70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 ht="27" customHeight="1">
      <c r="A451" s="64" t="inlineStr">
        <is>
          <t>SU002808</t>
        </is>
      </c>
      <c r="B451" s="64" t="inlineStr">
        <is>
          <t>P003582</t>
        </is>
      </c>
      <c r="C451" s="37" t="n">
        <v>4301011584</v>
      </c>
      <c r="D451" s="330" t="n">
        <v>4640242180564</v>
      </c>
      <c r="E451" s="665" t="n"/>
      <c r="F451" s="697" t="n">
        <v>1.5</v>
      </c>
      <c r="G451" s="38" t="n">
        <v>8</v>
      </c>
      <c r="H451" s="697" t="n">
        <v>12</v>
      </c>
      <c r="I451" s="697" t="n">
        <v>12.48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46" t="inlineStr">
        <is>
          <t>Вареные колбасы «Нежная» НТУ Весовые П/а ТМ «Зареченские»</t>
        </is>
      </c>
      <c r="O451" s="699" t="n"/>
      <c r="P451" s="699" t="n"/>
      <c r="Q451" s="699" t="n"/>
      <c r="R451" s="665" t="n"/>
      <c r="S451" s="40" t="inlineStr"/>
      <c r="T451" s="40" t="inlineStr"/>
      <c r="U451" s="41" t="inlineStr">
        <is>
          <t>кг</t>
        </is>
      </c>
      <c r="V451" s="700" t="n">
        <v>0</v>
      </c>
      <c r="W451" s="70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>
      <c r="A452" s="338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702" t="n"/>
      <c r="N452" s="703" t="inlineStr">
        <is>
          <t>Итого</t>
        </is>
      </c>
      <c r="O452" s="673" t="n"/>
      <c r="P452" s="673" t="n"/>
      <c r="Q452" s="673" t="n"/>
      <c r="R452" s="673" t="n"/>
      <c r="S452" s="673" t="n"/>
      <c r="T452" s="674" t="n"/>
      <c r="U452" s="43" t="inlineStr">
        <is>
          <t>кор</t>
        </is>
      </c>
      <c r="V452" s="704">
        <f>IFERROR(V450/H450,"0")+IFERROR(V451/H451,"0")</f>
        <v/>
      </c>
      <c r="W452" s="704">
        <f>IFERROR(W450/H450,"0")+IFERROR(W451/H451,"0")</f>
        <v/>
      </c>
      <c r="X452" s="704">
        <f>IFERROR(IF(X450="",0,X450),"0")+IFERROR(IF(X451="",0,X451),"0")</f>
        <v/>
      </c>
      <c r="Y452" s="705" t="n"/>
      <c r="Z452" s="705" t="n"/>
    </row>
    <row r="453">
      <c r="A453" s="327" t="n"/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702" t="n"/>
      <c r="N453" s="703" t="inlineStr">
        <is>
          <t>Итого</t>
        </is>
      </c>
      <c r="O453" s="673" t="n"/>
      <c r="P453" s="673" t="n"/>
      <c r="Q453" s="673" t="n"/>
      <c r="R453" s="673" t="n"/>
      <c r="S453" s="673" t="n"/>
      <c r="T453" s="674" t="n"/>
      <c r="U453" s="43" t="inlineStr">
        <is>
          <t>кг</t>
        </is>
      </c>
      <c r="V453" s="704">
        <f>IFERROR(SUM(V450:V451),"0")</f>
        <v/>
      </c>
      <c r="W453" s="704">
        <f>IFERROR(SUM(W450:W451),"0")</f>
        <v/>
      </c>
      <c r="X453" s="43" t="n"/>
      <c r="Y453" s="705" t="n"/>
      <c r="Z453" s="705" t="n"/>
    </row>
    <row r="454" ht="14.25" customHeight="1">
      <c r="A454" s="343" t="inlineStr">
        <is>
          <t>Ветчины</t>
        </is>
      </c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327" t="n"/>
      <c r="N454" s="327" t="n"/>
      <c r="O454" s="327" t="n"/>
      <c r="P454" s="327" t="n"/>
      <c r="Q454" s="327" t="n"/>
      <c r="R454" s="327" t="n"/>
      <c r="S454" s="327" t="n"/>
      <c r="T454" s="327" t="n"/>
      <c r="U454" s="327" t="n"/>
      <c r="V454" s="327" t="n"/>
      <c r="W454" s="327" t="n"/>
      <c r="X454" s="327" t="n"/>
      <c r="Y454" s="343" t="n"/>
      <c r="Z454" s="343" t="n"/>
    </row>
    <row r="455" ht="27" customHeight="1">
      <c r="A455" s="64" t="inlineStr">
        <is>
          <t>SU002811</t>
        </is>
      </c>
      <c r="B455" s="64" t="inlineStr">
        <is>
          <t>P003588</t>
        </is>
      </c>
      <c r="C455" s="37" t="n">
        <v>4301020260</v>
      </c>
      <c r="D455" s="330" t="n">
        <v>4640242180526</v>
      </c>
      <c r="E455" s="665" t="n"/>
      <c r="F455" s="697" t="n">
        <v>1.8</v>
      </c>
      <c r="G455" s="38" t="n">
        <v>6</v>
      </c>
      <c r="H455" s="697" t="n">
        <v>10.8</v>
      </c>
      <c r="I455" s="697" t="n">
        <v>11.28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7" t="inlineStr">
        <is>
          <t>Ветчины «Нежная» Весовой п/а ТМ «Зареченские» большой батон</t>
        </is>
      </c>
      <c r="O455" s="699" t="n"/>
      <c r="P455" s="699" t="n"/>
      <c r="Q455" s="699" t="n"/>
      <c r="R455" s="665" t="n"/>
      <c r="S455" s="40" t="inlineStr"/>
      <c r="T455" s="40" t="inlineStr"/>
      <c r="U455" s="41" t="inlineStr">
        <is>
          <t>кг</t>
        </is>
      </c>
      <c r="V455" s="700" t="n">
        <v>0</v>
      </c>
      <c r="W455" s="701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 ht="16.5" customHeight="1">
      <c r="A456" s="64" t="inlineStr">
        <is>
          <t>SU002806</t>
        </is>
      </c>
      <c r="B456" s="64" t="inlineStr">
        <is>
          <t>P003591</t>
        </is>
      </c>
      <c r="C456" s="37" t="n">
        <v>4301020269</v>
      </c>
      <c r="D456" s="330" t="n">
        <v>4640242180519</v>
      </c>
      <c r="E456" s="665" t="n"/>
      <c r="F456" s="697" t="n">
        <v>1.35</v>
      </c>
      <c r="G456" s="38" t="n">
        <v>8</v>
      </c>
      <c r="H456" s="697" t="n">
        <v>10.8</v>
      </c>
      <c r="I456" s="697" t="n">
        <v>11.28</v>
      </c>
      <c r="J456" s="38" t="n">
        <v>56</v>
      </c>
      <c r="K456" s="38" t="inlineStr">
        <is>
          <t>8</t>
        </is>
      </c>
      <c r="L456" s="39" t="inlineStr">
        <is>
          <t>СК3</t>
        </is>
      </c>
      <c r="M456" s="38" t="n">
        <v>50</v>
      </c>
      <c r="N456" s="948" t="inlineStr">
        <is>
          <t>Ветчины «Нежная» Весовой п/а ТМ «Зареченские»</t>
        </is>
      </c>
      <c r="O456" s="699" t="n"/>
      <c r="P456" s="699" t="n"/>
      <c r="Q456" s="699" t="n"/>
      <c r="R456" s="665" t="n"/>
      <c r="S456" s="40" t="inlineStr"/>
      <c r="T456" s="40" t="inlineStr"/>
      <c r="U456" s="41" t="inlineStr">
        <is>
          <t>кг</t>
        </is>
      </c>
      <c r="V456" s="700" t="n">
        <v>0</v>
      </c>
      <c r="W456" s="701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6" t="inlineStr">
        <is>
          <t>КИ</t>
        </is>
      </c>
    </row>
    <row r="457">
      <c r="A457" s="338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702" t="n"/>
      <c r="N457" s="703" t="inlineStr">
        <is>
          <t>Итого</t>
        </is>
      </c>
      <c r="O457" s="673" t="n"/>
      <c r="P457" s="673" t="n"/>
      <c r="Q457" s="673" t="n"/>
      <c r="R457" s="673" t="n"/>
      <c r="S457" s="673" t="n"/>
      <c r="T457" s="674" t="n"/>
      <c r="U457" s="43" t="inlineStr">
        <is>
          <t>кор</t>
        </is>
      </c>
      <c r="V457" s="704">
        <f>IFERROR(V455/H455,"0")+IFERROR(V456/H456,"0")</f>
        <v/>
      </c>
      <c r="W457" s="704">
        <f>IFERROR(W455/H455,"0")+IFERROR(W456/H456,"0")</f>
        <v/>
      </c>
      <c r="X457" s="704">
        <f>IFERROR(IF(X455="",0,X455),"0")+IFERROR(IF(X456="",0,X456),"0")</f>
        <v/>
      </c>
      <c r="Y457" s="705" t="n"/>
      <c r="Z457" s="705" t="n"/>
    </row>
    <row r="458">
      <c r="A458" s="327" t="n"/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702" t="n"/>
      <c r="N458" s="703" t="inlineStr">
        <is>
          <t>Итого</t>
        </is>
      </c>
      <c r="O458" s="673" t="n"/>
      <c r="P458" s="673" t="n"/>
      <c r="Q458" s="673" t="n"/>
      <c r="R458" s="673" t="n"/>
      <c r="S458" s="673" t="n"/>
      <c r="T458" s="674" t="n"/>
      <c r="U458" s="43" t="inlineStr">
        <is>
          <t>кг</t>
        </is>
      </c>
      <c r="V458" s="704">
        <f>IFERROR(SUM(V455:V456),"0")</f>
        <v/>
      </c>
      <c r="W458" s="704">
        <f>IFERROR(SUM(W455:W456),"0")</f>
        <v/>
      </c>
      <c r="X458" s="43" t="n"/>
      <c r="Y458" s="705" t="n"/>
      <c r="Z458" s="705" t="n"/>
    </row>
    <row r="459" ht="14.25" customHeight="1">
      <c r="A459" s="343" t="inlineStr">
        <is>
          <t>Копченые колбасы</t>
        </is>
      </c>
      <c r="B459" s="327" t="n"/>
      <c r="C459" s="327" t="n"/>
      <c r="D459" s="327" t="n"/>
      <c r="E459" s="327" t="n"/>
      <c r="F459" s="327" t="n"/>
      <c r="G459" s="327" t="n"/>
      <c r="H459" s="327" t="n"/>
      <c r="I459" s="327" t="n"/>
      <c r="J459" s="327" t="n"/>
      <c r="K459" s="327" t="n"/>
      <c r="L459" s="327" t="n"/>
      <c r="M459" s="327" t="n"/>
      <c r="N459" s="327" t="n"/>
      <c r="O459" s="327" t="n"/>
      <c r="P459" s="327" t="n"/>
      <c r="Q459" s="327" t="n"/>
      <c r="R459" s="327" t="n"/>
      <c r="S459" s="327" t="n"/>
      <c r="T459" s="327" t="n"/>
      <c r="U459" s="327" t="n"/>
      <c r="V459" s="327" t="n"/>
      <c r="W459" s="327" t="n"/>
      <c r="X459" s="327" t="n"/>
      <c r="Y459" s="343" t="n"/>
      <c r="Z459" s="343" t="n"/>
    </row>
    <row r="460" ht="27" customHeight="1">
      <c r="A460" s="64" t="inlineStr">
        <is>
          <t>SU002856</t>
        </is>
      </c>
      <c r="B460" s="64" t="inlineStr">
        <is>
          <t>P003257</t>
        </is>
      </c>
      <c r="C460" s="37" t="n">
        <v>4301031200</v>
      </c>
      <c r="D460" s="330" t="n">
        <v>4640242180489</v>
      </c>
      <c r="E460" s="665" t="n"/>
      <c r="F460" s="697" t="n">
        <v>0.28</v>
      </c>
      <c r="G460" s="38" t="n">
        <v>6</v>
      </c>
      <c r="H460" s="697" t="n">
        <v>1.68</v>
      </c>
      <c r="I460" s="697" t="n">
        <v>1.84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49" t="inlineStr">
        <is>
          <t>В/к колбасы «Сервелат Рижский» срез Фикс.вес 0,28 Фиброуз в/у ТМ «Зареченские»</t>
        </is>
      </c>
      <c r="O460" s="699" t="n"/>
      <c r="P460" s="699" t="n"/>
      <c r="Q460" s="699" t="n"/>
      <c r="R460" s="665" t="n"/>
      <c r="S460" s="40" t="inlineStr"/>
      <c r="T460" s="40" t="inlineStr"/>
      <c r="U460" s="41" t="inlineStr">
        <is>
          <t>кг</t>
        </is>
      </c>
      <c r="V460" s="700" t="n">
        <v>0</v>
      </c>
      <c r="W460" s="701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>
        <is>
          <t>Новинка</t>
        </is>
      </c>
      <c r="AD460" s="71" t="n"/>
      <c r="BA460" s="317" t="inlineStr">
        <is>
          <t>КИ</t>
        </is>
      </c>
    </row>
    <row r="461" ht="27" customHeight="1">
      <c r="A461" s="64" t="inlineStr">
        <is>
          <t>SU002805</t>
        </is>
      </c>
      <c r="B461" s="64" t="inlineStr">
        <is>
          <t>P003584</t>
        </is>
      </c>
      <c r="C461" s="37" t="n">
        <v>4301031280</v>
      </c>
      <c r="D461" s="330" t="n">
        <v>4640242180816</v>
      </c>
      <c r="E461" s="665" t="n"/>
      <c r="F461" s="697" t="n">
        <v>0.7</v>
      </c>
      <c r="G461" s="38" t="n">
        <v>6</v>
      </c>
      <c r="H461" s="697" t="n">
        <v>4.2</v>
      </c>
      <c r="I461" s="697" t="n">
        <v>4.46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40</v>
      </c>
      <c r="N461" s="950" t="inlineStr">
        <is>
          <t>Копченые колбасы «Сервелат Пражский» Весовой фиброуз ТМ «Зареченские»</t>
        </is>
      </c>
      <c r="O461" s="699" t="n"/>
      <c r="P461" s="699" t="n"/>
      <c r="Q461" s="699" t="n"/>
      <c r="R461" s="665" t="n"/>
      <c r="S461" s="40" t="inlineStr"/>
      <c r="T461" s="40" t="inlineStr"/>
      <c r="U461" s="41" t="inlineStr">
        <is>
          <t>кг</t>
        </is>
      </c>
      <c r="V461" s="700" t="n">
        <v>0</v>
      </c>
      <c r="W461" s="70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SU002809</t>
        </is>
      </c>
      <c r="B462" s="64" t="inlineStr">
        <is>
          <t>P003586</t>
        </is>
      </c>
      <c r="C462" s="37" t="n">
        <v>4301031244</v>
      </c>
      <c r="D462" s="330" t="n">
        <v>4640242180595</v>
      </c>
      <c r="E462" s="665" t="n"/>
      <c r="F462" s="697" t="n">
        <v>0.7</v>
      </c>
      <c r="G462" s="38" t="n">
        <v>6</v>
      </c>
      <c r="H462" s="697" t="n">
        <v>4.2</v>
      </c>
      <c r="I462" s="697" t="n">
        <v>4.46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40</v>
      </c>
      <c r="N462" s="951" t="inlineStr">
        <is>
          <t>В/к колбасы «Сервелат Рижский» НТУ Весовые Фиброуз в/у ТМ «Зареченские»</t>
        </is>
      </c>
      <c r="O462" s="699" t="n"/>
      <c r="P462" s="699" t="n"/>
      <c r="Q462" s="699" t="n"/>
      <c r="R462" s="665" t="n"/>
      <c r="S462" s="40" t="inlineStr"/>
      <c r="T462" s="40" t="inlineStr"/>
      <c r="U462" s="41" t="inlineStr">
        <is>
          <t>кг</t>
        </is>
      </c>
      <c r="V462" s="700" t="n">
        <v>0</v>
      </c>
      <c r="W462" s="70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SU002855</t>
        </is>
      </c>
      <c r="B463" s="64" t="inlineStr">
        <is>
          <t>P003261</t>
        </is>
      </c>
      <c r="C463" s="37" t="n">
        <v>4301031203</v>
      </c>
      <c r="D463" s="330" t="n">
        <v>4640242180908</v>
      </c>
      <c r="E463" s="665" t="n"/>
      <c r="F463" s="697" t="n">
        <v>0.28</v>
      </c>
      <c r="G463" s="38" t="n">
        <v>6</v>
      </c>
      <c r="H463" s="697" t="n">
        <v>1.68</v>
      </c>
      <c r="I463" s="697" t="n">
        <v>1.81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40</v>
      </c>
      <c r="N463" s="952" t="inlineStr">
        <is>
          <t>Копченые колбасы «Сервелат Пражский» срез Фикс.вес 0,28 фиброуз в/у ТМ «Зареченские»</t>
        </is>
      </c>
      <c r="O463" s="699" t="n"/>
      <c r="P463" s="699" t="n"/>
      <c r="Q463" s="699" t="n"/>
      <c r="R463" s="665" t="n"/>
      <c r="S463" s="40" t="inlineStr"/>
      <c r="T463" s="40" t="inlineStr"/>
      <c r="U463" s="41" t="inlineStr">
        <is>
          <t>кг</t>
        </is>
      </c>
      <c r="V463" s="700" t="n">
        <v>0</v>
      </c>
      <c r="W463" s="70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8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702" t="n"/>
      <c r="N464" s="703" t="inlineStr">
        <is>
          <t>Итого</t>
        </is>
      </c>
      <c r="O464" s="673" t="n"/>
      <c r="P464" s="673" t="n"/>
      <c r="Q464" s="673" t="n"/>
      <c r="R464" s="673" t="n"/>
      <c r="S464" s="673" t="n"/>
      <c r="T464" s="674" t="n"/>
      <c r="U464" s="43" t="inlineStr">
        <is>
          <t>кор</t>
        </is>
      </c>
      <c r="V464" s="704">
        <f>IFERROR(V460/H460,"0")+IFERROR(V461/H461,"0")+IFERROR(V462/H462,"0")+IFERROR(V463/H463,"0")</f>
        <v/>
      </c>
      <c r="W464" s="704">
        <f>IFERROR(W460/H460,"0")+IFERROR(W461/H461,"0")+IFERROR(W462/H462,"0")+IFERROR(W463/H463,"0")</f>
        <v/>
      </c>
      <c r="X464" s="704">
        <f>IFERROR(IF(X460="",0,X460),"0")+IFERROR(IF(X461="",0,X461),"0")+IFERROR(IF(X462="",0,X462),"0")+IFERROR(IF(X463="",0,X463),"0")</f>
        <v/>
      </c>
      <c r="Y464" s="705" t="n"/>
      <c r="Z464" s="705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702" t="n"/>
      <c r="N465" s="703" t="inlineStr">
        <is>
          <t>Итого</t>
        </is>
      </c>
      <c r="O465" s="673" t="n"/>
      <c r="P465" s="673" t="n"/>
      <c r="Q465" s="673" t="n"/>
      <c r="R465" s="673" t="n"/>
      <c r="S465" s="673" t="n"/>
      <c r="T465" s="674" t="n"/>
      <c r="U465" s="43" t="inlineStr">
        <is>
          <t>кг</t>
        </is>
      </c>
      <c r="V465" s="704">
        <f>IFERROR(SUM(V460:V463),"0")</f>
        <v/>
      </c>
      <c r="W465" s="704">
        <f>IFERROR(SUM(W460:W463),"0")</f>
        <v/>
      </c>
      <c r="X465" s="43" t="n"/>
      <c r="Y465" s="705" t="n"/>
      <c r="Z465" s="705" t="n"/>
    </row>
    <row r="466" ht="14.25" customHeight="1">
      <c r="A466" s="343" t="inlineStr">
        <is>
          <t>Сосиски</t>
        </is>
      </c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327" t="n"/>
      <c r="N466" s="327" t="n"/>
      <c r="O466" s="327" t="n"/>
      <c r="P466" s="327" t="n"/>
      <c r="Q466" s="327" t="n"/>
      <c r="R466" s="327" t="n"/>
      <c r="S466" s="327" t="n"/>
      <c r="T466" s="327" t="n"/>
      <c r="U466" s="327" t="n"/>
      <c r="V466" s="327" t="n"/>
      <c r="W466" s="327" t="n"/>
      <c r="X466" s="327" t="n"/>
      <c r="Y466" s="343" t="n"/>
      <c r="Z466" s="343" t="n"/>
    </row>
    <row r="467" ht="27" customHeight="1">
      <c r="A467" s="64" t="inlineStr">
        <is>
          <t>SU002812</t>
        </is>
      </c>
      <c r="B467" s="64" t="inlineStr">
        <is>
          <t>P003218</t>
        </is>
      </c>
      <c r="C467" s="37" t="n">
        <v>4301051390</v>
      </c>
      <c r="D467" s="330" t="n">
        <v>4640242181233</v>
      </c>
      <c r="E467" s="665" t="n"/>
      <c r="F467" s="697" t="n">
        <v>0.3</v>
      </c>
      <c r="G467" s="38" t="n">
        <v>6</v>
      </c>
      <c r="H467" s="697" t="n">
        <v>1.8</v>
      </c>
      <c r="I467" s="697" t="n">
        <v>1.984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3" t="inlineStr">
        <is>
          <t>Сосиски «Датские» Фикс.вес 0,3 П/а мгс ТМ «Зареченские»</t>
        </is>
      </c>
      <c r="O467" s="699" t="n"/>
      <c r="P467" s="699" t="n"/>
      <c r="Q467" s="699" t="n"/>
      <c r="R467" s="665" t="n"/>
      <c r="S467" s="40" t="inlineStr"/>
      <c r="T467" s="40" t="inlineStr"/>
      <c r="U467" s="41" t="inlineStr">
        <is>
          <t>кг</t>
        </is>
      </c>
      <c r="V467" s="700" t="n">
        <v>0</v>
      </c>
      <c r="W467" s="701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>
        <is>
          <t>Новинка</t>
        </is>
      </c>
      <c r="AD467" s="71" t="n"/>
      <c r="BA467" s="321" t="inlineStr">
        <is>
          <t>КИ</t>
        </is>
      </c>
    </row>
    <row r="468" ht="27" customHeight="1">
      <c r="A468" s="64" t="inlineStr">
        <is>
          <t>SU002922</t>
        </is>
      </c>
      <c r="B468" s="64" t="inlineStr">
        <is>
          <t>P003358</t>
        </is>
      </c>
      <c r="C468" s="37" t="n">
        <v>4301051448</v>
      </c>
      <c r="D468" s="330" t="n">
        <v>4640242181226</v>
      </c>
      <c r="E468" s="665" t="n"/>
      <c r="F468" s="697" t="n">
        <v>0.3</v>
      </c>
      <c r="G468" s="38" t="n">
        <v>6</v>
      </c>
      <c r="H468" s="697" t="n">
        <v>1.8</v>
      </c>
      <c r="I468" s="697" t="n">
        <v>1.972</v>
      </c>
      <c r="J468" s="38" t="n">
        <v>234</v>
      </c>
      <c r="K468" s="38" t="inlineStr">
        <is>
          <t>18</t>
        </is>
      </c>
      <c r="L468" s="39" t="inlineStr">
        <is>
          <t>СК2</t>
        </is>
      </c>
      <c r="M468" s="38" t="n">
        <v>30</v>
      </c>
      <c r="N468" s="954" t="inlineStr">
        <is>
          <t>Сосиски «Сочные» Фикс.Вес 0,3 п/а ТМ «Зареченские»</t>
        </is>
      </c>
      <c r="O468" s="699" t="n"/>
      <c r="P468" s="699" t="n"/>
      <c r="Q468" s="699" t="n"/>
      <c r="R468" s="665" t="n"/>
      <c r="S468" s="40" t="inlineStr"/>
      <c r="T468" s="40" t="inlineStr"/>
      <c r="U468" s="41" t="inlineStr">
        <is>
          <t>кг</t>
        </is>
      </c>
      <c r="V468" s="700" t="n">
        <v>0</v>
      </c>
      <c r="W468" s="701">
        <f>IFERROR(IF(V468="",0,CEILING((V468/$H468),1)*$H468),"")</f>
        <v/>
      </c>
      <c r="X468" s="42">
        <f>IFERROR(IF(W468=0,"",ROUNDUP(W468/H468,0)*0.00502),"")</f>
        <v/>
      </c>
      <c r="Y468" s="69" t="inlineStr"/>
      <c r="Z468" s="70" t="inlineStr">
        <is>
          <t>Новинка</t>
        </is>
      </c>
      <c r="AD468" s="71" t="n"/>
      <c r="BA468" s="322" t="inlineStr">
        <is>
          <t>КИ</t>
        </is>
      </c>
    </row>
    <row r="469" ht="27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0" t="n">
        <v>4680115880870</v>
      </c>
      <c r="E469" s="665" t="n"/>
      <c r="F469" s="697" t="n">
        <v>1.3</v>
      </c>
      <c r="G469" s="38" t="n">
        <v>6</v>
      </c>
      <c r="H469" s="697" t="n">
        <v>7.8</v>
      </c>
      <c r="I469" s="697" t="n">
        <v>8.364000000000001</v>
      </c>
      <c r="J469" s="38" t="n">
        <v>56</v>
      </c>
      <c r="K469" s="38" t="inlineStr">
        <is>
          <t>8</t>
        </is>
      </c>
      <c r="L469" s="39" t="inlineStr">
        <is>
          <t>СК3</t>
        </is>
      </c>
      <c r="M469" s="38" t="n">
        <v>40</v>
      </c>
      <c r="N469" s="9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9" s="699" t="n"/>
      <c r="P469" s="699" t="n"/>
      <c r="Q469" s="699" t="n"/>
      <c r="R469" s="665" t="n"/>
      <c r="S469" s="40" t="inlineStr"/>
      <c r="T469" s="40" t="inlineStr"/>
      <c r="U469" s="41" t="inlineStr">
        <is>
          <t>кг</t>
        </is>
      </c>
      <c r="V469" s="700" t="n">
        <v>460</v>
      </c>
      <c r="W469" s="701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3" t="inlineStr">
        <is>
          <t>КИ</t>
        </is>
      </c>
    </row>
    <row r="470" ht="27" customHeight="1">
      <c r="A470" s="64" t="inlineStr">
        <is>
          <t>SU002803</t>
        </is>
      </c>
      <c r="B470" s="64" t="inlineStr">
        <is>
          <t>P003590</t>
        </is>
      </c>
      <c r="C470" s="37" t="n">
        <v>4301051510</v>
      </c>
      <c r="D470" s="330" t="n">
        <v>4640242180540</v>
      </c>
      <c r="E470" s="665" t="n"/>
      <c r="F470" s="697" t="n">
        <v>1.3</v>
      </c>
      <c r="G470" s="38" t="n">
        <v>6</v>
      </c>
      <c r="H470" s="697" t="n">
        <v>7.8</v>
      </c>
      <c r="I470" s="697" t="n">
        <v>8.364000000000001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30</v>
      </c>
      <c r="N470" s="956" t="inlineStr">
        <is>
          <t>Сосиски «Сочные» Весовой п/а ТМ «Зареченские»</t>
        </is>
      </c>
      <c r="O470" s="699" t="n"/>
      <c r="P470" s="699" t="n"/>
      <c r="Q470" s="699" t="n"/>
      <c r="R470" s="665" t="n"/>
      <c r="S470" s="40" t="inlineStr"/>
      <c r="T470" s="40" t="inlineStr"/>
      <c r="U470" s="41" t="inlineStr">
        <is>
          <t>кг</t>
        </is>
      </c>
      <c r="V470" s="700" t="n">
        <v>0</v>
      </c>
      <c r="W470" s="701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4" t="inlineStr">
        <is>
          <t>КИ</t>
        </is>
      </c>
    </row>
    <row r="471" ht="27" customHeight="1">
      <c r="A471" s="64" t="inlineStr">
        <is>
          <t>SU002804</t>
        </is>
      </c>
      <c r="B471" s="64" t="inlineStr">
        <is>
          <t>P003585</t>
        </is>
      </c>
      <c r="C471" s="37" t="n">
        <v>4301051508</v>
      </c>
      <c r="D471" s="330" t="n">
        <v>4640242180557</v>
      </c>
      <c r="E471" s="665" t="n"/>
      <c r="F471" s="697" t="n">
        <v>0.5</v>
      </c>
      <c r="G471" s="38" t="n">
        <v>6</v>
      </c>
      <c r="H471" s="697" t="n">
        <v>3</v>
      </c>
      <c r="I471" s="697" t="n">
        <v>3.284</v>
      </c>
      <c r="J471" s="38" t="n">
        <v>156</v>
      </c>
      <c r="K471" s="38" t="inlineStr">
        <is>
          <t>12</t>
        </is>
      </c>
      <c r="L471" s="39" t="inlineStr">
        <is>
          <t>СК2</t>
        </is>
      </c>
      <c r="M471" s="38" t="n">
        <v>30</v>
      </c>
      <c r="N471" s="957" t="inlineStr">
        <is>
          <t>Сосиски «Сочные» Фикс.вес 0,5 п/а ТМ «Зареченские»</t>
        </is>
      </c>
      <c r="O471" s="699" t="n"/>
      <c r="P471" s="699" t="n"/>
      <c r="Q471" s="699" t="n"/>
      <c r="R471" s="665" t="n"/>
      <c r="S471" s="40" t="inlineStr"/>
      <c r="T471" s="40" t="inlineStr"/>
      <c r="U471" s="41" t="inlineStr">
        <is>
          <t>кг</t>
        </is>
      </c>
      <c r="V471" s="700" t="n">
        <v>0</v>
      </c>
      <c r="W471" s="701">
        <f>IFERROR(IF(V471="",0,CEILING((V471/$H471),1)*$H471),"")</f>
        <v/>
      </c>
      <c r="X471" s="42">
        <f>IFERROR(IF(W471=0,"",ROUNDUP(W471/H471,0)*0.00753),"")</f>
        <v/>
      </c>
      <c r="Y471" s="69" t="inlineStr"/>
      <c r="Z471" s="70" t="inlineStr"/>
      <c r="AD471" s="71" t="n"/>
      <c r="BA471" s="325" t="inlineStr">
        <is>
          <t>КИ</t>
        </is>
      </c>
    </row>
    <row r="472">
      <c r="A472" s="338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702" t="n"/>
      <c r="N472" s="703" t="inlineStr">
        <is>
          <t>Итого</t>
        </is>
      </c>
      <c r="O472" s="673" t="n"/>
      <c r="P472" s="673" t="n"/>
      <c r="Q472" s="673" t="n"/>
      <c r="R472" s="673" t="n"/>
      <c r="S472" s="673" t="n"/>
      <c r="T472" s="674" t="n"/>
      <c r="U472" s="43" t="inlineStr">
        <is>
          <t>кор</t>
        </is>
      </c>
      <c r="V472" s="704">
        <f>IFERROR(V467/H467,"0")+IFERROR(V468/H468,"0")+IFERROR(V469/H469,"0")+IFERROR(V470/H470,"0")+IFERROR(V471/H471,"0")</f>
        <v/>
      </c>
      <c r="W472" s="704">
        <f>IFERROR(W467/H467,"0")+IFERROR(W468/H468,"0")+IFERROR(W469/H469,"0")+IFERROR(W470/H470,"0")+IFERROR(W471/H471,"0")</f>
        <v/>
      </c>
      <c r="X472" s="704">
        <f>IFERROR(IF(X467="",0,X467),"0")+IFERROR(IF(X468="",0,X468),"0")+IFERROR(IF(X469="",0,X469),"0")+IFERROR(IF(X470="",0,X470),"0")+IFERROR(IF(X471="",0,X471),"0")</f>
        <v/>
      </c>
      <c r="Y472" s="705" t="n"/>
      <c r="Z472" s="705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702" t="n"/>
      <c r="N473" s="703" t="inlineStr">
        <is>
          <t>Итого</t>
        </is>
      </c>
      <c r="O473" s="673" t="n"/>
      <c r="P473" s="673" t="n"/>
      <c r="Q473" s="673" t="n"/>
      <c r="R473" s="673" t="n"/>
      <c r="S473" s="673" t="n"/>
      <c r="T473" s="674" t="n"/>
      <c r="U473" s="43" t="inlineStr">
        <is>
          <t>кг</t>
        </is>
      </c>
      <c r="V473" s="704">
        <f>IFERROR(SUM(V467:V471),"0")</f>
        <v/>
      </c>
      <c r="W473" s="704">
        <f>IFERROR(SUM(W467:W471),"0")</f>
        <v/>
      </c>
      <c r="X473" s="43" t="n"/>
      <c r="Y473" s="705" t="n"/>
      <c r="Z473" s="705" t="n"/>
    </row>
    <row r="474" ht="15" customHeight="1">
      <c r="A474" s="342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662" t="n"/>
      <c r="N474" s="958" t="inlineStr">
        <is>
          <t>ИТОГО НЕТТО</t>
        </is>
      </c>
      <c r="O474" s="656" t="n"/>
      <c r="P474" s="656" t="n"/>
      <c r="Q474" s="656" t="n"/>
      <c r="R474" s="656" t="n"/>
      <c r="S474" s="656" t="n"/>
      <c r="T474" s="657" t="n"/>
      <c r="U474" s="43" t="inlineStr">
        <is>
          <t>кг</t>
        </is>
      </c>
      <c r="V474" s="70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/>
      </c>
      <c r="W474" s="70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/>
      </c>
      <c r="X474" s="43" t="n"/>
      <c r="Y474" s="705" t="n"/>
      <c r="Z474" s="705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662" t="n"/>
      <c r="N475" s="958" t="inlineStr">
        <is>
          <t>ИТОГО БРУТТО</t>
        </is>
      </c>
      <c r="O475" s="656" t="n"/>
      <c r="P475" s="656" t="n"/>
      <c r="Q475" s="656" t="n"/>
      <c r="R475" s="656" t="n"/>
      <c r="S475" s="656" t="n"/>
      <c r="T475" s="657" t="n"/>
      <c r="U475" s="43" t="inlineStr">
        <is>
          <t>кг</t>
        </is>
      </c>
      <c r="V475" s="7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/>
      </c>
      <c r="W475" s="7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/>
      </c>
      <c r="X475" s="43" t="n"/>
      <c r="Y475" s="705" t="n"/>
      <c r="Z475" s="705" t="n"/>
    </row>
    <row r="476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662" t="n"/>
      <c r="N476" s="958" t="inlineStr">
        <is>
          <t>Кол-во паллет</t>
        </is>
      </c>
      <c r="O476" s="656" t="n"/>
      <c r="P476" s="656" t="n"/>
      <c r="Q476" s="656" t="n"/>
      <c r="R476" s="656" t="n"/>
      <c r="S476" s="656" t="n"/>
      <c r="T476" s="657" t="n"/>
      <c r="U476" s="43" t="inlineStr">
        <is>
          <t>шт</t>
        </is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/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/>
      </c>
      <c r="X476" s="43" t="n"/>
      <c r="Y476" s="705" t="n"/>
      <c r="Z476" s="705" t="n"/>
    </row>
    <row r="477">
      <c r="A477" s="327" t="n"/>
      <c r="B477" s="327" t="n"/>
      <c r="C477" s="327" t="n"/>
      <c r="D477" s="327" t="n"/>
      <c r="E477" s="327" t="n"/>
      <c r="F477" s="327" t="n"/>
      <c r="G477" s="327" t="n"/>
      <c r="H477" s="327" t="n"/>
      <c r="I477" s="327" t="n"/>
      <c r="J477" s="327" t="n"/>
      <c r="K477" s="327" t="n"/>
      <c r="L477" s="327" t="n"/>
      <c r="M477" s="662" t="n"/>
      <c r="N477" s="958" t="inlineStr">
        <is>
          <t>Вес брутто  с паллетами</t>
        </is>
      </c>
      <c r="O477" s="656" t="n"/>
      <c r="P477" s="656" t="n"/>
      <c r="Q477" s="656" t="n"/>
      <c r="R477" s="656" t="n"/>
      <c r="S477" s="656" t="n"/>
      <c r="T477" s="657" t="n"/>
      <c r="U477" s="43" t="inlineStr">
        <is>
          <t>кг</t>
        </is>
      </c>
      <c r="V477" s="704">
        <f>GrossWeightTotal+PalletQtyTotal*25</f>
        <v/>
      </c>
      <c r="W477" s="704">
        <f>GrossWeightTotalR+PalletQtyTotalR*25</f>
        <v/>
      </c>
      <c r="X477" s="43" t="n"/>
      <c r="Y477" s="705" t="n"/>
      <c r="Z477" s="705" t="n"/>
    </row>
    <row r="478">
      <c r="A478" s="327" t="n"/>
      <c r="B478" s="327" t="n"/>
      <c r="C478" s="327" t="n"/>
      <c r="D478" s="327" t="n"/>
      <c r="E478" s="327" t="n"/>
      <c r="F478" s="327" t="n"/>
      <c r="G478" s="327" t="n"/>
      <c r="H478" s="327" t="n"/>
      <c r="I478" s="327" t="n"/>
      <c r="J478" s="327" t="n"/>
      <c r="K478" s="327" t="n"/>
      <c r="L478" s="327" t="n"/>
      <c r="M478" s="662" t="n"/>
      <c r="N478" s="958" t="inlineStr">
        <is>
          <t>Кол-во коробок</t>
        </is>
      </c>
      <c r="O478" s="656" t="n"/>
      <c r="P478" s="656" t="n"/>
      <c r="Q478" s="656" t="n"/>
      <c r="R478" s="656" t="n"/>
      <c r="S478" s="656" t="n"/>
      <c r="T478" s="657" t="n"/>
      <c r="U478" s="43" t="inlineStr">
        <is>
          <t>шт</t>
        </is>
      </c>
      <c r="V478" s="70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/>
      </c>
      <c r="W478" s="70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/>
      </c>
      <c r="X478" s="43" t="n"/>
      <c r="Y478" s="705" t="n"/>
      <c r="Z478" s="705" t="n"/>
    </row>
    <row r="479" ht="14.25" customHeight="1">
      <c r="A479" s="327" t="n"/>
      <c r="B479" s="327" t="n"/>
      <c r="C479" s="327" t="n"/>
      <c r="D479" s="327" t="n"/>
      <c r="E479" s="327" t="n"/>
      <c r="F479" s="327" t="n"/>
      <c r="G479" s="327" t="n"/>
      <c r="H479" s="327" t="n"/>
      <c r="I479" s="327" t="n"/>
      <c r="J479" s="327" t="n"/>
      <c r="K479" s="327" t="n"/>
      <c r="L479" s="327" t="n"/>
      <c r="M479" s="662" t="n"/>
      <c r="N479" s="958" t="inlineStr">
        <is>
          <t>Объем заказа</t>
        </is>
      </c>
      <c r="O479" s="656" t="n"/>
      <c r="P479" s="656" t="n"/>
      <c r="Q479" s="656" t="n"/>
      <c r="R479" s="656" t="n"/>
      <c r="S479" s="656" t="n"/>
      <c r="T479" s="657" t="n"/>
      <c r="U479" s="46" t="inlineStr">
        <is>
          <t>м3</t>
        </is>
      </c>
      <c r="V479" s="43" t="n"/>
      <c r="W479" s="43" t="n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/>
      </c>
      <c r="Y479" s="705" t="n"/>
      <c r="Z479" s="705" t="n"/>
    </row>
    <row r="480" ht="13.5" customHeight="1" thickBot="1"/>
    <row r="481" ht="27" customHeight="1" thickBot="1" thickTop="1">
      <c r="A481" s="47" t="inlineStr">
        <is>
          <t>ТОРГОВАЯ МАРКА</t>
        </is>
      </c>
      <c r="B481" s="326" t="inlineStr">
        <is>
          <t>Ядрена копоть</t>
        </is>
      </c>
      <c r="C481" s="326" t="inlineStr">
        <is>
          <t>Вязанка</t>
        </is>
      </c>
      <c r="D481" s="959" t="n"/>
      <c r="E481" s="959" t="n"/>
      <c r="F481" s="960" t="n"/>
      <c r="G481" s="326" t="inlineStr">
        <is>
          <t>Стародворье</t>
        </is>
      </c>
      <c r="H481" s="959" t="n"/>
      <c r="I481" s="959" t="n"/>
      <c r="J481" s="959" t="n"/>
      <c r="K481" s="959" t="n"/>
      <c r="L481" s="959" t="n"/>
      <c r="M481" s="959" t="n"/>
      <c r="N481" s="960" t="n"/>
      <c r="O481" s="326" t="inlineStr">
        <is>
          <t>Особый рецепт</t>
        </is>
      </c>
      <c r="P481" s="960" t="n"/>
      <c r="Q481" s="326" t="inlineStr">
        <is>
          <t>Баварушка</t>
        </is>
      </c>
      <c r="R481" s="960" t="n"/>
      <c r="S481" s="326" t="inlineStr">
        <is>
          <t>Дугушка</t>
        </is>
      </c>
      <c r="T481" s="326" t="inlineStr">
        <is>
          <t>Зареченские</t>
        </is>
      </c>
      <c r="U481" s="327" t="n"/>
      <c r="Z481" s="61" t="n"/>
      <c r="AC481" s="327" t="n"/>
    </row>
    <row r="482" ht="14.25" customHeight="1" thickTop="1">
      <c r="A482" s="328" t="inlineStr">
        <is>
          <t>СЕРИЯ</t>
        </is>
      </c>
      <c r="B482" s="326" t="inlineStr">
        <is>
          <t>Ядрена копоть</t>
        </is>
      </c>
      <c r="C482" s="326" t="inlineStr">
        <is>
          <t>Столичная</t>
        </is>
      </c>
      <c r="D482" s="326" t="inlineStr">
        <is>
          <t>Классическая</t>
        </is>
      </c>
      <c r="E482" s="326" t="inlineStr">
        <is>
          <t>Вязанка</t>
        </is>
      </c>
      <c r="F482" s="326" t="inlineStr">
        <is>
          <t>Сливушки</t>
        </is>
      </c>
      <c r="G482" s="326" t="inlineStr">
        <is>
          <t>Золоченная в печи</t>
        </is>
      </c>
      <c r="H482" s="326" t="inlineStr">
        <is>
          <t>Мясорубская</t>
        </is>
      </c>
      <c r="I482" s="326" t="inlineStr">
        <is>
          <t>Сочинка</t>
        </is>
      </c>
      <c r="J482" s="326" t="inlineStr">
        <is>
          <t>Филедворская</t>
        </is>
      </c>
      <c r="K482" s="327" t="n"/>
      <c r="L482" s="326" t="inlineStr">
        <is>
          <t>Бордо</t>
        </is>
      </c>
      <c r="M482" s="326" t="inlineStr">
        <is>
          <t>Фирменная</t>
        </is>
      </c>
      <c r="N482" s="326" t="inlineStr">
        <is>
          <t>Бавария</t>
        </is>
      </c>
      <c r="O482" s="326" t="inlineStr">
        <is>
          <t>Особая</t>
        </is>
      </c>
      <c r="P482" s="326" t="inlineStr">
        <is>
          <t>Особая Без свинины</t>
        </is>
      </c>
      <c r="Q482" s="326" t="inlineStr">
        <is>
          <t>Филейбургская</t>
        </is>
      </c>
      <c r="R482" s="326" t="inlineStr">
        <is>
          <t>Балыкбургская</t>
        </is>
      </c>
      <c r="S482" s="326" t="inlineStr">
        <is>
          <t>Дугушка</t>
        </is>
      </c>
      <c r="T482" s="326" t="inlineStr">
        <is>
          <t>Зареченские продукты</t>
        </is>
      </c>
      <c r="U482" s="327" t="n"/>
      <c r="Z482" s="61" t="n"/>
      <c r="AC482" s="327" t="n"/>
    </row>
    <row r="483" ht="13.5" customHeight="1" thickBot="1">
      <c r="A483" s="961" t="n"/>
      <c r="B483" s="962" t="n"/>
      <c r="C483" s="962" t="n"/>
      <c r="D483" s="962" t="n"/>
      <c r="E483" s="962" t="n"/>
      <c r="F483" s="962" t="n"/>
      <c r="G483" s="962" t="n"/>
      <c r="H483" s="962" t="n"/>
      <c r="I483" s="962" t="n"/>
      <c r="J483" s="962" t="n"/>
      <c r="K483" s="327" t="n"/>
      <c r="L483" s="962" t="n"/>
      <c r="M483" s="962" t="n"/>
      <c r="N483" s="962" t="n"/>
      <c r="O483" s="962" t="n"/>
      <c r="P483" s="962" t="n"/>
      <c r="Q483" s="962" t="n"/>
      <c r="R483" s="962" t="n"/>
      <c r="S483" s="962" t="n"/>
      <c r="T483" s="962" t="n"/>
      <c r="U483" s="327" t="n"/>
      <c r="Z483" s="61" t="n"/>
      <c r="AC483" s="327" t="n"/>
    </row>
    <row r="484" ht="18" customHeight="1" thickBot="1" thickTop="1">
      <c r="A484" s="47" t="inlineStr">
        <is>
          <t>ИТОГО, кг</t>
        </is>
      </c>
      <c r="B484" s="53">
        <f>IFERROR(W22*1,"0")+IFERROR(W26*1,"0")+IFERROR(W27*1,"0")+IFERROR(W28*1,"0")+IFERROR(W29*1,"0")+IFERROR(W30*1,"0")+IFERROR(W31*1,"0")+IFERROR(W35*1,"0")+IFERROR(W39*1,"0")+IFERROR(W43*1,"0")</f>
        <v/>
      </c>
      <c r="C484" s="53">
        <f>IFERROR(W49*1,"0")+IFERROR(W50*1,"0")</f>
        <v/>
      </c>
      <c r="D484" s="53">
        <f>IFERROR(W55*1,"0")+IFERROR(W56*1,"0")+IFERROR(W57*1,"0")+IFERROR(W58*1,"0")</f>
        <v/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84" s="53">
        <f>IFERROR(W129*1,"0")+IFERROR(W130*1,"0")+IFERROR(W131*1,"0")</f>
        <v/>
      </c>
      <c r="G484" s="53">
        <f>IFERROR(W137*1,"0")+IFERROR(W138*1,"0")+IFERROR(W139*1,"0")</f>
        <v/>
      </c>
      <c r="H484" s="53">
        <f>IFERROR(W144*1,"0")+IFERROR(W145*1,"0")+IFERROR(W146*1,"0")+IFERROR(W147*1,"0")+IFERROR(W148*1,"0")+IFERROR(W149*1,"0")+IFERROR(W150*1,"0")+IFERROR(W151*1,"0")+IFERROR(W152*1,"0")</f>
        <v/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/>
      </c>
      <c r="J484" s="53">
        <f>IFERROR(W202*1,"0")</f>
        <v/>
      </c>
      <c r="K484" s="327" t="n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4" s="53">
        <f>IFERROR(W266*1,"0")+IFERROR(W267*1,"0")+IFERROR(W268*1,"0")+IFERROR(W269*1,"0")+IFERROR(W270*1,"0")+IFERROR(W271*1,"0")+IFERROR(W272*1,"0")+IFERROR(W276*1,"0")+IFERROR(W277*1,"0")</f>
        <v/>
      </c>
      <c r="N484" s="53">
        <f>IFERROR(W282*1,"0")+IFERROR(W286*1,"0")+IFERROR(W290*1,"0")+IFERROR(W294*1,"0")</f>
        <v/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/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/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/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/>
      </c>
      <c r="U484" s="327" t="n"/>
      <c r="Z484" s="61" t="n"/>
      <c r="AC484" s="327" t="n"/>
    </row>
    <row r="48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kJFZEGZ3qHRrIHMRh+pWQ==" formatRows="1" sort="0" spinCount="100000" hashValue="jtBvAAmoya/3Ama37jdugmdDfDlRZz/r4UUTKAaU4HThc1I4Zq0bHIw42BTxBFZVlXJUcEQo2Bw9Aur2EIqRJ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2"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D376:E376"/>
    <mergeCell ref="A280:X280"/>
    <mergeCell ref="N171:T171"/>
    <mergeCell ref="D363:E363"/>
    <mergeCell ref="A372:X372"/>
    <mergeCell ref="D357:E357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A433:X43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A226:M227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A448:X448"/>
    <mergeCell ref="N279:T279"/>
    <mergeCell ref="D300:E300"/>
    <mergeCell ref="D366:E36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28:E28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D30:E30"/>
    <mergeCell ref="N407:R407"/>
    <mergeCell ref="D353:E353"/>
    <mergeCell ref="N195:R195"/>
    <mergeCell ref="D67:E67"/>
    <mergeCell ref="D5:E5"/>
    <mergeCell ref="D303:E303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D8:L8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A454:X454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400:E400"/>
    <mergeCell ref="D329:E329"/>
    <mergeCell ref="D229:E229"/>
    <mergeCell ref="N131:R131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D451:E451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N436:R436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339:E339"/>
    <mergeCell ref="N137:R13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A408:M409"/>
    <mergeCell ref="N150:R150"/>
    <mergeCell ref="N255:R255"/>
    <mergeCell ref="D96:E96"/>
    <mergeCell ref="N319:T319"/>
    <mergeCell ref="N344:T344"/>
    <mergeCell ref="N386:R386"/>
    <mergeCell ref="N242:R242"/>
    <mergeCell ref="O482:O483"/>
    <mergeCell ref="Q482:Q483"/>
    <mergeCell ref="D27:E27"/>
    <mergeCell ref="N152:R152"/>
    <mergeCell ref="N15:R16"/>
    <mergeCell ref="N450:R450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N37:T37"/>
    <mergeCell ref="A62:X62"/>
    <mergeCell ref="A333:X333"/>
    <mergeCell ref="D460:E460"/>
    <mergeCell ref="D106:E106"/>
    <mergeCell ref="D93:E93"/>
    <mergeCell ref="N370:T370"/>
    <mergeCell ref="D220:E220"/>
    <mergeCell ref="N441:T441"/>
    <mergeCell ref="N456:R456"/>
    <mergeCell ref="D157:E157"/>
    <mergeCell ref="A310:X310"/>
    <mergeCell ref="A44:M45"/>
    <mergeCell ref="A166:X166"/>
    <mergeCell ref="D328:E328"/>
    <mergeCell ref="N99:R99"/>
    <mergeCell ref="N397:R397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N388:T388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T6:U9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N387:R387"/>
    <mergeCell ref="D137:E137"/>
    <mergeCell ref="A203:M204"/>
    <mergeCell ref="D422:E422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N451:R451"/>
    <mergeCell ref="D188:E188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N26:R26"/>
    <mergeCell ref="A256:M257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471:R471"/>
    <mergeCell ref="N148:R148"/>
    <mergeCell ref="N179:R179"/>
    <mergeCell ref="A200:X200"/>
    <mergeCell ref="N240:R240"/>
    <mergeCell ref="N215:R215"/>
    <mergeCell ref="A445:M446"/>
    <mergeCell ref="D112:E112"/>
    <mergeCell ref="A265:X265"/>
    <mergeCell ref="N190:R190"/>
    <mergeCell ref="A140:M141"/>
    <mergeCell ref="D56:E56"/>
    <mergeCell ref="N304:R304"/>
    <mergeCell ref="A258:X258"/>
    <mergeCell ref="Q481:R481"/>
    <mergeCell ref="D176:E176"/>
    <mergeCell ref="D114:E114"/>
    <mergeCell ref="D64:E64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A84:X84"/>
    <mergeCell ref="N97:R97"/>
    <mergeCell ref="N268:R268"/>
    <mergeCell ref="D267:E267"/>
    <mergeCell ref="D438:E438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D39:E39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N211:R211"/>
    <mergeCell ref="A92:X92"/>
    <mergeCell ref="N398:R398"/>
    <mergeCell ref="N347:T347"/>
    <mergeCell ref="A350:X350"/>
    <mergeCell ref="D368:E368"/>
    <mergeCell ref="N177:R177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35:R35"/>
    <mergeCell ref="G17:G18"/>
    <mergeCell ref="N426:T426"/>
    <mergeCell ref="A345:X345"/>
    <mergeCell ref="A316:X316"/>
    <mergeCell ref="H10:L10"/>
    <mergeCell ref="A250:M251"/>
    <mergeCell ref="N413:T413"/>
    <mergeCell ref="A193:X193"/>
    <mergeCell ref="A46:X46"/>
    <mergeCell ref="D80:E80"/>
    <mergeCell ref="N66:R66"/>
    <mergeCell ref="N188:R188"/>
    <mergeCell ref="N284:T284"/>
    <mergeCell ref="A283:M284"/>
    <mergeCell ref="N222:T222"/>
    <mergeCell ref="A105:X105"/>
    <mergeCell ref="N130:R130"/>
    <mergeCell ref="N68:R68"/>
    <mergeCell ref="D434:E434"/>
    <mergeCell ref="N282:R282"/>
    <mergeCell ref="N353:R353"/>
    <mergeCell ref="N204:T204"/>
    <mergeCell ref="D225:E225"/>
    <mergeCell ref="A164:M165"/>
    <mergeCell ref="A234:X234"/>
    <mergeCell ref="N440:T440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A161:X161"/>
    <mergeCell ref="N303:R303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50:E450"/>
    <mergeCell ref="N33:T33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A142:X142"/>
    <mergeCell ref="N452:T452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A440:M441"/>
    <mergeCell ref="N140:T140"/>
    <mergeCell ref="N247:R247"/>
    <mergeCell ref="N182:R182"/>
    <mergeCell ref="N232:T232"/>
    <mergeCell ref="D184:E184"/>
    <mergeCell ref="A377:M378"/>
    <mergeCell ref="N474:T474"/>
    <mergeCell ref="N249:R249"/>
    <mergeCell ref="D121:E121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wWnGGaQGBJXhgPgis+mDQ==" formatRows="1" sort="0" spinCount="100000" hashValue="S+smmzJPbiTQPtFxYfKP2/oOpdY1e07Cntb9eSgsQpzCeNpKVgJi/HUatphLZA+N9pKVAcvaBSlJXoraZqSdH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2024-01-05T08:48:47Z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