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7577C94-F479-4674-878F-9DBBB5139D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X466" i="1" s="1"/>
  <c r="W465" i="1"/>
  <c r="X465" i="1" s="1"/>
  <c r="W464" i="1"/>
  <c r="X464" i="1" s="1"/>
  <c r="N464" i="1"/>
  <c r="W463" i="1"/>
  <c r="X463" i="1" s="1"/>
  <c r="X462" i="1"/>
  <c r="W462" i="1"/>
  <c r="V460" i="1"/>
  <c r="V459" i="1"/>
  <c r="W458" i="1"/>
  <c r="X458" i="1" s="1"/>
  <c r="W457" i="1"/>
  <c r="X457" i="1" s="1"/>
  <c r="W456" i="1"/>
  <c r="X456" i="1" s="1"/>
  <c r="W455" i="1"/>
  <c r="W460" i="1" s="1"/>
  <c r="V453" i="1"/>
  <c r="V452" i="1"/>
  <c r="W451" i="1"/>
  <c r="X451" i="1" s="1"/>
  <c r="W450" i="1"/>
  <c r="V448" i="1"/>
  <c r="V447" i="1"/>
  <c r="W446" i="1"/>
  <c r="X446" i="1" s="1"/>
  <c r="W445" i="1"/>
  <c r="V441" i="1"/>
  <c r="V440" i="1"/>
  <c r="W439" i="1"/>
  <c r="X439" i="1" s="1"/>
  <c r="N439" i="1"/>
  <c r="W438" i="1"/>
  <c r="X438" i="1" s="1"/>
  <c r="N438" i="1"/>
  <c r="V436" i="1"/>
  <c r="V435" i="1"/>
  <c r="W434" i="1"/>
  <c r="X434" i="1" s="1"/>
  <c r="W433" i="1"/>
  <c r="X433" i="1" s="1"/>
  <c r="X432" i="1"/>
  <c r="W432" i="1"/>
  <c r="W431" i="1"/>
  <c r="X431" i="1" s="1"/>
  <c r="N431" i="1"/>
  <c r="W430" i="1"/>
  <c r="X430" i="1" s="1"/>
  <c r="N430" i="1"/>
  <c r="X429" i="1"/>
  <c r="W429" i="1"/>
  <c r="N429" i="1"/>
  <c r="V427" i="1"/>
  <c r="V426" i="1"/>
  <c r="W425" i="1"/>
  <c r="X425" i="1" s="1"/>
  <c r="N425" i="1"/>
  <c r="W424" i="1"/>
  <c r="W426" i="1" s="1"/>
  <c r="N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X417" i="1"/>
  <c r="W417" i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V408" i="1"/>
  <c r="V407" i="1"/>
  <c r="W406" i="1"/>
  <c r="V404" i="1"/>
  <c r="V403" i="1"/>
  <c r="W402" i="1"/>
  <c r="W403" i="1" s="1"/>
  <c r="V400" i="1"/>
  <c r="V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W394" i="1"/>
  <c r="X394" i="1" s="1"/>
  <c r="N394" i="1"/>
  <c r="W393" i="1"/>
  <c r="X393" i="1" s="1"/>
  <c r="N393" i="1"/>
  <c r="W392" i="1"/>
  <c r="X392" i="1" s="1"/>
  <c r="N392" i="1"/>
  <c r="V390" i="1"/>
  <c r="V389" i="1"/>
  <c r="W388" i="1"/>
  <c r="X388" i="1" s="1"/>
  <c r="N388" i="1"/>
  <c r="W387" i="1"/>
  <c r="W390" i="1" s="1"/>
  <c r="N387" i="1"/>
  <c r="V384" i="1"/>
  <c r="V383" i="1"/>
  <c r="W382" i="1"/>
  <c r="X382" i="1" s="1"/>
  <c r="W381" i="1"/>
  <c r="W380" i="1"/>
  <c r="X380" i="1" s="1"/>
  <c r="W379" i="1"/>
  <c r="W384" i="1" s="1"/>
  <c r="V377" i="1"/>
  <c r="V376" i="1"/>
  <c r="W375" i="1"/>
  <c r="W376" i="1" s="1"/>
  <c r="N375" i="1"/>
  <c r="V373" i="1"/>
  <c r="V372" i="1"/>
  <c r="W371" i="1"/>
  <c r="X371" i="1" s="1"/>
  <c r="N371" i="1"/>
  <c r="W370" i="1"/>
  <c r="X370" i="1" s="1"/>
  <c r="N370" i="1"/>
  <c r="W369" i="1"/>
  <c r="X369" i="1" s="1"/>
  <c r="N369" i="1"/>
  <c r="W368" i="1"/>
  <c r="N368" i="1"/>
  <c r="V366" i="1"/>
  <c r="V365" i="1"/>
  <c r="W364" i="1"/>
  <c r="X364" i="1" s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N352" i="1"/>
  <c r="V350" i="1"/>
  <c r="V349" i="1"/>
  <c r="W348" i="1"/>
  <c r="X348" i="1" s="1"/>
  <c r="N348" i="1"/>
  <c r="W347" i="1"/>
  <c r="N347" i="1"/>
  <c r="V343" i="1"/>
  <c r="V342" i="1"/>
  <c r="W341" i="1"/>
  <c r="N341" i="1"/>
  <c r="V339" i="1"/>
  <c r="V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V332" i="1"/>
  <c r="V331" i="1"/>
  <c r="W330" i="1"/>
  <c r="X330" i="1" s="1"/>
  <c r="N330" i="1"/>
  <c r="W329" i="1"/>
  <c r="N329" i="1"/>
  <c r="V327" i="1"/>
  <c r="V326" i="1"/>
  <c r="W325" i="1"/>
  <c r="X325" i="1" s="1"/>
  <c r="N325" i="1"/>
  <c r="W324" i="1"/>
  <c r="X324" i="1" s="1"/>
  <c r="N324" i="1"/>
  <c r="X323" i="1"/>
  <c r="W323" i="1"/>
  <c r="N323" i="1"/>
  <c r="W322" i="1"/>
  <c r="N322" i="1"/>
  <c r="V319" i="1"/>
  <c r="V318" i="1"/>
  <c r="W317" i="1"/>
  <c r="W318" i="1" s="1"/>
  <c r="N317" i="1"/>
  <c r="V315" i="1"/>
  <c r="V314" i="1"/>
  <c r="W313" i="1"/>
  <c r="X313" i="1" s="1"/>
  <c r="N313" i="1"/>
  <c r="W312" i="1"/>
  <c r="V310" i="1"/>
  <c r="V309" i="1"/>
  <c r="W308" i="1"/>
  <c r="X308" i="1" s="1"/>
  <c r="N308" i="1"/>
  <c r="X307" i="1"/>
  <c r="W307" i="1"/>
  <c r="W306" i="1"/>
  <c r="X306" i="1" s="1"/>
  <c r="N306" i="1"/>
  <c r="V304" i="1"/>
  <c r="V303" i="1"/>
  <c r="W302" i="1"/>
  <c r="X302" i="1" s="1"/>
  <c r="N302" i="1"/>
  <c r="W301" i="1"/>
  <c r="X301" i="1" s="1"/>
  <c r="N301" i="1"/>
  <c r="W300" i="1"/>
  <c r="X300" i="1" s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W295" i="1"/>
  <c r="N295" i="1"/>
  <c r="V291" i="1"/>
  <c r="V290" i="1"/>
  <c r="W289" i="1"/>
  <c r="X289" i="1" s="1"/>
  <c r="X290" i="1" s="1"/>
  <c r="N289" i="1"/>
  <c r="V287" i="1"/>
  <c r="V286" i="1"/>
  <c r="W285" i="1"/>
  <c r="X285" i="1" s="1"/>
  <c r="X286" i="1" s="1"/>
  <c r="N285" i="1"/>
  <c r="V283" i="1"/>
  <c r="V282" i="1"/>
  <c r="W281" i="1"/>
  <c r="X281" i="1" s="1"/>
  <c r="X282" i="1" s="1"/>
  <c r="N281" i="1"/>
  <c r="V279" i="1"/>
  <c r="V278" i="1"/>
  <c r="W277" i="1"/>
  <c r="X277" i="1" s="1"/>
  <c r="X278" i="1" s="1"/>
  <c r="N277" i="1"/>
  <c r="V274" i="1"/>
  <c r="V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W262" i="1"/>
  <c r="X262" i="1" s="1"/>
  <c r="N262" i="1"/>
  <c r="W261" i="1"/>
  <c r="X261" i="1" s="1"/>
  <c r="N261" i="1"/>
  <c r="V258" i="1"/>
  <c r="V257" i="1"/>
  <c r="W256" i="1"/>
  <c r="X256" i="1" s="1"/>
  <c r="N256" i="1"/>
  <c r="W255" i="1"/>
  <c r="X255" i="1" s="1"/>
  <c r="N255" i="1"/>
  <c r="W254" i="1"/>
  <c r="X254" i="1" s="1"/>
  <c r="X257" i="1" s="1"/>
  <c r="N254" i="1"/>
  <c r="V252" i="1"/>
  <c r="V251" i="1"/>
  <c r="W250" i="1"/>
  <c r="X250" i="1" s="1"/>
  <c r="N250" i="1"/>
  <c r="W249" i="1"/>
  <c r="W248" i="1"/>
  <c r="W251" i="1" s="1"/>
  <c r="V246" i="1"/>
  <c r="V245" i="1"/>
  <c r="W244" i="1"/>
  <c r="X244" i="1" s="1"/>
  <c r="N244" i="1"/>
  <c r="W243" i="1"/>
  <c r="X243" i="1" s="1"/>
  <c r="N243" i="1"/>
  <c r="W242" i="1"/>
  <c r="W245" i="1" s="1"/>
  <c r="N242" i="1"/>
  <c r="V240" i="1"/>
  <c r="V239" i="1"/>
  <c r="W238" i="1"/>
  <c r="X238" i="1" s="1"/>
  <c r="N238" i="1"/>
  <c r="W237" i="1"/>
  <c r="X237" i="1" s="1"/>
  <c r="N237" i="1"/>
  <c r="W236" i="1"/>
  <c r="N236" i="1"/>
  <c r="W235" i="1"/>
  <c r="X235" i="1" s="1"/>
  <c r="N235" i="1"/>
  <c r="W234" i="1"/>
  <c r="X234" i="1" s="1"/>
  <c r="W233" i="1"/>
  <c r="X233" i="1" s="1"/>
  <c r="W232" i="1"/>
  <c r="X232" i="1" s="1"/>
  <c r="N232" i="1"/>
  <c r="W231" i="1"/>
  <c r="X231" i="1" s="1"/>
  <c r="N231" i="1"/>
  <c r="W230" i="1"/>
  <c r="N230" i="1"/>
  <c r="V228" i="1"/>
  <c r="V227" i="1"/>
  <c r="W226" i="1"/>
  <c r="X226" i="1" s="1"/>
  <c r="N226" i="1"/>
  <c r="W225" i="1"/>
  <c r="X225" i="1" s="1"/>
  <c r="N225" i="1"/>
  <c r="W224" i="1"/>
  <c r="W227" i="1" s="1"/>
  <c r="N224" i="1"/>
  <c r="V222" i="1"/>
  <c r="V221" i="1"/>
  <c r="W220" i="1"/>
  <c r="X220" i="1" s="1"/>
  <c r="X221" i="1" s="1"/>
  <c r="N220" i="1"/>
  <c r="V218" i="1"/>
  <c r="V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X202" i="1"/>
  <c r="W202" i="1"/>
  <c r="N202" i="1"/>
  <c r="V199" i="1"/>
  <c r="V198" i="1"/>
  <c r="W197" i="1"/>
  <c r="W199" i="1" s="1"/>
  <c r="N197" i="1"/>
  <c r="V194" i="1"/>
  <c r="V193" i="1"/>
  <c r="W192" i="1"/>
  <c r="X192" i="1" s="1"/>
  <c r="N192" i="1"/>
  <c r="W191" i="1"/>
  <c r="X191" i="1" s="1"/>
  <c r="N191" i="1"/>
  <c r="W190" i="1"/>
  <c r="X190" i="1" s="1"/>
  <c r="W189" i="1"/>
  <c r="X189" i="1" s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W175" i="1"/>
  <c r="X175" i="1" s="1"/>
  <c r="W174" i="1"/>
  <c r="X174" i="1" s="1"/>
  <c r="N174" i="1"/>
  <c r="W173" i="1"/>
  <c r="X173" i="1" s="1"/>
  <c r="N173" i="1"/>
  <c r="X172" i="1"/>
  <c r="W172" i="1"/>
  <c r="W171" i="1"/>
  <c r="X171" i="1" s="1"/>
  <c r="N171" i="1"/>
  <c r="X170" i="1"/>
  <c r="W170" i="1"/>
  <c r="W169" i="1"/>
  <c r="N169" i="1"/>
  <c r="V167" i="1"/>
  <c r="V166" i="1"/>
  <c r="X165" i="1"/>
  <c r="W165" i="1"/>
  <c r="N165" i="1"/>
  <c r="W164" i="1"/>
  <c r="X164" i="1" s="1"/>
  <c r="N164" i="1"/>
  <c r="W163" i="1"/>
  <c r="X163" i="1" s="1"/>
  <c r="N163" i="1"/>
  <c r="W162" i="1"/>
  <c r="X162" i="1" s="1"/>
  <c r="N162" i="1"/>
  <c r="V160" i="1"/>
  <c r="V159" i="1"/>
  <c r="W158" i="1"/>
  <c r="X158" i="1" s="1"/>
  <c r="N158" i="1"/>
  <c r="W157" i="1"/>
  <c r="W159" i="1" s="1"/>
  <c r="V155" i="1"/>
  <c r="V154" i="1"/>
  <c r="W153" i="1"/>
  <c r="X153" i="1" s="1"/>
  <c r="N153" i="1"/>
  <c r="W152" i="1"/>
  <c r="N152" i="1"/>
  <c r="V149" i="1"/>
  <c r="V148" i="1"/>
  <c r="W147" i="1"/>
  <c r="X147" i="1" s="1"/>
  <c r="W146" i="1"/>
  <c r="X146" i="1" s="1"/>
  <c r="N146" i="1"/>
  <c r="X145" i="1"/>
  <c r="W145" i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N139" i="1"/>
  <c r="V136" i="1"/>
  <c r="V135" i="1"/>
  <c r="W134" i="1"/>
  <c r="X134" i="1" s="1"/>
  <c r="N134" i="1"/>
  <c r="X133" i="1"/>
  <c r="W133" i="1"/>
  <c r="N133" i="1"/>
  <c r="W132" i="1"/>
  <c r="X132" i="1" s="1"/>
  <c r="N132" i="1"/>
  <c r="V128" i="1"/>
  <c r="V127" i="1"/>
  <c r="W126" i="1"/>
  <c r="X126" i="1" s="1"/>
  <c r="N126" i="1"/>
  <c r="W125" i="1"/>
  <c r="X125" i="1" s="1"/>
  <c r="N125" i="1"/>
  <c r="W124" i="1"/>
  <c r="V121" i="1"/>
  <c r="V120" i="1"/>
  <c r="W119" i="1"/>
  <c r="X119" i="1" s="1"/>
  <c r="W118" i="1"/>
  <c r="W117" i="1"/>
  <c r="X117" i="1" s="1"/>
  <c r="N117" i="1"/>
  <c r="X116" i="1"/>
  <c r="W116" i="1"/>
  <c r="W115" i="1"/>
  <c r="X115" i="1" s="1"/>
  <c r="N115" i="1"/>
  <c r="V113" i="1"/>
  <c r="V112" i="1"/>
  <c r="W111" i="1"/>
  <c r="X111" i="1" s="1"/>
  <c r="W110" i="1"/>
  <c r="X110" i="1" s="1"/>
  <c r="N110" i="1"/>
  <c r="W109" i="1"/>
  <c r="X109" i="1" s="1"/>
  <c r="W108" i="1"/>
  <c r="X108" i="1" s="1"/>
  <c r="W107" i="1"/>
  <c r="X106" i="1"/>
  <c r="W106" i="1"/>
  <c r="N106" i="1"/>
  <c r="W105" i="1"/>
  <c r="X105" i="1" s="1"/>
  <c r="W104" i="1"/>
  <c r="X104" i="1" s="1"/>
  <c r="W103" i="1"/>
  <c r="X103" i="1" s="1"/>
  <c r="V101" i="1"/>
  <c r="V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N93" i="1"/>
  <c r="W92" i="1"/>
  <c r="N92" i="1"/>
  <c r="V90" i="1"/>
  <c r="V89" i="1"/>
  <c r="W88" i="1"/>
  <c r="X88" i="1" s="1"/>
  <c r="N88" i="1"/>
  <c r="W87" i="1"/>
  <c r="X87" i="1" s="1"/>
  <c r="W86" i="1"/>
  <c r="X86" i="1" s="1"/>
  <c r="W85" i="1"/>
  <c r="W84" i="1"/>
  <c r="N84" i="1"/>
  <c r="V82" i="1"/>
  <c r="V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W68" i="1"/>
  <c r="X68" i="1" s="1"/>
  <c r="N68" i="1"/>
  <c r="W67" i="1"/>
  <c r="X67" i="1" s="1"/>
  <c r="N67" i="1"/>
  <c r="X66" i="1"/>
  <c r="W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W59" i="1" s="1"/>
  <c r="W55" i="1"/>
  <c r="N55" i="1"/>
  <c r="V52" i="1"/>
  <c r="V51" i="1"/>
  <c r="W50" i="1"/>
  <c r="X50" i="1" s="1"/>
  <c r="N50" i="1"/>
  <c r="W49" i="1"/>
  <c r="N49" i="1"/>
  <c r="W45" i="1"/>
  <c r="V45" i="1"/>
  <c r="V44" i="1"/>
  <c r="W43" i="1"/>
  <c r="N43" i="1"/>
  <c r="V41" i="1"/>
  <c r="V40" i="1"/>
  <c r="W39" i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N22" i="1"/>
  <c r="H10" i="1"/>
  <c r="A9" i="1"/>
  <c r="A10" i="1" s="1"/>
  <c r="D7" i="1"/>
  <c r="O6" i="1"/>
  <c r="N2" i="1"/>
  <c r="W269" i="1" l="1"/>
  <c r="W471" i="1"/>
  <c r="V469" i="1"/>
  <c r="W32" i="1"/>
  <c r="X35" i="1"/>
  <c r="X36" i="1" s="1"/>
  <c r="X193" i="1"/>
  <c r="X248" i="1"/>
  <c r="W135" i="1"/>
  <c r="X166" i="1"/>
  <c r="W274" i="1"/>
  <c r="W273" i="1"/>
  <c r="X271" i="1"/>
  <c r="X273" i="1" s="1"/>
  <c r="W40" i="1"/>
  <c r="X39" i="1"/>
  <c r="X40" i="1" s="1"/>
  <c r="C479" i="1"/>
  <c r="X49" i="1"/>
  <c r="X51" i="1" s="1"/>
  <c r="W89" i="1"/>
  <c r="X84" i="1"/>
  <c r="W155" i="1"/>
  <c r="W154" i="1"/>
  <c r="X152" i="1"/>
  <c r="X154" i="1" s="1"/>
  <c r="W41" i="1"/>
  <c r="W44" i="1"/>
  <c r="X43" i="1"/>
  <c r="X44" i="1" s="1"/>
  <c r="W51" i="1"/>
  <c r="W52" i="1"/>
  <c r="D479" i="1"/>
  <c r="X55" i="1"/>
  <c r="W90" i="1"/>
  <c r="W100" i="1"/>
  <c r="X92" i="1"/>
  <c r="X100" i="1" s="1"/>
  <c r="W121" i="1"/>
  <c r="X135" i="1"/>
  <c r="W221" i="1"/>
  <c r="W222" i="1"/>
  <c r="W240" i="1"/>
  <c r="X230" i="1"/>
  <c r="W258" i="1"/>
  <c r="W304" i="1"/>
  <c r="X341" i="1"/>
  <c r="X342" i="1" s="1"/>
  <c r="W343" i="1"/>
  <c r="W342" i="1"/>
  <c r="W372" i="1"/>
  <c r="W383" i="1"/>
  <c r="X421" i="1"/>
  <c r="W440" i="1"/>
  <c r="W441" i="1"/>
  <c r="X467" i="1"/>
  <c r="W467" i="1"/>
  <c r="E479" i="1"/>
  <c r="W113" i="1"/>
  <c r="W112" i="1"/>
  <c r="W148" i="1"/>
  <c r="W239" i="1"/>
  <c r="W257" i="1"/>
  <c r="W278" i="1"/>
  <c r="W279" i="1"/>
  <c r="W282" i="1"/>
  <c r="W283" i="1"/>
  <c r="W286" i="1"/>
  <c r="W287" i="1"/>
  <c r="W290" i="1"/>
  <c r="W291" i="1"/>
  <c r="W310" i="1"/>
  <c r="W373" i="1"/>
  <c r="W389" i="1"/>
  <c r="W427" i="1"/>
  <c r="X455" i="1"/>
  <c r="X459" i="1" s="1"/>
  <c r="W459" i="1"/>
  <c r="W468" i="1"/>
  <c r="F9" i="1"/>
  <c r="F10" i="1"/>
  <c r="X22" i="1"/>
  <c r="X23" i="1" s="1"/>
  <c r="X26" i="1"/>
  <c r="X32" i="1" s="1"/>
  <c r="W33" i="1"/>
  <c r="W37" i="1"/>
  <c r="X56" i="1"/>
  <c r="X63" i="1"/>
  <c r="X81" i="1" s="1"/>
  <c r="W81" i="1"/>
  <c r="X85" i="1"/>
  <c r="X89" i="1" s="1"/>
  <c r="X107" i="1"/>
  <c r="X112" i="1" s="1"/>
  <c r="X118" i="1"/>
  <c r="X120" i="1" s="1"/>
  <c r="W120" i="1"/>
  <c r="F479" i="1"/>
  <c r="W128" i="1"/>
  <c r="W149" i="1"/>
  <c r="X157" i="1"/>
  <c r="X159" i="1" s="1"/>
  <c r="W166" i="1"/>
  <c r="W187" i="1"/>
  <c r="X197" i="1"/>
  <c r="X198" i="1" s="1"/>
  <c r="W218" i="1"/>
  <c r="X236" i="1"/>
  <c r="X239" i="1" s="1"/>
  <c r="P479" i="1"/>
  <c r="X322" i="1"/>
  <c r="X326" i="1" s="1"/>
  <c r="W327" i="1"/>
  <c r="W338" i="1"/>
  <c r="X381" i="1"/>
  <c r="W399" i="1"/>
  <c r="W407" i="1"/>
  <c r="W408" i="1"/>
  <c r="T479" i="1"/>
  <c r="W447" i="1"/>
  <c r="X445" i="1"/>
  <c r="X447" i="1" s="1"/>
  <c r="H9" i="1"/>
  <c r="V473" i="1"/>
  <c r="W24" i="1"/>
  <c r="W101" i="1"/>
  <c r="X124" i="1"/>
  <c r="X127" i="1" s="1"/>
  <c r="W127" i="1"/>
  <c r="X139" i="1"/>
  <c r="X148" i="1" s="1"/>
  <c r="W167" i="1"/>
  <c r="X169" i="1"/>
  <c r="X186" i="1" s="1"/>
  <c r="W193" i="1"/>
  <c r="W194" i="1"/>
  <c r="W303" i="1"/>
  <c r="X309" i="1"/>
  <c r="X379" i="1"/>
  <c r="X383" i="1" s="1"/>
  <c r="X406" i="1"/>
  <c r="X407" i="1" s="1"/>
  <c r="X424" i="1"/>
  <c r="X426" i="1" s="1"/>
  <c r="X440" i="1"/>
  <c r="W448" i="1"/>
  <c r="H479" i="1"/>
  <c r="J9" i="1"/>
  <c r="W23" i="1"/>
  <c r="W60" i="1"/>
  <c r="G479" i="1"/>
  <c r="W136" i="1"/>
  <c r="I479" i="1"/>
  <c r="W186" i="1"/>
  <c r="L479" i="1"/>
  <c r="W217" i="1"/>
  <c r="W252" i="1"/>
  <c r="X249" i="1"/>
  <c r="X251" i="1" s="1"/>
  <c r="X268" i="1"/>
  <c r="O479" i="1"/>
  <c r="W315" i="1"/>
  <c r="W314" i="1"/>
  <c r="W319" i="1"/>
  <c r="X317" i="1"/>
  <c r="X318" i="1" s="1"/>
  <c r="W326" i="1"/>
  <c r="W332" i="1"/>
  <c r="W331" i="1"/>
  <c r="X338" i="1"/>
  <c r="W339" i="1"/>
  <c r="W350" i="1"/>
  <c r="W349" i="1"/>
  <c r="W365" i="1"/>
  <c r="W366" i="1"/>
  <c r="X352" i="1"/>
  <c r="X365" i="1" s="1"/>
  <c r="X368" i="1"/>
  <c r="X372" i="1" s="1"/>
  <c r="W400" i="1"/>
  <c r="S479" i="1"/>
  <c r="W421" i="1"/>
  <c r="W422" i="1"/>
  <c r="X435" i="1"/>
  <c r="W436" i="1"/>
  <c r="W452" i="1"/>
  <c r="M479" i="1"/>
  <c r="B479" i="1"/>
  <c r="W470" i="1"/>
  <c r="W82" i="1"/>
  <c r="W160" i="1"/>
  <c r="J479" i="1"/>
  <c r="W198" i="1"/>
  <c r="X217" i="1"/>
  <c r="W377" i="1"/>
  <c r="X375" i="1"/>
  <c r="X376" i="1" s="1"/>
  <c r="X399" i="1"/>
  <c r="W404" i="1"/>
  <c r="X402" i="1"/>
  <c r="X403" i="1" s="1"/>
  <c r="Q479" i="1"/>
  <c r="W228" i="1"/>
  <c r="W246" i="1"/>
  <c r="W268" i="1"/>
  <c r="W309" i="1"/>
  <c r="W435" i="1"/>
  <c r="W453" i="1"/>
  <c r="N479" i="1"/>
  <c r="R479" i="1"/>
  <c r="X224" i="1"/>
  <c r="X227" i="1" s="1"/>
  <c r="X242" i="1"/>
  <c r="X245" i="1" s="1"/>
  <c r="X295" i="1"/>
  <c r="X303" i="1" s="1"/>
  <c r="X312" i="1"/>
  <c r="X314" i="1" s="1"/>
  <c r="X329" i="1"/>
  <c r="X331" i="1" s="1"/>
  <c r="X347" i="1"/>
  <c r="X349" i="1" s="1"/>
  <c r="X387" i="1"/>
  <c r="X389" i="1" s="1"/>
  <c r="X450" i="1"/>
  <c r="X452" i="1" s="1"/>
  <c r="W472" i="1" l="1"/>
  <c r="X59" i="1"/>
  <c r="W469" i="1"/>
  <c r="X474" i="1"/>
  <c r="W473" i="1"/>
</calcChain>
</file>

<file path=xl/sharedStrings.xml><?xml version="1.0" encoding="utf-8"?>
<sst xmlns="http://schemas.openxmlformats.org/spreadsheetml/2006/main" count="2016" uniqueCount="699">
  <si>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</si>
  <si>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</si>
  <si>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</si>
  <si>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</si>
  <si>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</si>
  <si>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</si>
  <si>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</si>
  <si>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</si>
  <si>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</si>
  <si>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</si>
  <si>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</si>
  <si>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</si>
  <si>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</si>
  <si>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</si>
  <si>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</si>
  <si>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</si>
  <si>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</si>
  <si>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</si>
  <si>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</si>
  <si>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</si>
  <si>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</si>
  <si>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</si>
  <si>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</si>
  <si>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</si>
  <si>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</si>
  <si>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</si>
  <si>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</si>
  <si>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</si>
  <si>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</si>
  <si>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</si>
  <si>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</si>
  <si>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</si>
  <si>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</si>
  <si>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</si>
  <si>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</si>
  <si>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</si>
  <si>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</si>
  <si>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</si>
  <si>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</si>
  <si>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</si>
  <si>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</si>
  <si>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</si>
  <si>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</si>
  <si>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</si>
  <si>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</si>
  <si>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</si>
  <si>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</si>
  <si>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</si>
  <si>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</si>
  <si>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</si>
  <si>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</si>
  <si>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</si>
  <si>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</si>
  <si>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</si>
  <si>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</si>
  <si>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</si>
  <si>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</si>
  <si>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</si>
  <si>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</si>
  <si>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</si>
  <si>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</si>
  <si>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</si>
  <si>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</si>
  <si>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</si>
  <si>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</si>
  <si>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</si>
  <si>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</si>
  <si>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</si>
  <si>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</si>
  <si>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</si>
  <si>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</si>
  <si>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</si>
  <si>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</si>
  <si>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</si>
  <si>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</si>
  <si>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</si>
  <si>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</si>
  <si>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</si>
  <si>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</si>
  <si>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</si>
  <si>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</si>
  <si>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</si>
  <si>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</si>
  <si>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</si>
  <si>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</si>
  <si>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</si>
  <si>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</si>
  <si>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</si>
  <si>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</si>
  <si>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</si>
  <si>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</si>
  <si>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</si>
  <si>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</si>
  <si>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</si>
  <si>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</si>
  <si>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</si>
  <si>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</si>
  <si>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</si>
  <si>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</si>
  <si>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</si>
  <si>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</si>
  <si>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</si>
  <si>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</si>
  <si>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</si>
  <si>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</si>
  <si>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</si>
  <si>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</si>
  <si>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</si>
  <si>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</si>
  <si>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</si>
  <si>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</si>
  <si>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</si>
  <si>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</si>
  <si>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</si>
  <si>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</si>
  <si>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</si>
  <si>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</si>
  <si>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</si>
  <si>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</si>
  <si>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</si>
  <si>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</si>
  <si>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</si>
  <si>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</si>
  <si>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</si>
  <si>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</si>
  <si>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</si>
  <si>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</si>
  <si>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</si>
  <si>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</si>
  <si>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09.01.2024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</si>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</sst>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3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3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9"/>
  <sheetViews>
    <sheetView showGridLines="0" tabSelected="1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2" customWidth="1"/>
    <col min="31" max="31" width="9.140625" style="312" customWidth="1"/>
    <col min="32" max="16384" width="9.140625" style="312"/>
  </cols>
  <sheetData>
    <row r="1" spans="1:29" s="307" customFormat="1" ht="45" customHeight="1" x14ac:dyDescent="0.2">
      <c r="A1" s="41"/>
      <c r="B1" s="41"/>
      <c r="C1" s="41"/>
      <c r="D1" s="443" t="s">
        <v>0</v>
      </c>
      <c r="E1" s="329"/>
      <c r="F1" s="329"/>
      <c r="G1" s="12" t="s">
        <v>1</v>
      </c>
      <c r="H1" s="443" t="s">
        <v>2</v>
      </c>
      <c r="I1" s="329"/>
      <c r="J1" s="329"/>
      <c r="K1" s="329"/>
      <c r="L1" s="329"/>
      <c r="M1" s="329"/>
      <c r="N1" s="329"/>
      <c r="O1" s="329"/>
      <c r="P1" s="328" t="s">
        <v>3</v>
      </c>
      <c r="Q1" s="329"/>
      <c r="R1" s="32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524" t="s">
        <v>8</v>
      </c>
      <c r="B5" s="319"/>
      <c r="C5" s="320"/>
      <c r="D5" s="584"/>
      <c r="E5" s="585"/>
      <c r="F5" s="380" t="s">
        <v>9</v>
      </c>
      <c r="G5" s="320"/>
      <c r="H5" s="584"/>
      <c r="I5" s="625"/>
      <c r="J5" s="625"/>
      <c r="K5" s="625"/>
      <c r="L5" s="585"/>
      <c r="N5" s="24" t="s">
        <v>10</v>
      </c>
      <c r="O5" s="361">
        <v>45301</v>
      </c>
      <c r="P5" s="362"/>
      <c r="R5" s="356" t="s">
        <v>11</v>
      </c>
      <c r="S5" s="357"/>
      <c r="T5" s="493" t="s">
        <v>12</v>
      </c>
      <c r="U5" s="362"/>
      <c r="Z5" s="51"/>
      <c r="AA5" s="51"/>
      <c r="AB5" s="51"/>
    </row>
    <row r="6" spans="1:29" s="307" customFormat="1" ht="24" customHeight="1" x14ac:dyDescent="0.2">
      <c r="A6" s="524" t="s">
        <v>13</v>
      </c>
      <c r="B6" s="319"/>
      <c r="C6" s="320"/>
      <c r="D6" s="553" t="s">
        <v>14</v>
      </c>
      <c r="E6" s="554"/>
      <c r="F6" s="554"/>
      <c r="G6" s="554"/>
      <c r="H6" s="554"/>
      <c r="I6" s="554"/>
      <c r="J6" s="554"/>
      <c r="K6" s="554"/>
      <c r="L6" s="362"/>
      <c r="N6" s="24" t="s">
        <v>15</v>
      </c>
      <c r="O6" s="569" t="str">
        <f>IF(O5=0," ",CHOOSE(WEEKDAY(O5,2),"Понедельник","Вторник","Среда","Четверг","Пятница","Суббота","Воскресенье"))</f>
        <v>Среда</v>
      </c>
      <c r="P6" s="323"/>
      <c r="R6" s="601" t="s">
        <v>16</v>
      </c>
      <c r="S6" s="357"/>
      <c r="T6" s="500" t="s">
        <v>17</v>
      </c>
      <c r="U6" s="501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550" t="str">
        <f>IFERROR(VLOOKUP(DeliveryAddress,Table,3,0),1)</f>
        <v>1</v>
      </c>
      <c r="E7" s="551"/>
      <c r="F7" s="551"/>
      <c r="G7" s="551"/>
      <c r="H7" s="551"/>
      <c r="I7" s="551"/>
      <c r="J7" s="551"/>
      <c r="K7" s="551"/>
      <c r="L7" s="416"/>
      <c r="N7" s="24"/>
      <c r="O7" s="42"/>
      <c r="P7" s="42"/>
      <c r="R7" s="327"/>
      <c r="S7" s="357"/>
      <c r="T7" s="502"/>
      <c r="U7" s="503"/>
      <c r="Z7" s="51"/>
      <c r="AA7" s="51"/>
      <c r="AB7" s="51"/>
    </row>
    <row r="8" spans="1:29" s="307" customFormat="1" ht="25.5" customHeight="1" x14ac:dyDescent="0.2">
      <c r="A8" s="342" t="s">
        <v>18</v>
      </c>
      <c r="B8" s="343"/>
      <c r="C8" s="344"/>
      <c r="D8" s="589"/>
      <c r="E8" s="590"/>
      <c r="F8" s="590"/>
      <c r="G8" s="590"/>
      <c r="H8" s="590"/>
      <c r="I8" s="590"/>
      <c r="J8" s="590"/>
      <c r="K8" s="590"/>
      <c r="L8" s="591"/>
      <c r="N8" s="24" t="s">
        <v>19</v>
      </c>
      <c r="O8" s="545">
        <v>0.5</v>
      </c>
      <c r="P8" s="362"/>
      <c r="R8" s="327"/>
      <c r="S8" s="357"/>
      <c r="T8" s="502"/>
      <c r="U8" s="503"/>
      <c r="Z8" s="51"/>
      <c r="AA8" s="51"/>
      <c r="AB8" s="51"/>
    </row>
    <row r="9" spans="1:29" s="307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520"/>
      <c r="E9" s="355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61"/>
      <c r="P9" s="362"/>
      <c r="R9" s="327"/>
      <c r="S9" s="357"/>
      <c r="T9" s="504"/>
      <c r="U9" s="505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520"/>
      <c r="E10" s="355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552" t="str">
        <f>IFERROR(VLOOKUP($D$10,Proxy,2,FALSE),"")</f>
        <v/>
      </c>
      <c r="I10" s="327"/>
      <c r="J10" s="327"/>
      <c r="K10" s="327"/>
      <c r="L10" s="327"/>
      <c r="N10" s="26" t="s">
        <v>21</v>
      </c>
      <c r="O10" s="545"/>
      <c r="P10" s="362"/>
      <c r="S10" s="24" t="s">
        <v>22</v>
      </c>
      <c r="T10" s="631" t="s">
        <v>23</v>
      </c>
      <c r="U10" s="501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545"/>
      <c r="P11" s="362"/>
      <c r="S11" s="24" t="s">
        <v>26</v>
      </c>
      <c r="T11" s="386" t="s">
        <v>27</v>
      </c>
      <c r="U11" s="387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382" t="s">
        <v>28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20"/>
      <c r="N12" s="24" t="s">
        <v>29</v>
      </c>
      <c r="O12" s="415"/>
      <c r="P12" s="416"/>
      <c r="Q12" s="23"/>
      <c r="S12" s="24"/>
      <c r="T12" s="329"/>
      <c r="U12" s="327"/>
      <c r="Z12" s="51"/>
      <c r="AA12" s="51"/>
      <c r="AB12" s="51"/>
    </row>
    <row r="13" spans="1:29" s="307" customFormat="1" ht="23.25" customHeight="1" x14ac:dyDescent="0.2">
      <c r="A13" s="382" t="s">
        <v>30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26"/>
      <c r="N13" s="26" t="s">
        <v>31</v>
      </c>
      <c r="O13" s="386"/>
      <c r="P13" s="387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382" t="s">
        <v>32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20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560" t="s">
        <v>33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20"/>
      <c r="N15" s="522" t="s">
        <v>34</v>
      </c>
      <c r="O15" s="329"/>
      <c r="P15" s="329"/>
      <c r="Q15" s="329"/>
      <c r="R15" s="32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2" t="s">
        <v>35</v>
      </c>
      <c r="B17" s="332" t="s">
        <v>36</v>
      </c>
      <c r="C17" s="535" t="s">
        <v>37</v>
      </c>
      <c r="D17" s="332" t="s">
        <v>38</v>
      </c>
      <c r="E17" s="333"/>
      <c r="F17" s="332" t="s">
        <v>39</v>
      </c>
      <c r="G17" s="332" t="s">
        <v>40</v>
      </c>
      <c r="H17" s="332" t="s">
        <v>41</v>
      </c>
      <c r="I17" s="332" t="s">
        <v>42</v>
      </c>
      <c r="J17" s="332" t="s">
        <v>43</v>
      </c>
      <c r="K17" s="332" t="s">
        <v>44</v>
      </c>
      <c r="L17" s="332" t="s">
        <v>45</v>
      </c>
      <c r="M17" s="332" t="s">
        <v>46</v>
      </c>
      <c r="N17" s="332" t="s">
        <v>47</v>
      </c>
      <c r="O17" s="566"/>
      <c r="P17" s="566"/>
      <c r="Q17" s="566"/>
      <c r="R17" s="333"/>
      <c r="S17" s="360" t="s">
        <v>48</v>
      </c>
      <c r="T17" s="320"/>
      <c r="U17" s="332" t="s">
        <v>49</v>
      </c>
      <c r="V17" s="332" t="s">
        <v>50</v>
      </c>
      <c r="W17" s="616" t="s">
        <v>51</v>
      </c>
      <c r="X17" s="332" t="s">
        <v>52</v>
      </c>
      <c r="Y17" s="340" t="s">
        <v>53</v>
      </c>
      <c r="Z17" s="340" t="s">
        <v>54</v>
      </c>
      <c r="AA17" s="340" t="s">
        <v>55</v>
      </c>
      <c r="AB17" s="611"/>
      <c r="AC17" s="612"/>
      <c r="AD17" s="536"/>
      <c r="BA17" s="606" t="s">
        <v>56</v>
      </c>
    </row>
    <row r="18" spans="1:53" ht="14.25" customHeight="1" x14ac:dyDescent="0.2">
      <c r="A18" s="337"/>
      <c r="B18" s="337"/>
      <c r="C18" s="337"/>
      <c r="D18" s="334"/>
      <c r="E18" s="335"/>
      <c r="F18" s="337"/>
      <c r="G18" s="337"/>
      <c r="H18" s="337"/>
      <c r="I18" s="337"/>
      <c r="J18" s="337"/>
      <c r="K18" s="337"/>
      <c r="L18" s="337"/>
      <c r="M18" s="337"/>
      <c r="N18" s="334"/>
      <c r="O18" s="567"/>
      <c r="P18" s="567"/>
      <c r="Q18" s="567"/>
      <c r="R18" s="335"/>
      <c r="S18" s="308" t="s">
        <v>57</v>
      </c>
      <c r="T18" s="308" t="s">
        <v>58</v>
      </c>
      <c r="U18" s="337"/>
      <c r="V18" s="337"/>
      <c r="W18" s="617"/>
      <c r="X18" s="337"/>
      <c r="Y18" s="341"/>
      <c r="Z18" s="341"/>
      <c r="AA18" s="613"/>
      <c r="AB18" s="614"/>
      <c r="AC18" s="615"/>
      <c r="AD18" s="537"/>
      <c r="BA18" s="327"/>
    </row>
    <row r="19" spans="1:53" ht="27.75" hidden="1" customHeight="1" x14ac:dyDescent="0.2">
      <c r="A19" s="350" t="s">
        <v>59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48"/>
      <c r="Z19" s="48"/>
    </row>
    <row r="20" spans="1:53" ht="16.5" hidden="1" customHeight="1" x14ac:dyDescent="0.25">
      <c r="A20" s="326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09"/>
      <c r="Z20" s="309"/>
    </row>
    <row r="21" spans="1:53" ht="14.25" hidden="1" customHeight="1" x14ac:dyDescent="0.25">
      <c r="A21" s="338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0"/>
      <c r="Z21" s="31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5">
        <v>4607091389258</v>
      </c>
      <c r="E22" s="323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3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0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31"/>
      <c r="N23" s="345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31"/>
      <c r="N24" s="345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hidden="1" customHeight="1" x14ac:dyDescent="0.25">
      <c r="A25" s="338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0"/>
      <c r="Z25" s="31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5">
        <v>4607091383881</v>
      </c>
      <c r="E26" s="323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6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3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5">
        <v>4607091388237</v>
      </c>
      <c r="E27" s="323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3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5">
        <v>4607091383935</v>
      </c>
      <c r="E28" s="323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3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5">
        <v>4680115881853</v>
      </c>
      <c r="E29" s="323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3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5">
        <v>4607091383911</v>
      </c>
      <c r="E30" s="323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3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5">
        <v>4607091388244</v>
      </c>
      <c r="E31" s="323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3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0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31"/>
      <c r="N32" s="345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31"/>
      <c r="N33" s="345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hidden="1" customHeight="1" x14ac:dyDescent="0.25">
      <c r="A34" s="338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0"/>
      <c r="Z34" s="310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5">
        <v>4607091388503</v>
      </c>
      <c r="E35" s="323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3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0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31"/>
      <c r="N36" s="345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31"/>
      <c r="N37" s="345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hidden="1" customHeight="1" x14ac:dyDescent="0.25">
      <c r="A38" s="338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0"/>
      <c r="Z38" s="310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5">
        <v>4607091388282</v>
      </c>
      <c r="E39" s="323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3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0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31"/>
      <c r="N40" s="345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31"/>
      <c r="N41" s="345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hidden="1" customHeight="1" x14ac:dyDescent="0.25">
      <c r="A42" s="338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0"/>
      <c r="Z42" s="310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5">
        <v>4607091389111</v>
      </c>
      <c r="E43" s="323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3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0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31"/>
      <c r="N44" s="345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31"/>
      <c r="N45" s="345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hidden="1" customHeight="1" x14ac:dyDescent="0.2">
      <c r="A46" s="350" t="s">
        <v>93</v>
      </c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48"/>
      <c r="Z46" s="48"/>
    </row>
    <row r="47" spans="1:53" ht="16.5" hidden="1" customHeight="1" x14ac:dyDescent="0.25">
      <c r="A47" s="326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09"/>
      <c r="Z47" s="309"/>
    </row>
    <row r="48" spans="1:53" ht="14.25" hidden="1" customHeight="1" x14ac:dyDescent="0.25">
      <c r="A48" s="338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0"/>
      <c r="Z48" s="310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5">
        <v>4680115881440</v>
      </c>
      <c r="E49" s="323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3"/>
      <c r="S49" s="34"/>
      <c r="T49" s="34"/>
      <c r="U49" s="35" t="s">
        <v>65</v>
      </c>
      <c r="V49" s="314">
        <v>0</v>
      </c>
      <c r="W49" s="31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5">
        <v>4680115881433</v>
      </c>
      <c r="E50" s="323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3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30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31"/>
      <c r="N51" s="345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16">
        <f>IFERROR(V49/H49,"0")+IFERROR(V50/H50,"0")</f>
        <v>0</v>
      </c>
      <c r="W51" s="316">
        <f>IFERROR(W49/H49,"0")+IFERROR(W50/H50,"0")</f>
        <v>0</v>
      </c>
      <c r="X51" s="316">
        <f>IFERROR(IF(X49="",0,X49),"0")+IFERROR(IF(X50="",0,X50),"0")</f>
        <v>0</v>
      </c>
      <c r="Y51" s="317"/>
      <c r="Z51" s="317"/>
    </row>
    <row r="52" spans="1:53" hidden="1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31"/>
      <c r="N52" s="345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16">
        <f>IFERROR(SUM(V49:V50),"0")</f>
        <v>0</v>
      </c>
      <c r="W52" s="316">
        <f>IFERROR(SUM(W49:W50),"0")</f>
        <v>0</v>
      </c>
      <c r="X52" s="37"/>
      <c r="Y52" s="317"/>
      <c r="Z52" s="317"/>
    </row>
    <row r="53" spans="1:53" ht="16.5" hidden="1" customHeight="1" x14ac:dyDescent="0.25">
      <c r="A53" s="326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09"/>
      <c r="Z53" s="309"/>
    </row>
    <row r="54" spans="1:53" ht="14.25" hidden="1" customHeight="1" x14ac:dyDescent="0.25">
      <c r="A54" s="338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0"/>
      <c r="Z54" s="310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5">
        <v>4680115881426</v>
      </c>
      <c r="E55" s="323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3"/>
      <c r="S55" s="34"/>
      <c r="T55" s="34"/>
      <c r="U55" s="35" t="s">
        <v>65</v>
      </c>
      <c r="V55" s="314">
        <v>0</v>
      </c>
      <c r="W55" s="315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5">
        <v>4680115881426</v>
      </c>
      <c r="E56" s="323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30" t="s">
        <v>108</v>
      </c>
      <c r="O56" s="322"/>
      <c r="P56" s="322"/>
      <c r="Q56" s="322"/>
      <c r="R56" s="323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5">
        <v>4680115881419</v>
      </c>
      <c r="E57" s="323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3"/>
      <c r="S57" s="34"/>
      <c r="T57" s="34"/>
      <c r="U57" s="35" t="s">
        <v>65</v>
      </c>
      <c r="V57" s="314">
        <v>90</v>
      </c>
      <c r="W57" s="315">
        <f>IFERROR(IF(V57="",0,CEILING((V57/$H57),1)*$H57),"")</f>
        <v>90</v>
      </c>
      <c r="X57" s="36">
        <f>IFERROR(IF(W57=0,"",ROUNDUP(W57/H57,0)*0.00937),"")</f>
        <v>0.18740000000000001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5">
        <v>4680115881525</v>
      </c>
      <c r="E58" s="323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22"/>
      <c r="P58" s="322"/>
      <c r="Q58" s="322"/>
      <c r="R58" s="323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0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31"/>
      <c r="N59" s="345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16">
        <f>IFERROR(V55/H55,"0")+IFERROR(V56/H56,"0")+IFERROR(V57/H57,"0")+IFERROR(V58/H58,"0")</f>
        <v>20</v>
      </c>
      <c r="W59" s="316">
        <f>IFERROR(W55/H55,"0")+IFERROR(W56/H56,"0")+IFERROR(W57/H57,"0")+IFERROR(W58/H58,"0")</f>
        <v>20</v>
      </c>
      <c r="X59" s="316">
        <f>IFERROR(IF(X55="",0,X55),"0")+IFERROR(IF(X56="",0,X56),"0")+IFERROR(IF(X57="",0,X57),"0")+IFERROR(IF(X58="",0,X58),"0")</f>
        <v>0.18740000000000001</v>
      </c>
      <c r="Y59" s="317"/>
      <c r="Z59" s="317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31"/>
      <c r="N60" s="345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16">
        <f>IFERROR(SUM(V55:V58),"0")</f>
        <v>90</v>
      </c>
      <c r="W60" s="316">
        <f>IFERROR(SUM(W55:W58),"0")</f>
        <v>90</v>
      </c>
      <c r="X60" s="37"/>
      <c r="Y60" s="317"/>
      <c r="Z60" s="317"/>
    </row>
    <row r="61" spans="1:53" ht="16.5" hidden="1" customHeight="1" x14ac:dyDescent="0.25">
      <c r="A61" s="326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09"/>
      <c r="Z61" s="309"/>
    </row>
    <row r="62" spans="1:53" ht="14.25" hidden="1" customHeight="1" x14ac:dyDescent="0.25">
      <c r="A62" s="338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0"/>
      <c r="Z62" s="310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25">
        <v>4680115883956</v>
      </c>
      <c r="E63" s="323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8" t="s">
        <v>116</v>
      </c>
      <c r="O63" s="322"/>
      <c r="P63" s="322"/>
      <c r="Q63" s="322"/>
      <c r="R63" s="323"/>
      <c r="S63" s="34"/>
      <c r="T63" s="34"/>
      <c r="U63" s="35" t="s">
        <v>65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25">
        <v>4680115883949</v>
      </c>
      <c r="E64" s="323"/>
      <c r="F64" s="313">
        <v>0.37</v>
      </c>
      <c r="G64" s="32">
        <v>10</v>
      </c>
      <c r="H64" s="313">
        <v>3.7</v>
      </c>
      <c r="I64" s="313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594" t="s">
        <v>120</v>
      </c>
      <c r="O64" s="322"/>
      <c r="P64" s="322"/>
      <c r="Q64" s="322"/>
      <c r="R64" s="323"/>
      <c r="S64" s="34"/>
      <c r="T64" s="34"/>
      <c r="U64" s="35" t="s">
        <v>65</v>
      </c>
      <c r="V64" s="314">
        <v>0</v>
      </c>
      <c r="W64" s="315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25">
        <v>4607091382945</v>
      </c>
      <c r="E65" s="323"/>
      <c r="F65" s="313">
        <v>1.4</v>
      </c>
      <c r="G65" s="32">
        <v>8</v>
      </c>
      <c r="H65" s="313">
        <v>11.2</v>
      </c>
      <c r="I65" s="313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64" t="s">
        <v>123</v>
      </c>
      <c r="O65" s="322"/>
      <c r="P65" s="322"/>
      <c r="Q65" s="322"/>
      <c r="R65" s="323"/>
      <c r="S65" s="34"/>
      <c r="T65" s="34"/>
      <c r="U65" s="35" t="s">
        <v>65</v>
      </c>
      <c r="V65" s="314">
        <v>0</v>
      </c>
      <c r="W65" s="31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4301011540</v>
      </c>
      <c r="D66" s="325">
        <v>4607091385670</v>
      </c>
      <c r="E66" s="323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126</v>
      </c>
      <c r="M66" s="32">
        <v>50</v>
      </c>
      <c r="N66" s="490" t="s">
        <v>127</v>
      </c>
      <c r="O66" s="322"/>
      <c r="P66" s="322"/>
      <c r="Q66" s="322"/>
      <c r="R66" s="323"/>
      <c r="S66" s="34"/>
      <c r="T66" s="34"/>
      <c r="U66" s="35" t="s">
        <v>65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128</v>
      </c>
      <c r="C67" s="31">
        <v>4301011380</v>
      </c>
      <c r="D67" s="325">
        <v>4607091385670</v>
      </c>
      <c r="E67" s="323"/>
      <c r="F67" s="313">
        <v>1.35</v>
      </c>
      <c r="G67" s="32">
        <v>8</v>
      </c>
      <c r="H67" s="313">
        <v>10.8</v>
      </c>
      <c r="I67" s="31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49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22"/>
      <c r="P67" s="322"/>
      <c r="Q67" s="322"/>
      <c r="R67" s="323"/>
      <c r="S67" s="34"/>
      <c r="T67" s="34" t="s">
        <v>129</v>
      </c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4301011468</v>
      </c>
      <c r="D68" s="325">
        <v>4680115881327</v>
      </c>
      <c r="E68" s="323"/>
      <c r="F68" s="313">
        <v>1.35</v>
      </c>
      <c r="G68" s="32">
        <v>8</v>
      </c>
      <c r="H68" s="313">
        <v>10.8</v>
      </c>
      <c r="I68" s="313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42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2"/>
      <c r="P68" s="322"/>
      <c r="Q68" s="322"/>
      <c r="R68" s="323"/>
      <c r="S68" s="34"/>
      <c r="T68" s="34"/>
      <c r="U68" s="35" t="s">
        <v>65</v>
      </c>
      <c r="V68" s="314">
        <v>0</v>
      </c>
      <c r="W68" s="315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133</v>
      </c>
      <c r="B69" s="54" t="s">
        <v>134</v>
      </c>
      <c r="C69" s="31">
        <v>4301011703</v>
      </c>
      <c r="D69" s="325">
        <v>4680115882133</v>
      </c>
      <c r="E69" s="323"/>
      <c r="F69" s="313">
        <v>1.4</v>
      </c>
      <c r="G69" s="32">
        <v>8</v>
      </c>
      <c r="H69" s="313">
        <v>11.2</v>
      </c>
      <c r="I69" s="313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34" t="s">
        <v>135</v>
      </c>
      <c r="O69" s="322"/>
      <c r="P69" s="322"/>
      <c r="Q69" s="322"/>
      <c r="R69" s="323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136</v>
      </c>
      <c r="B70" s="54" t="s">
        <v>137</v>
      </c>
      <c r="C70" s="31">
        <v>4301011192</v>
      </c>
      <c r="D70" s="325">
        <v>4607091382952</v>
      </c>
      <c r="E70" s="323"/>
      <c r="F70" s="313">
        <v>0.5</v>
      </c>
      <c r="G70" s="32">
        <v>6</v>
      </c>
      <c r="H70" s="313">
        <v>3</v>
      </c>
      <c r="I70" s="313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2"/>
      <c r="P70" s="322"/>
      <c r="Q70" s="322"/>
      <c r="R70" s="323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138</v>
      </c>
      <c r="B71" s="54" t="s">
        <v>139</v>
      </c>
      <c r="C71" s="31">
        <v>4301011565</v>
      </c>
      <c r="D71" s="325">
        <v>4680115882539</v>
      </c>
      <c r="E71" s="323"/>
      <c r="F71" s="313">
        <v>0.37</v>
      </c>
      <c r="G71" s="32">
        <v>10</v>
      </c>
      <c r="H71" s="313">
        <v>3.7</v>
      </c>
      <c r="I71" s="313">
        <v>3.94</v>
      </c>
      <c r="J71" s="32">
        <v>120</v>
      </c>
      <c r="K71" s="32" t="s">
        <v>63</v>
      </c>
      <c r="L71" s="33" t="s">
        <v>126</v>
      </c>
      <c r="M71" s="32">
        <v>50</v>
      </c>
      <c r="N71" s="52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2"/>
      <c r="P71" s="322"/>
      <c r="Q71" s="322"/>
      <c r="R71" s="323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140</v>
      </c>
      <c r="B72" s="54" t="s">
        <v>141</v>
      </c>
      <c r="C72" s="31">
        <v>4301011382</v>
      </c>
      <c r="D72" s="325">
        <v>4607091385687</v>
      </c>
      <c r="E72" s="323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126</v>
      </c>
      <c r="M72" s="32">
        <v>50</v>
      </c>
      <c r="N72" s="5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22"/>
      <c r="P72" s="322"/>
      <c r="Q72" s="322"/>
      <c r="R72" s="323"/>
      <c r="S72" s="34"/>
      <c r="T72" s="34"/>
      <c r="U72" s="35" t="s">
        <v>65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25">
        <v>4607091384604</v>
      </c>
      <c r="E73" s="323"/>
      <c r="F73" s="313">
        <v>0.4</v>
      </c>
      <c r="G73" s="32">
        <v>10</v>
      </c>
      <c r="H73" s="313">
        <v>4</v>
      </c>
      <c r="I73" s="313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2"/>
      <c r="P73" s="322"/>
      <c r="Q73" s="322"/>
      <c r="R73" s="323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25">
        <v>4680115880283</v>
      </c>
      <c r="E74" s="323"/>
      <c r="F74" s="313">
        <v>0.6</v>
      </c>
      <c r="G74" s="32">
        <v>8</v>
      </c>
      <c r="H74" s="313">
        <v>4.8</v>
      </c>
      <c r="I74" s="313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2"/>
      <c r="P74" s="322"/>
      <c r="Q74" s="322"/>
      <c r="R74" s="323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146</v>
      </c>
      <c r="B75" s="54" t="s">
        <v>147</v>
      </c>
      <c r="C75" s="31">
        <v>4301011443</v>
      </c>
      <c r="D75" s="325">
        <v>4680115881303</v>
      </c>
      <c r="E75" s="323"/>
      <c r="F75" s="313">
        <v>0.45</v>
      </c>
      <c r="G75" s="32">
        <v>10</v>
      </c>
      <c r="H75" s="313">
        <v>4.5</v>
      </c>
      <c r="I75" s="313">
        <v>4.71</v>
      </c>
      <c r="J75" s="32">
        <v>120</v>
      </c>
      <c r="K75" s="32" t="s">
        <v>63</v>
      </c>
      <c r="L75" s="33" t="s">
        <v>132</v>
      </c>
      <c r="M75" s="32">
        <v>50</v>
      </c>
      <c r="N75" s="5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2"/>
      <c r="P75" s="322"/>
      <c r="Q75" s="322"/>
      <c r="R75" s="323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4301011432</v>
      </c>
      <c r="D76" s="325">
        <v>4680115882720</v>
      </c>
      <c r="E76" s="323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543" t="s">
        <v>150</v>
      </c>
      <c r="O76" s="322"/>
      <c r="P76" s="322"/>
      <c r="Q76" s="322"/>
      <c r="R76" s="323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151</v>
      </c>
      <c r="B77" s="54" t="s">
        <v>152</v>
      </c>
      <c r="C77" s="31">
        <v>4301011352</v>
      </c>
      <c r="D77" s="325">
        <v>4607091388466</v>
      </c>
      <c r="E77" s="323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126</v>
      </c>
      <c r="M77" s="32">
        <v>45</v>
      </c>
      <c r="N77" s="49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3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4301011417</v>
      </c>
      <c r="D78" s="325">
        <v>4680115880269</v>
      </c>
      <c r="E78" s="323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126</v>
      </c>
      <c r="M78" s="32">
        <v>50</v>
      </c>
      <c r="N78" s="5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3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155</v>
      </c>
      <c r="B79" s="54" t="s">
        <v>156</v>
      </c>
      <c r="C79" s="31">
        <v>4301011415</v>
      </c>
      <c r="D79" s="325">
        <v>4680115880429</v>
      </c>
      <c r="E79" s="323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126</v>
      </c>
      <c r="M79" s="32">
        <v>50</v>
      </c>
      <c r="N79" s="3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3"/>
      <c r="S79" s="34"/>
      <c r="T79" s="34"/>
      <c r="U79" s="35" t="s">
        <v>65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157</v>
      </c>
      <c r="B80" s="54" t="s">
        <v>158</v>
      </c>
      <c r="C80" s="31">
        <v>4301011462</v>
      </c>
      <c r="D80" s="325">
        <v>4680115881457</v>
      </c>
      <c r="E80" s="323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126</v>
      </c>
      <c r="M80" s="32">
        <v>50</v>
      </c>
      <c r="N80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3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30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31"/>
      <c r="N81" s="345" t="s">
        <v>66</v>
      </c>
      <c r="O81" s="343"/>
      <c r="P81" s="343"/>
      <c r="Q81" s="343"/>
      <c r="R81" s="343"/>
      <c r="S81" s="343"/>
      <c r="T81" s="344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7"/>
      <c r="Z81" s="317"/>
    </row>
    <row r="82" spans="1:53" hidden="1" x14ac:dyDescent="0.2">
      <c r="A82" s="327"/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31"/>
      <c r="N82" s="345" t="s">
        <v>66</v>
      </c>
      <c r="O82" s="343"/>
      <c r="P82" s="343"/>
      <c r="Q82" s="343"/>
      <c r="R82" s="343"/>
      <c r="S82" s="343"/>
      <c r="T82" s="344"/>
      <c r="U82" s="37" t="s">
        <v>65</v>
      </c>
      <c r="V82" s="316">
        <f>IFERROR(SUM(V63:V80),"0")</f>
        <v>0</v>
      </c>
      <c r="W82" s="316">
        <f>IFERROR(SUM(W63:W80),"0")</f>
        <v>0</v>
      </c>
      <c r="X82" s="37"/>
      <c r="Y82" s="317"/>
      <c r="Z82" s="317"/>
    </row>
    <row r="83" spans="1:53" ht="14.25" hidden="1" customHeight="1" x14ac:dyDescent="0.25">
      <c r="A83" s="338" t="s">
        <v>95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10"/>
      <c r="Z83" s="310"/>
    </row>
    <row r="84" spans="1:53" ht="16.5" hidden="1" customHeight="1" x14ac:dyDescent="0.25">
      <c r="A84" s="54" t="s">
        <v>159</v>
      </c>
      <c r="B84" s="54" t="s">
        <v>160</v>
      </c>
      <c r="C84" s="31">
        <v>4301020235</v>
      </c>
      <c r="D84" s="325">
        <v>4680115881488</v>
      </c>
      <c r="E84" s="323"/>
      <c r="F84" s="313">
        <v>1.35</v>
      </c>
      <c r="G84" s="32">
        <v>8</v>
      </c>
      <c r="H84" s="313">
        <v>10.8</v>
      </c>
      <c r="I84" s="31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2"/>
      <c r="P84" s="322"/>
      <c r="Q84" s="322"/>
      <c r="R84" s="323"/>
      <c r="S84" s="34"/>
      <c r="T84" s="34"/>
      <c r="U84" s="35" t="s">
        <v>65</v>
      </c>
      <c r="V84" s="314">
        <v>0</v>
      </c>
      <c r="W84" s="315">
        <f>IFERROR(IF(V84="",0,CEILING((V84/$H84),1)*$H84),"")</f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4301020183</v>
      </c>
      <c r="D85" s="325">
        <v>4607091384765</v>
      </c>
      <c r="E85" s="323"/>
      <c r="F85" s="313">
        <v>0.42</v>
      </c>
      <c r="G85" s="32">
        <v>6</v>
      </c>
      <c r="H85" s="313">
        <v>2.52</v>
      </c>
      <c r="I85" s="31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52" t="s">
        <v>163</v>
      </c>
      <c r="O85" s="322"/>
      <c r="P85" s="322"/>
      <c r="Q85" s="322"/>
      <c r="R85" s="323"/>
      <c r="S85" s="34"/>
      <c r="T85" s="34"/>
      <c r="U85" s="35" t="s">
        <v>65</v>
      </c>
      <c r="V85" s="314">
        <v>0</v>
      </c>
      <c r="W85" s="315">
        <f>IFERROR(IF(V85="",0,CEILING((V85/$H85),1)*$H85),"")</f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4301020228</v>
      </c>
      <c r="D86" s="325">
        <v>4680115882751</v>
      </c>
      <c r="E86" s="323"/>
      <c r="F86" s="313">
        <v>0.45</v>
      </c>
      <c r="G86" s="32">
        <v>10</v>
      </c>
      <c r="H86" s="313">
        <v>4.5</v>
      </c>
      <c r="I86" s="31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12" t="s">
        <v>166</v>
      </c>
      <c r="O86" s="322"/>
      <c r="P86" s="322"/>
      <c r="Q86" s="322"/>
      <c r="R86" s="323"/>
      <c r="S86" s="34"/>
      <c r="T86" s="34"/>
      <c r="U86" s="35" t="s">
        <v>65</v>
      </c>
      <c r="V86" s="314">
        <v>0</v>
      </c>
      <c r="W86" s="315">
        <f>IFERROR(IF(V86="",0,CEILING((V86/$H86),1)*$H86),"")</f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167</v>
      </c>
      <c r="B87" s="54" t="s">
        <v>168</v>
      </c>
      <c r="C87" s="31">
        <v>4301020258</v>
      </c>
      <c r="D87" s="325">
        <v>4680115882775</v>
      </c>
      <c r="E87" s="323"/>
      <c r="F87" s="313">
        <v>0.3</v>
      </c>
      <c r="G87" s="32">
        <v>8</v>
      </c>
      <c r="H87" s="313">
        <v>2.4</v>
      </c>
      <c r="I87" s="313">
        <v>2.5</v>
      </c>
      <c r="J87" s="32">
        <v>234</v>
      </c>
      <c r="K87" s="32" t="s">
        <v>169</v>
      </c>
      <c r="L87" s="33" t="s">
        <v>126</v>
      </c>
      <c r="M87" s="32">
        <v>50</v>
      </c>
      <c r="N87" s="478" t="s">
        <v>170</v>
      </c>
      <c r="O87" s="322"/>
      <c r="P87" s="322"/>
      <c r="Q87" s="322"/>
      <c r="R87" s="323"/>
      <c r="S87" s="34"/>
      <c r="T87" s="34"/>
      <c r="U87" s="35" t="s">
        <v>65</v>
      </c>
      <c r="V87" s="314">
        <v>0</v>
      </c>
      <c r="W87" s="315">
        <f>IFERROR(IF(V87="",0,CEILING((V87/$H87),1)*$H87),"")</f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171</v>
      </c>
      <c r="B88" s="54" t="s">
        <v>172</v>
      </c>
      <c r="C88" s="31">
        <v>4301020217</v>
      </c>
      <c r="D88" s="325">
        <v>4680115880658</v>
      </c>
      <c r="E88" s="323"/>
      <c r="F88" s="313">
        <v>0.4</v>
      </c>
      <c r="G88" s="32">
        <v>6</v>
      </c>
      <c r="H88" s="313">
        <v>2.4</v>
      </c>
      <c r="I88" s="31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55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2"/>
      <c r="P88" s="322"/>
      <c r="Q88" s="322"/>
      <c r="R88" s="323"/>
      <c r="S88" s="34"/>
      <c r="T88" s="34"/>
      <c r="U88" s="35" t="s">
        <v>65</v>
      </c>
      <c r="V88" s="314">
        <v>0</v>
      </c>
      <c r="W88" s="315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idden="1" x14ac:dyDescent="0.2">
      <c r="A89" s="330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31"/>
      <c r="N89" s="345" t="s">
        <v>66</v>
      </c>
      <c r="O89" s="343"/>
      <c r="P89" s="343"/>
      <c r="Q89" s="343"/>
      <c r="R89" s="343"/>
      <c r="S89" s="343"/>
      <c r="T89" s="344"/>
      <c r="U89" s="37" t="s">
        <v>67</v>
      </c>
      <c r="V89" s="316">
        <f>IFERROR(V84/H84,"0")+IFERROR(V85/H85,"0")+IFERROR(V86/H86,"0")+IFERROR(V87/H87,"0")+IFERROR(V88/H88,"0")</f>
        <v>0</v>
      </c>
      <c r="W89" s="316">
        <f>IFERROR(W84/H84,"0")+IFERROR(W85/H85,"0")+IFERROR(W86/H86,"0")+IFERROR(W87/H87,"0")+IFERROR(W88/H88,"0")</f>
        <v>0</v>
      </c>
      <c r="X89" s="316">
        <f>IFERROR(IF(X84="",0,X84),"0")+IFERROR(IF(X85="",0,X85),"0")+IFERROR(IF(X86="",0,X86),"0")+IFERROR(IF(X87="",0,X87),"0")+IFERROR(IF(X88="",0,X88),"0")</f>
        <v>0</v>
      </c>
      <c r="Y89" s="317"/>
      <c r="Z89" s="317"/>
    </row>
    <row r="90" spans="1:53" hidden="1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31"/>
      <c r="N90" s="345" t="s">
        <v>66</v>
      </c>
      <c r="O90" s="343"/>
      <c r="P90" s="343"/>
      <c r="Q90" s="343"/>
      <c r="R90" s="343"/>
      <c r="S90" s="343"/>
      <c r="T90" s="344"/>
      <c r="U90" s="37" t="s">
        <v>65</v>
      </c>
      <c r="V90" s="316">
        <f>IFERROR(SUM(V84:V88),"0")</f>
        <v>0</v>
      </c>
      <c r="W90" s="316">
        <f>IFERROR(SUM(W84:W88),"0")</f>
        <v>0</v>
      </c>
      <c r="X90" s="37"/>
      <c r="Y90" s="317"/>
      <c r="Z90" s="317"/>
    </row>
    <row r="91" spans="1:53" ht="14.25" hidden="1" customHeight="1" x14ac:dyDescent="0.25">
      <c r="A91" s="338" t="s">
        <v>60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27"/>
      <c r="Y91" s="310"/>
      <c r="Z91" s="310"/>
    </row>
    <row r="92" spans="1:53" ht="16.5" hidden="1" customHeight="1" x14ac:dyDescent="0.25">
      <c r="A92" s="54" t="s">
        <v>173</v>
      </c>
      <c r="B92" s="54" t="s">
        <v>174</v>
      </c>
      <c r="C92" s="31">
        <v>4301030895</v>
      </c>
      <c r="D92" s="325">
        <v>4607091387667</v>
      </c>
      <c r="E92" s="323"/>
      <c r="F92" s="313">
        <v>0.9</v>
      </c>
      <c r="G92" s="32">
        <v>10</v>
      </c>
      <c r="H92" s="313">
        <v>9</v>
      </c>
      <c r="I92" s="31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2"/>
      <c r="P92" s="322"/>
      <c r="Q92" s="322"/>
      <c r="R92" s="323"/>
      <c r="S92" s="34"/>
      <c r="T92" s="34"/>
      <c r="U92" s="35" t="s">
        <v>65</v>
      </c>
      <c r="V92" s="314">
        <v>0</v>
      </c>
      <c r="W92" s="315">
        <f t="shared" ref="W92:W99" si="4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175</v>
      </c>
      <c r="B93" s="54" t="s">
        <v>176</v>
      </c>
      <c r="C93" s="31">
        <v>4301030961</v>
      </c>
      <c r="D93" s="325">
        <v>4607091387636</v>
      </c>
      <c r="E93" s="323"/>
      <c r="F93" s="313">
        <v>0.7</v>
      </c>
      <c r="G93" s="32">
        <v>6</v>
      </c>
      <c r="H93" s="313">
        <v>4.2</v>
      </c>
      <c r="I93" s="31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2"/>
      <c r="P93" s="322"/>
      <c r="Q93" s="322"/>
      <c r="R93" s="323"/>
      <c r="S93" s="34"/>
      <c r="T93" s="34"/>
      <c r="U93" s="35" t="s">
        <v>65</v>
      </c>
      <c r="V93" s="314">
        <v>0</v>
      </c>
      <c r="W93" s="315">
        <f t="shared" si="4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4301031078</v>
      </c>
      <c r="D94" s="325">
        <v>4607091384727</v>
      </c>
      <c r="E94" s="323"/>
      <c r="F94" s="313">
        <v>0.8</v>
      </c>
      <c r="G94" s="32">
        <v>6</v>
      </c>
      <c r="H94" s="313">
        <v>4.8</v>
      </c>
      <c r="I94" s="31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60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2"/>
      <c r="P94" s="322"/>
      <c r="Q94" s="322"/>
      <c r="R94" s="323"/>
      <c r="S94" s="34"/>
      <c r="T94" s="34"/>
      <c r="U94" s="35" t="s">
        <v>65</v>
      </c>
      <c r="V94" s="314">
        <v>0</v>
      </c>
      <c r="W94" s="315">
        <f t="shared" si="4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4301031080</v>
      </c>
      <c r="D95" s="325">
        <v>4607091386745</v>
      </c>
      <c r="E95" s="323"/>
      <c r="F95" s="313">
        <v>0.8</v>
      </c>
      <c r="G95" s="32">
        <v>6</v>
      </c>
      <c r="H95" s="313">
        <v>4.8</v>
      </c>
      <c r="I95" s="31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5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2"/>
      <c r="P95" s="322"/>
      <c r="Q95" s="322"/>
      <c r="R95" s="323"/>
      <c r="S95" s="34"/>
      <c r="T95" s="34"/>
      <c r="U95" s="35" t="s">
        <v>65</v>
      </c>
      <c r="V95" s="314">
        <v>0</v>
      </c>
      <c r="W95" s="315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181</v>
      </c>
      <c r="B96" s="54" t="s">
        <v>182</v>
      </c>
      <c r="C96" s="31">
        <v>4301030963</v>
      </c>
      <c r="D96" s="325">
        <v>4607091382426</v>
      </c>
      <c r="E96" s="323"/>
      <c r="F96" s="313">
        <v>0.9</v>
      </c>
      <c r="G96" s="32">
        <v>10</v>
      </c>
      <c r="H96" s="313">
        <v>9</v>
      </c>
      <c r="I96" s="31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2"/>
      <c r="P96" s="322"/>
      <c r="Q96" s="322"/>
      <c r="R96" s="323"/>
      <c r="S96" s="34"/>
      <c r="T96" s="34"/>
      <c r="U96" s="35" t="s">
        <v>65</v>
      </c>
      <c r="V96" s="314">
        <v>0</v>
      </c>
      <c r="W96" s="315">
        <f t="shared" si="4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183</v>
      </c>
      <c r="B97" s="54" t="s">
        <v>184</v>
      </c>
      <c r="C97" s="31">
        <v>4301030962</v>
      </c>
      <c r="D97" s="325">
        <v>4607091386547</v>
      </c>
      <c r="E97" s="323"/>
      <c r="F97" s="313">
        <v>0.35</v>
      </c>
      <c r="G97" s="32">
        <v>8</v>
      </c>
      <c r="H97" s="313">
        <v>2.8</v>
      </c>
      <c r="I97" s="313">
        <v>2.94</v>
      </c>
      <c r="J97" s="32">
        <v>234</v>
      </c>
      <c r="K97" s="32" t="s">
        <v>169</v>
      </c>
      <c r="L97" s="33" t="s">
        <v>64</v>
      </c>
      <c r="M97" s="32">
        <v>40</v>
      </c>
      <c r="N97" s="4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2"/>
      <c r="P97" s="322"/>
      <c r="Q97" s="322"/>
      <c r="R97" s="323"/>
      <c r="S97" s="34"/>
      <c r="T97" s="34"/>
      <c r="U97" s="35" t="s">
        <v>65</v>
      </c>
      <c r="V97" s="314">
        <v>0</v>
      </c>
      <c r="W97" s="315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4301031079</v>
      </c>
      <c r="D98" s="325">
        <v>4607091384734</v>
      </c>
      <c r="E98" s="323"/>
      <c r="F98" s="313">
        <v>0.35</v>
      </c>
      <c r="G98" s="32">
        <v>6</v>
      </c>
      <c r="H98" s="313">
        <v>2.1</v>
      </c>
      <c r="I98" s="313">
        <v>2.2000000000000002</v>
      </c>
      <c r="J98" s="32">
        <v>234</v>
      </c>
      <c r="K98" s="32" t="s">
        <v>169</v>
      </c>
      <c r="L98" s="33" t="s">
        <v>64</v>
      </c>
      <c r="M98" s="32">
        <v>45</v>
      </c>
      <c r="N98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2"/>
      <c r="P98" s="322"/>
      <c r="Q98" s="322"/>
      <c r="R98" s="323"/>
      <c r="S98" s="34"/>
      <c r="T98" s="34"/>
      <c r="U98" s="35" t="s">
        <v>65</v>
      </c>
      <c r="V98" s="314">
        <v>0</v>
      </c>
      <c r="W98" s="315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4301030964</v>
      </c>
      <c r="D99" s="325">
        <v>4607091382464</v>
      </c>
      <c r="E99" s="323"/>
      <c r="F99" s="313">
        <v>0.35</v>
      </c>
      <c r="G99" s="32">
        <v>8</v>
      </c>
      <c r="H99" s="313">
        <v>2.8</v>
      </c>
      <c r="I99" s="313">
        <v>2.964</v>
      </c>
      <c r="J99" s="32">
        <v>234</v>
      </c>
      <c r="K99" s="32" t="s">
        <v>169</v>
      </c>
      <c r="L99" s="33" t="s">
        <v>64</v>
      </c>
      <c r="M99" s="32">
        <v>40</v>
      </c>
      <c r="N99" s="5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2"/>
      <c r="P99" s="322"/>
      <c r="Q99" s="322"/>
      <c r="R99" s="323"/>
      <c r="S99" s="34"/>
      <c r="T99" s="34"/>
      <c r="U99" s="35" t="s">
        <v>65</v>
      </c>
      <c r="V99" s="314">
        <v>0</v>
      </c>
      <c r="W99" s="315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idden="1" x14ac:dyDescent="0.2">
      <c r="A100" s="330"/>
      <c r="B100" s="327"/>
      <c r="C100" s="327"/>
      <c r="D100" s="327"/>
      <c r="E100" s="327"/>
      <c r="F100" s="327"/>
      <c r="G100" s="327"/>
      <c r="H100" s="327"/>
      <c r="I100" s="327"/>
      <c r="J100" s="327"/>
      <c r="K100" s="327"/>
      <c r="L100" s="327"/>
      <c r="M100" s="331"/>
      <c r="N100" s="345" t="s">
        <v>66</v>
      </c>
      <c r="O100" s="343"/>
      <c r="P100" s="343"/>
      <c r="Q100" s="343"/>
      <c r="R100" s="343"/>
      <c r="S100" s="343"/>
      <c r="T100" s="344"/>
      <c r="U100" s="37" t="s">
        <v>67</v>
      </c>
      <c r="V100" s="316">
        <f>IFERROR(V92/H92,"0")+IFERROR(V93/H93,"0")+IFERROR(V94/H94,"0")+IFERROR(V95/H95,"0")+IFERROR(V96/H96,"0")+IFERROR(V97/H97,"0")+IFERROR(V98/H98,"0")+IFERROR(V99/H99,"0")</f>
        <v>0</v>
      </c>
      <c r="W100" s="316">
        <f>IFERROR(W92/H92,"0")+IFERROR(W93/H93,"0")+IFERROR(W94/H94,"0")+IFERROR(W95/H95,"0")+IFERROR(W96/H96,"0")+IFERROR(W97/H97,"0")+IFERROR(W98/H98,"0")+IFERROR(W99/H99,"0")</f>
        <v>0</v>
      </c>
      <c r="X100" s="316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7"/>
      <c r="Z100" s="317"/>
    </row>
    <row r="101" spans="1:53" hidden="1" x14ac:dyDescent="0.2">
      <c r="A101" s="327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27"/>
      <c r="M101" s="331"/>
      <c r="N101" s="345" t="s">
        <v>66</v>
      </c>
      <c r="O101" s="343"/>
      <c r="P101" s="343"/>
      <c r="Q101" s="343"/>
      <c r="R101" s="343"/>
      <c r="S101" s="343"/>
      <c r="T101" s="344"/>
      <c r="U101" s="37" t="s">
        <v>65</v>
      </c>
      <c r="V101" s="316">
        <f>IFERROR(SUM(V92:V99),"0")</f>
        <v>0</v>
      </c>
      <c r="W101" s="316">
        <f>IFERROR(SUM(W92:W99),"0")</f>
        <v>0</v>
      </c>
      <c r="X101" s="37"/>
      <c r="Y101" s="317"/>
      <c r="Z101" s="317"/>
    </row>
    <row r="102" spans="1:53" ht="14.25" hidden="1" customHeight="1" x14ac:dyDescent="0.25">
      <c r="A102" s="338" t="s">
        <v>68</v>
      </c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27"/>
      <c r="N102" s="327"/>
      <c r="O102" s="327"/>
      <c r="P102" s="327"/>
      <c r="Q102" s="327"/>
      <c r="R102" s="327"/>
      <c r="S102" s="327"/>
      <c r="T102" s="327"/>
      <c r="U102" s="327"/>
      <c r="V102" s="327"/>
      <c r="W102" s="327"/>
      <c r="X102" s="327"/>
      <c r="Y102" s="310"/>
      <c r="Z102" s="310"/>
    </row>
    <row r="103" spans="1:53" ht="27" hidden="1" customHeight="1" x14ac:dyDescent="0.25">
      <c r="A103" s="54" t="s">
        <v>189</v>
      </c>
      <c r="B103" s="54" t="s">
        <v>190</v>
      </c>
      <c r="C103" s="31">
        <v>4301051437</v>
      </c>
      <c r="D103" s="325">
        <v>4607091386967</v>
      </c>
      <c r="E103" s="323"/>
      <c r="F103" s="313">
        <v>1.35</v>
      </c>
      <c r="G103" s="32">
        <v>6</v>
      </c>
      <c r="H103" s="313">
        <v>8.1</v>
      </c>
      <c r="I103" s="313">
        <v>8.6639999999999997</v>
      </c>
      <c r="J103" s="32">
        <v>56</v>
      </c>
      <c r="K103" s="32" t="s">
        <v>98</v>
      </c>
      <c r="L103" s="33" t="s">
        <v>126</v>
      </c>
      <c r="M103" s="32">
        <v>45</v>
      </c>
      <c r="N103" s="576" t="s">
        <v>191</v>
      </c>
      <c r="O103" s="322"/>
      <c r="P103" s="322"/>
      <c r="Q103" s="322"/>
      <c r="R103" s="323"/>
      <c r="S103" s="34"/>
      <c r="T103" s="34"/>
      <c r="U103" s="35" t="s">
        <v>65</v>
      </c>
      <c r="V103" s="314">
        <v>0</v>
      </c>
      <c r="W103" s="315">
        <f t="shared" ref="W103:W111" si="5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hidden="1" customHeight="1" x14ac:dyDescent="0.25">
      <c r="A104" s="54" t="s">
        <v>189</v>
      </c>
      <c r="B104" s="54" t="s">
        <v>192</v>
      </c>
      <c r="C104" s="31">
        <v>4301051543</v>
      </c>
      <c r="D104" s="325">
        <v>4607091386967</v>
      </c>
      <c r="E104" s="323"/>
      <c r="F104" s="313">
        <v>1.4</v>
      </c>
      <c r="G104" s="32">
        <v>6</v>
      </c>
      <c r="H104" s="313">
        <v>8.4</v>
      </c>
      <c r="I104" s="313">
        <v>8.9640000000000004</v>
      </c>
      <c r="J104" s="32">
        <v>56</v>
      </c>
      <c r="K104" s="32" t="s">
        <v>98</v>
      </c>
      <c r="L104" s="33" t="s">
        <v>64</v>
      </c>
      <c r="M104" s="32">
        <v>45</v>
      </c>
      <c r="N104" s="626" t="s">
        <v>193</v>
      </c>
      <c r="O104" s="322"/>
      <c r="P104" s="322"/>
      <c r="Q104" s="322"/>
      <c r="R104" s="323"/>
      <c r="S104" s="34"/>
      <c r="T104" s="34"/>
      <c r="U104" s="35" t="s">
        <v>65</v>
      </c>
      <c r="V104" s="314">
        <v>0</v>
      </c>
      <c r="W104" s="315">
        <f t="shared" si="5"/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16.5" hidden="1" customHeight="1" x14ac:dyDescent="0.25">
      <c r="A105" s="54" t="s">
        <v>194</v>
      </c>
      <c r="B105" s="54" t="s">
        <v>195</v>
      </c>
      <c r="C105" s="31">
        <v>4301051611</v>
      </c>
      <c r="D105" s="325">
        <v>4607091385304</v>
      </c>
      <c r="E105" s="323"/>
      <c r="F105" s="313">
        <v>1.4</v>
      </c>
      <c r="G105" s="32">
        <v>6</v>
      </c>
      <c r="H105" s="313">
        <v>8.4</v>
      </c>
      <c r="I105" s="313">
        <v>8.9640000000000004</v>
      </c>
      <c r="J105" s="32">
        <v>56</v>
      </c>
      <c r="K105" s="32" t="s">
        <v>98</v>
      </c>
      <c r="L105" s="33" t="s">
        <v>64</v>
      </c>
      <c r="M105" s="32">
        <v>40</v>
      </c>
      <c r="N105" s="408" t="s">
        <v>196</v>
      </c>
      <c r="O105" s="322"/>
      <c r="P105" s="322"/>
      <c r="Q105" s="322"/>
      <c r="R105" s="323"/>
      <c r="S105" s="34"/>
      <c r="T105" s="34"/>
      <c r="U105" s="35" t="s">
        <v>65</v>
      </c>
      <c r="V105" s="314">
        <v>0</v>
      </c>
      <c r="W105" s="315">
        <f t="shared" si="5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hidden="1" customHeight="1" x14ac:dyDescent="0.25">
      <c r="A106" s="54" t="s">
        <v>197</v>
      </c>
      <c r="B106" s="54" t="s">
        <v>198</v>
      </c>
      <c r="C106" s="31">
        <v>4301051306</v>
      </c>
      <c r="D106" s="325">
        <v>4607091386264</v>
      </c>
      <c r="E106" s="323"/>
      <c r="F106" s="313">
        <v>0.5</v>
      </c>
      <c r="G106" s="32">
        <v>6</v>
      </c>
      <c r="H106" s="313">
        <v>3</v>
      </c>
      <c r="I106" s="313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6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22"/>
      <c r="P106" s="322"/>
      <c r="Q106" s="322"/>
      <c r="R106" s="323"/>
      <c r="S106" s="34"/>
      <c r="T106" s="34"/>
      <c r="U106" s="35" t="s">
        <v>65</v>
      </c>
      <c r="V106" s="314">
        <v>0</v>
      </c>
      <c r="W106" s="315">
        <f t="shared" si="5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199</v>
      </c>
      <c r="B107" s="54" t="s">
        <v>200</v>
      </c>
      <c r="C107" s="31">
        <v>4301051436</v>
      </c>
      <c r="D107" s="325">
        <v>4607091385731</v>
      </c>
      <c r="E107" s="323"/>
      <c r="F107" s="313">
        <v>0.45</v>
      </c>
      <c r="G107" s="32">
        <v>6</v>
      </c>
      <c r="H107" s="313">
        <v>2.7</v>
      </c>
      <c r="I107" s="313">
        <v>2.972</v>
      </c>
      <c r="J107" s="32">
        <v>156</v>
      </c>
      <c r="K107" s="32" t="s">
        <v>63</v>
      </c>
      <c r="L107" s="33" t="s">
        <v>126</v>
      </c>
      <c r="M107" s="32">
        <v>45</v>
      </c>
      <c r="N107" s="412" t="s">
        <v>201</v>
      </c>
      <c r="O107" s="322"/>
      <c r="P107" s="322"/>
      <c r="Q107" s="322"/>
      <c r="R107" s="323"/>
      <c r="S107" s="34"/>
      <c r="T107" s="34"/>
      <c r="U107" s="35" t="s">
        <v>65</v>
      </c>
      <c r="V107" s="314">
        <v>0</v>
      </c>
      <c r="W107" s="315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202</v>
      </c>
      <c r="B108" s="54" t="s">
        <v>203</v>
      </c>
      <c r="C108" s="31">
        <v>4301051439</v>
      </c>
      <c r="D108" s="325">
        <v>4680115880214</v>
      </c>
      <c r="E108" s="323"/>
      <c r="F108" s="313">
        <v>0.45</v>
      </c>
      <c r="G108" s="32">
        <v>6</v>
      </c>
      <c r="H108" s="313">
        <v>2.7</v>
      </c>
      <c r="I108" s="313">
        <v>2.988</v>
      </c>
      <c r="J108" s="32">
        <v>120</v>
      </c>
      <c r="K108" s="32" t="s">
        <v>63</v>
      </c>
      <c r="L108" s="33" t="s">
        <v>126</v>
      </c>
      <c r="M108" s="32">
        <v>45</v>
      </c>
      <c r="N108" s="453" t="s">
        <v>204</v>
      </c>
      <c r="O108" s="322"/>
      <c r="P108" s="322"/>
      <c r="Q108" s="322"/>
      <c r="R108" s="323"/>
      <c r="S108" s="34"/>
      <c r="T108" s="34"/>
      <c r="U108" s="35" t="s">
        <v>65</v>
      </c>
      <c r="V108" s="314">
        <v>0</v>
      </c>
      <c r="W108" s="315">
        <f t="shared" si="5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205</v>
      </c>
      <c r="B109" s="54" t="s">
        <v>206</v>
      </c>
      <c r="C109" s="31">
        <v>4301051438</v>
      </c>
      <c r="D109" s="325">
        <v>4680115880894</v>
      </c>
      <c r="E109" s="323"/>
      <c r="F109" s="313">
        <v>0.33</v>
      </c>
      <c r="G109" s="32">
        <v>6</v>
      </c>
      <c r="H109" s="313">
        <v>1.98</v>
      </c>
      <c r="I109" s="313">
        <v>2.258</v>
      </c>
      <c r="J109" s="32">
        <v>156</v>
      </c>
      <c r="K109" s="32" t="s">
        <v>63</v>
      </c>
      <c r="L109" s="33" t="s">
        <v>126</v>
      </c>
      <c r="M109" s="32">
        <v>45</v>
      </c>
      <c r="N109" s="451" t="s">
        <v>207</v>
      </c>
      <c r="O109" s="322"/>
      <c r="P109" s="322"/>
      <c r="Q109" s="322"/>
      <c r="R109" s="323"/>
      <c r="S109" s="34"/>
      <c r="T109" s="34"/>
      <c r="U109" s="35" t="s">
        <v>65</v>
      </c>
      <c r="V109" s="314">
        <v>0</v>
      </c>
      <c r="W109" s="315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208</v>
      </c>
      <c r="B110" s="54" t="s">
        <v>209</v>
      </c>
      <c r="C110" s="31">
        <v>4301051313</v>
      </c>
      <c r="D110" s="325">
        <v>4607091385427</v>
      </c>
      <c r="E110" s="323"/>
      <c r="F110" s="313">
        <v>0.5</v>
      </c>
      <c r="G110" s="32">
        <v>6</v>
      </c>
      <c r="H110" s="313">
        <v>3</v>
      </c>
      <c r="I110" s="313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4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22"/>
      <c r="P110" s="322"/>
      <c r="Q110" s="322"/>
      <c r="R110" s="323"/>
      <c r="S110" s="34"/>
      <c r="T110" s="34"/>
      <c r="U110" s="35" t="s">
        <v>65</v>
      </c>
      <c r="V110" s="314">
        <v>0</v>
      </c>
      <c r="W110" s="315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210</v>
      </c>
      <c r="B111" s="54" t="s">
        <v>211</v>
      </c>
      <c r="C111" s="31">
        <v>4301051480</v>
      </c>
      <c r="D111" s="325">
        <v>4680115882645</v>
      </c>
      <c r="E111" s="323"/>
      <c r="F111" s="313">
        <v>0.3</v>
      </c>
      <c r="G111" s="32">
        <v>6</v>
      </c>
      <c r="H111" s="313">
        <v>1.8</v>
      </c>
      <c r="I111" s="313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436" t="s">
        <v>212</v>
      </c>
      <c r="O111" s="322"/>
      <c r="P111" s="322"/>
      <c r="Q111" s="322"/>
      <c r="R111" s="323"/>
      <c r="S111" s="34"/>
      <c r="T111" s="34"/>
      <c r="U111" s="35" t="s">
        <v>65</v>
      </c>
      <c r="V111" s="314">
        <v>0</v>
      </c>
      <c r="W111" s="315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idden="1" x14ac:dyDescent="0.2">
      <c r="A112" s="330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31"/>
      <c r="N112" s="345" t="s">
        <v>66</v>
      </c>
      <c r="O112" s="343"/>
      <c r="P112" s="343"/>
      <c r="Q112" s="343"/>
      <c r="R112" s="343"/>
      <c r="S112" s="343"/>
      <c r="T112" s="344"/>
      <c r="U112" s="37" t="s">
        <v>67</v>
      </c>
      <c r="V112" s="316">
        <f>IFERROR(V103/H103,"0")+IFERROR(V104/H104,"0")+IFERROR(V105/H105,"0")+IFERROR(V106/H106,"0")+IFERROR(V107/H107,"0")+IFERROR(V108/H108,"0")+IFERROR(V109/H109,"0")+IFERROR(V110/H110,"0")+IFERROR(V111/H111,"0")</f>
        <v>0</v>
      </c>
      <c r="W112" s="316">
        <f>IFERROR(W103/H103,"0")+IFERROR(W104/H104,"0")+IFERROR(W105/H105,"0")+IFERROR(W106/H106,"0")+IFERROR(W107/H107,"0")+IFERROR(W108/H108,"0")+IFERROR(W109/H109,"0")+IFERROR(W110/H110,"0")+IFERROR(W111/H111,"0")</f>
        <v>0</v>
      </c>
      <c r="X112" s="316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</v>
      </c>
      <c r="Y112" s="317"/>
      <c r="Z112" s="317"/>
    </row>
    <row r="113" spans="1:53" hidden="1" x14ac:dyDescent="0.2">
      <c r="A113" s="327"/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31"/>
      <c r="N113" s="345" t="s">
        <v>66</v>
      </c>
      <c r="O113" s="343"/>
      <c r="P113" s="343"/>
      <c r="Q113" s="343"/>
      <c r="R113" s="343"/>
      <c r="S113" s="343"/>
      <c r="T113" s="344"/>
      <c r="U113" s="37" t="s">
        <v>65</v>
      </c>
      <c r="V113" s="316">
        <f>IFERROR(SUM(V103:V111),"0")</f>
        <v>0</v>
      </c>
      <c r="W113" s="316">
        <f>IFERROR(SUM(W103:W111),"0")</f>
        <v>0</v>
      </c>
      <c r="X113" s="37"/>
      <c r="Y113" s="317"/>
      <c r="Z113" s="317"/>
    </row>
    <row r="114" spans="1:53" ht="14.25" hidden="1" customHeight="1" x14ac:dyDescent="0.25">
      <c r="A114" s="338" t="s">
        <v>213</v>
      </c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10"/>
      <c r="Z114" s="310"/>
    </row>
    <row r="115" spans="1:53" ht="27" hidden="1" customHeight="1" x14ac:dyDescent="0.25">
      <c r="A115" s="54" t="s">
        <v>214</v>
      </c>
      <c r="B115" s="54" t="s">
        <v>215</v>
      </c>
      <c r="C115" s="31">
        <v>4301060296</v>
      </c>
      <c r="D115" s="325">
        <v>4607091383065</v>
      </c>
      <c r="E115" s="323"/>
      <c r="F115" s="313">
        <v>0.83</v>
      </c>
      <c r="G115" s="32">
        <v>4</v>
      </c>
      <c r="H115" s="313">
        <v>3.32</v>
      </c>
      <c r="I115" s="313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47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22"/>
      <c r="P115" s="322"/>
      <c r="Q115" s="322"/>
      <c r="R115" s="323"/>
      <c r="S115" s="34"/>
      <c r="T115" s="34"/>
      <c r="U115" s="35" t="s">
        <v>65</v>
      </c>
      <c r="V115" s="314">
        <v>0</v>
      </c>
      <c r="W115" s="315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216</v>
      </c>
      <c r="B116" s="54" t="s">
        <v>217</v>
      </c>
      <c r="C116" s="31">
        <v>4301060371</v>
      </c>
      <c r="D116" s="325">
        <v>4680115881532</v>
      </c>
      <c r="E116" s="323"/>
      <c r="F116" s="313">
        <v>1.4</v>
      </c>
      <c r="G116" s="32">
        <v>6</v>
      </c>
      <c r="H116" s="313">
        <v>8.4</v>
      </c>
      <c r="I116" s="313">
        <v>8.9640000000000004</v>
      </c>
      <c r="J116" s="32">
        <v>56</v>
      </c>
      <c r="K116" s="32" t="s">
        <v>98</v>
      </c>
      <c r="L116" s="33" t="s">
        <v>64</v>
      </c>
      <c r="M116" s="32">
        <v>30</v>
      </c>
      <c r="N116" s="574" t="s">
        <v>218</v>
      </c>
      <c r="O116" s="322"/>
      <c r="P116" s="322"/>
      <c r="Q116" s="322"/>
      <c r="R116" s="323"/>
      <c r="S116" s="34"/>
      <c r="T116" s="34"/>
      <c r="U116" s="35" t="s">
        <v>65</v>
      </c>
      <c r="V116" s="314">
        <v>0</v>
      </c>
      <c r="W116" s="315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219</v>
      </c>
      <c r="C117" s="31">
        <v>4301060350</v>
      </c>
      <c r="D117" s="325">
        <v>4680115881532</v>
      </c>
      <c r="E117" s="323"/>
      <c r="F117" s="313">
        <v>1.35</v>
      </c>
      <c r="G117" s="32">
        <v>6</v>
      </c>
      <c r="H117" s="313">
        <v>8.1</v>
      </c>
      <c r="I117" s="313">
        <v>8.58</v>
      </c>
      <c r="J117" s="32">
        <v>56</v>
      </c>
      <c r="K117" s="32" t="s">
        <v>98</v>
      </c>
      <c r="L117" s="33" t="s">
        <v>126</v>
      </c>
      <c r="M117" s="32">
        <v>30</v>
      </c>
      <c r="N117" s="4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7" s="322"/>
      <c r="P117" s="322"/>
      <c r="Q117" s="322"/>
      <c r="R117" s="323"/>
      <c r="S117" s="34"/>
      <c r="T117" s="34" t="s">
        <v>129</v>
      </c>
      <c r="U117" s="35" t="s">
        <v>65</v>
      </c>
      <c r="V117" s="314">
        <v>0</v>
      </c>
      <c r="W117" s="315">
        <f>IFERROR(IF(V117="",0,CEILING((V117/$H117),1)*$H117),"")</f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220</v>
      </c>
      <c r="B118" s="54" t="s">
        <v>221</v>
      </c>
      <c r="C118" s="31">
        <v>4301060356</v>
      </c>
      <c r="D118" s="325">
        <v>4680115882652</v>
      </c>
      <c r="E118" s="323"/>
      <c r="F118" s="313">
        <v>0.33</v>
      </c>
      <c r="G118" s="32">
        <v>6</v>
      </c>
      <c r="H118" s="313">
        <v>1.98</v>
      </c>
      <c r="I118" s="313">
        <v>2.84</v>
      </c>
      <c r="J118" s="32">
        <v>156</v>
      </c>
      <c r="K118" s="32" t="s">
        <v>63</v>
      </c>
      <c r="L118" s="33" t="s">
        <v>64</v>
      </c>
      <c r="M118" s="32">
        <v>40</v>
      </c>
      <c r="N118" s="548" t="s">
        <v>222</v>
      </c>
      <c r="O118" s="322"/>
      <c r="P118" s="322"/>
      <c r="Q118" s="322"/>
      <c r="R118" s="323"/>
      <c r="S118" s="34"/>
      <c r="T118" s="34"/>
      <c r="U118" s="35" t="s">
        <v>65</v>
      </c>
      <c r="V118" s="314">
        <v>0</v>
      </c>
      <c r="W118" s="315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224</v>
      </c>
      <c r="C119" s="31">
        <v>4301060351</v>
      </c>
      <c r="D119" s="325">
        <v>4680115881464</v>
      </c>
      <c r="E119" s="323"/>
      <c r="F119" s="313">
        <v>0.4</v>
      </c>
      <c r="G119" s="32">
        <v>6</v>
      </c>
      <c r="H119" s="313">
        <v>2.4</v>
      </c>
      <c r="I119" s="313">
        <v>2.6</v>
      </c>
      <c r="J119" s="32">
        <v>156</v>
      </c>
      <c r="K119" s="32" t="s">
        <v>63</v>
      </c>
      <c r="L119" s="33" t="s">
        <v>126</v>
      </c>
      <c r="M119" s="32">
        <v>30</v>
      </c>
      <c r="N119" s="437" t="s">
        <v>225</v>
      </c>
      <c r="O119" s="322"/>
      <c r="P119" s="322"/>
      <c r="Q119" s="322"/>
      <c r="R119" s="323"/>
      <c r="S119" s="34"/>
      <c r="T119" s="34"/>
      <c r="U119" s="35" t="s">
        <v>65</v>
      </c>
      <c r="V119" s="314">
        <v>0</v>
      </c>
      <c r="W119" s="31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idden="1" x14ac:dyDescent="0.2">
      <c r="A120" s="330"/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31"/>
      <c r="N120" s="345" t="s">
        <v>66</v>
      </c>
      <c r="O120" s="343"/>
      <c r="P120" s="343"/>
      <c r="Q120" s="343"/>
      <c r="R120" s="343"/>
      <c r="S120" s="343"/>
      <c r="T120" s="344"/>
      <c r="U120" s="37" t="s">
        <v>67</v>
      </c>
      <c r="V120" s="316">
        <f>IFERROR(V115/H115,"0")+IFERROR(V116/H116,"0")+IFERROR(V117/H117,"0")+IFERROR(V118/H118,"0")+IFERROR(V119/H119,"0")</f>
        <v>0</v>
      </c>
      <c r="W120" s="316">
        <f>IFERROR(W115/H115,"0")+IFERROR(W116/H116,"0")+IFERROR(W117/H117,"0")+IFERROR(W118/H118,"0")+IFERROR(W119/H119,"0")</f>
        <v>0</v>
      </c>
      <c r="X120" s="316">
        <f>IFERROR(IF(X115="",0,X115),"0")+IFERROR(IF(X116="",0,X116),"0")+IFERROR(IF(X117="",0,X117),"0")+IFERROR(IF(X118="",0,X118),"0")+IFERROR(IF(X119="",0,X119),"0")</f>
        <v>0</v>
      </c>
      <c r="Y120" s="317"/>
      <c r="Z120" s="317"/>
    </row>
    <row r="121" spans="1:53" hidden="1" x14ac:dyDescent="0.2">
      <c r="A121" s="327"/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31"/>
      <c r="N121" s="345" t="s">
        <v>66</v>
      </c>
      <c r="O121" s="343"/>
      <c r="P121" s="343"/>
      <c r="Q121" s="343"/>
      <c r="R121" s="343"/>
      <c r="S121" s="343"/>
      <c r="T121" s="344"/>
      <c r="U121" s="37" t="s">
        <v>65</v>
      </c>
      <c r="V121" s="316">
        <f>IFERROR(SUM(V115:V119),"0")</f>
        <v>0</v>
      </c>
      <c r="W121" s="316">
        <f>IFERROR(SUM(W115:W119),"0")</f>
        <v>0</v>
      </c>
      <c r="X121" s="37"/>
      <c r="Y121" s="317"/>
      <c r="Z121" s="317"/>
    </row>
    <row r="122" spans="1:53" ht="16.5" hidden="1" customHeight="1" x14ac:dyDescent="0.25">
      <c r="A122" s="326" t="s">
        <v>226</v>
      </c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7"/>
      <c r="P122" s="327"/>
      <c r="Q122" s="327"/>
      <c r="R122" s="327"/>
      <c r="S122" s="327"/>
      <c r="T122" s="327"/>
      <c r="U122" s="327"/>
      <c r="V122" s="327"/>
      <c r="W122" s="327"/>
      <c r="X122" s="327"/>
      <c r="Y122" s="309"/>
      <c r="Z122" s="309"/>
    </row>
    <row r="123" spans="1:53" ht="14.25" hidden="1" customHeight="1" x14ac:dyDescent="0.25">
      <c r="A123" s="338" t="s">
        <v>68</v>
      </c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7"/>
      <c r="P123" s="327"/>
      <c r="Q123" s="327"/>
      <c r="R123" s="327"/>
      <c r="S123" s="327"/>
      <c r="T123" s="327"/>
      <c r="U123" s="327"/>
      <c r="V123" s="327"/>
      <c r="W123" s="327"/>
      <c r="X123" s="327"/>
      <c r="Y123" s="310"/>
      <c r="Z123" s="310"/>
    </row>
    <row r="124" spans="1:53" ht="27" hidden="1" customHeight="1" x14ac:dyDescent="0.25">
      <c r="A124" s="54" t="s">
        <v>227</v>
      </c>
      <c r="B124" s="54" t="s">
        <v>228</v>
      </c>
      <c r="C124" s="31">
        <v>4301051612</v>
      </c>
      <c r="D124" s="325">
        <v>4607091385168</v>
      </c>
      <c r="E124" s="323"/>
      <c r="F124" s="313">
        <v>1.4</v>
      </c>
      <c r="G124" s="32">
        <v>6</v>
      </c>
      <c r="H124" s="313">
        <v>8.4</v>
      </c>
      <c r="I124" s="313">
        <v>8.9580000000000002</v>
      </c>
      <c r="J124" s="32">
        <v>56</v>
      </c>
      <c r="K124" s="32" t="s">
        <v>98</v>
      </c>
      <c r="L124" s="33" t="s">
        <v>64</v>
      </c>
      <c r="M124" s="32">
        <v>45</v>
      </c>
      <c r="N124" s="547" t="s">
        <v>229</v>
      </c>
      <c r="O124" s="322"/>
      <c r="P124" s="322"/>
      <c r="Q124" s="322"/>
      <c r="R124" s="323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IFERROR(IF(W124=0,"",ROUNDUP(W124/H124,0)*0.02175),"")</f>
        <v/>
      </c>
      <c r="Y124" s="56"/>
      <c r="Z124" s="57"/>
      <c r="AD124" s="58"/>
      <c r="BA124" s="120" t="s">
        <v>1</v>
      </c>
    </row>
    <row r="125" spans="1:53" ht="16.5" hidden="1" customHeight="1" x14ac:dyDescent="0.25">
      <c r="A125" s="54" t="s">
        <v>230</v>
      </c>
      <c r="B125" s="54" t="s">
        <v>231</v>
      </c>
      <c r="C125" s="31">
        <v>4301051362</v>
      </c>
      <c r="D125" s="325">
        <v>4607091383256</v>
      </c>
      <c r="E125" s="323"/>
      <c r="F125" s="313">
        <v>0.33</v>
      </c>
      <c r="G125" s="32">
        <v>6</v>
      </c>
      <c r="H125" s="313">
        <v>1.98</v>
      </c>
      <c r="I125" s="313">
        <v>2.246</v>
      </c>
      <c r="J125" s="32">
        <v>156</v>
      </c>
      <c r="K125" s="32" t="s">
        <v>63</v>
      </c>
      <c r="L125" s="33" t="s">
        <v>126</v>
      </c>
      <c r="M125" s="32">
        <v>45</v>
      </c>
      <c r="N125" s="6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22"/>
      <c r="P125" s="322"/>
      <c r="Q125" s="322"/>
      <c r="R125" s="323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hidden="1" customHeight="1" x14ac:dyDescent="0.25">
      <c r="A126" s="54" t="s">
        <v>232</v>
      </c>
      <c r="B126" s="54" t="s">
        <v>233</v>
      </c>
      <c r="C126" s="31">
        <v>4301051358</v>
      </c>
      <c r="D126" s="325">
        <v>4607091385748</v>
      </c>
      <c r="E126" s="323"/>
      <c r="F126" s="313">
        <v>0.45</v>
      </c>
      <c r="G126" s="32">
        <v>6</v>
      </c>
      <c r="H126" s="313">
        <v>2.7</v>
      </c>
      <c r="I126" s="313">
        <v>2.972</v>
      </c>
      <c r="J126" s="32">
        <v>156</v>
      </c>
      <c r="K126" s="32" t="s">
        <v>63</v>
      </c>
      <c r="L126" s="33" t="s">
        <v>126</v>
      </c>
      <c r="M126" s="32">
        <v>45</v>
      </c>
      <c r="N126" s="5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22"/>
      <c r="P126" s="322"/>
      <c r="Q126" s="322"/>
      <c r="R126" s="323"/>
      <c r="S126" s="34"/>
      <c r="T126" s="34"/>
      <c r="U126" s="35" t="s">
        <v>65</v>
      </c>
      <c r="V126" s="314">
        <v>0</v>
      </c>
      <c r="W126" s="315">
        <f>IFERROR(IF(V126="",0,CEILING((V126/$H126),1)*$H126),"")</f>
        <v>0</v>
      </c>
      <c r="X126" s="36" t="str">
        <f>IFERROR(IF(W126=0,"",ROUNDUP(W126/H126,0)*0.00753),"")</f>
        <v/>
      </c>
      <c r="Y126" s="56"/>
      <c r="Z126" s="57"/>
      <c r="AD126" s="58"/>
      <c r="BA126" s="122" t="s">
        <v>1</v>
      </c>
    </row>
    <row r="127" spans="1:53" hidden="1" x14ac:dyDescent="0.2">
      <c r="A127" s="330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31"/>
      <c r="N127" s="345" t="s">
        <v>66</v>
      </c>
      <c r="O127" s="343"/>
      <c r="P127" s="343"/>
      <c r="Q127" s="343"/>
      <c r="R127" s="343"/>
      <c r="S127" s="343"/>
      <c r="T127" s="344"/>
      <c r="U127" s="37" t="s">
        <v>67</v>
      </c>
      <c r="V127" s="316">
        <f>IFERROR(V124/H124,"0")+IFERROR(V125/H125,"0")+IFERROR(V126/H126,"0")</f>
        <v>0</v>
      </c>
      <c r="W127" s="316">
        <f>IFERROR(W124/H124,"0")+IFERROR(W125/H125,"0")+IFERROR(W126/H126,"0")</f>
        <v>0</v>
      </c>
      <c r="X127" s="316">
        <f>IFERROR(IF(X124="",0,X124),"0")+IFERROR(IF(X125="",0,X125),"0")+IFERROR(IF(X126="",0,X126),"0")</f>
        <v>0</v>
      </c>
      <c r="Y127" s="317"/>
      <c r="Z127" s="317"/>
    </row>
    <row r="128" spans="1:53" hidden="1" x14ac:dyDescent="0.2">
      <c r="A128" s="327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31"/>
      <c r="N128" s="345" t="s">
        <v>66</v>
      </c>
      <c r="O128" s="343"/>
      <c r="P128" s="343"/>
      <c r="Q128" s="343"/>
      <c r="R128" s="343"/>
      <c r="S128" s="343"/>
      <c r="T128" s="344"/>
      <c r="U128" s="37" t="s">
        <v>65</v>
      </c>
      <c r="V128" s="316">
        <f>IFERROR(SUM(V124:V126),"0")</f>
        <v>0</v>
      </c>
      <c r="W128" s="316">
        <f>IFERROR(SUM(W124:W126),"0")</f>
        <v>0</v>
      </c>
      <c r="X128" s="37"/>
      <c r="Y128" s="317"/>
      <c r="Z128" s="317"/>
    </row>
    <row r="129" spans="1:53" ht="27.75" hidden="1" customHeight="1" x14ac:dyDescent="0.2">
      <c r="A129" s="350" t="s">
        <v>234</v>
      </c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1"/>
      <c r="N129" s="351"/>
      <c r="O129" s="351"/>
      <c r="P129" s="351"/>
      <c r="Q129" s="351"/>
      <c r="R129" s="351"/>
      <c r="S129" s="351"/>
      <c r="T129" s="351"/>
      <c r="U129" s="351"/>
      <c r="V129" s="351"/>
      <c r="W129" s="351"/>
      <c r="X129" s="351"/>
      <c r="Y129" s="48"/>
      <c r="Z129" s="48"/>
    </row>
    <row r="130" spans="1:53" ht="16.5" hidden="1" customHeight="1" x14ac:dyDescent="0.25">
      <c r="A130" s="326" t="s">
        <v>235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09"/>
      <c r="Z130" s="309"/>
    </row>
    <row r="131" spans="1:53" ht="14.25" hidden="1" customHeight="1" x14ac:dyDescent="0.25">
      <c r="A131" s="338" t="s">
        <v>103</v>
      </c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27"/>
      <c r="P131" s="327"/>
      <c r="Q131" s="327"/>
      <c r="R131" s="327"/>
      <c r="S131" s="327"/>
      <c r="T131" s="327"/>
      <c r="U131" s="327"/>
      <c r="V131" s="327"/>
      <c r="W131" s="327"/>
      <c r="X131" s="327"/>
      <c r="Y131" s="310"/>
      <c r="Z131" s="310"/>
    </row>
    <row r="132" spans="1:53" ht="27" hidden="1" customHeight="1" x14ac:dyDescent="0.25">
      <c r="A132" s="54" t="s">
        <v>236</v>
      </c>
      <c r="B132" s="54" t="s">
        <v>237</v>
      </c>
      <c r="C132" s="31">
        <v>4301011223</v>
      </c>
      <c r="D132" s="325">
        <v>4607091383423</v>
      </c>
      <c r="E132" s="323"/>
      <c r="F132" s="313">
        <v>1.35</v>
      </c>
      <c r="G132" s="32">
        <v>8</v>
      </c>
      <c r="H132" s="313">
        <v>10.8</v>
      </c>
      <c r="I132" s="313">
        <v>11.375999999999999</v>
      </c>
      <c r="J132" s="32">
        <v>56</v>
      </c>
      <c r="K132" s="32" t="s">
        <v>98</v>
      </c>
      <c r="L132" s="33" t="s">
        <v>126</v>
      </c>
      <c r="M132" s="32">
        <v>35</v>
      </c>
      <c r="N132" s="4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22"/>
      <c r="P132" s="322"/>
      <c r="Q132" s="322"/>
      <c r="R132" s="323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hidden="1" customHeight="1" x14ac:dyDescent="0.25">
      <c r="A133" s="54" t="s">
        <v>238</v>
      </c>
      <c r="B133" s="54" t="s">
        <v>239</v>
      </c>
      <c r="C133" s="31">
        <v>4301011338</v>
      </c>
      <c r="D133" s="325">
        <v>4607091381405</v>
      </c>
      <c r="E133" s="323"/>
      <c r="F133" s="313">
        <v>1.35</v>
      </c>
      <c r="G133" s="32">
        <v>8</v>
      </c>
      <c r="H133" s="313">
        <v>10.8</v>
      </c>
      <c r="I133" s="313">
        <v>11.375999999999999</v>
      </c>
      <c r="J133" s="32">
        <v>56</v>
      </c>
      <c r="K133" s="32" t="s">
        <v>98</v>
      </c>
      <c r="L133" s="33" t="s">
        <v>64</v>
      </c>
      <c r="M133" s="32">
        <v>35</v>
      </c>
      <c r="N133" s="3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22"/>
      <c r="P133" s="322"/>
      <c r="Q133" s="322"/>
      <c r="R133" s="323"/>
      <c r="S133" s="34"/>
      <c r="T133" s="34"/>
      <c r="U133" s="35" t="s">
        <v>65</v>
      </c>
      <c r="V133" s="314">
        <v>0</v>
      </c>
      <c r="W133" s="315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hidden="1" customHeight="1" x14ac:dyDescent="0.25">
      <c r="A134" s="54" t="s">
        <v>240</v>
      </c>
      <c r="B134" s="54" t="s">
        <v>241</v>
      </c>
      <c r="C134" s="31">
        <v>4301011333</v>
      </c>
      <c r="D134" s="325">
        <v>4607091386516</v>
      </c>
      <c r="E134" s="323"/>
      <c r="F134" s="313">
        <v>1.4</v>
      </c>
      <c r="G134" s="32">
        <v>8</v>
      </c>
      <c r="H134" s="313">
        <v>11.2</v>
      </c>
      <c r="I134" s="313">
        <v>11.776</v>
      </c>
      <c r="J134" s="32">
        <v>56</v>
      </c>
      <c r="K134" s="32" t="s">
        <v>98</v>
      </c>
      <c r="L134" s="33" t="s">
        <v>64</v>
      </c>
      <c r="M134" s="32">
        <v>30</v>
      </c>
      <c r="N134" s="5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22"/>
      <c r="P134" s="322"/>
      <c r="Q134" s="322"/>
      <c r="R134" s="323"/>
      <c r="S134" s="34"/>
      <c r="T134" s="34"/>
      <c r="U134" s="35" t="s">
        <v>65</v>
      </c>
      <c r="V134" s="314">
        <v>0</v>
      </c>
      <c r="W134" s="31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idden="1" x14ac:dyDescent="0.2">
      <c r="A135" s="330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31"/>
      <c r="N135" s="345" t="s">
        <v>66</v>
      </c>
      <c r="O135" s="343"/>
      <c r="P135" s="343"/>
      <c r="Q135" s="343"/>
      <c r="R135" s="343"/>
      <c r="S135" s="343"/>
      <c r="T135" s="344"/>
      <c r="U135" s="37" t="s">
        <v>67</v>
      </c>
      <c r="V135" s="316">
        <f>IFERROR(V132/H132,"0")+IFERROR(V133/H133,"0")+IFERROR(V134/H134,"0")</f>
        <v>0</v>
      </c>
      <c r="W135" s="316">
        <f>IFERROR(W132/H132,"0")+IFERROR(W133/H133,"0")+IFERROR(W134/H134,"0")</f>
        <v>0</v>
      </c>
      <c r="X135" s="316">
        <f>IFERROR(IF(X132="",0,X132),"0")+IFERROR(IF(X133="",0,X133),"0")+IFERROR(IF(X134="",0,X134),"0")</f>
        <v>0</v>
      </c>
      <c r="Y135" s="317"/>
      <c r="Z135" s="317"/>
    </row>
    <row r="136" spans="1:53" hidden="1" x14ac:dyDescent="0.2">
      <c r="A136" s="327"/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31"/>
      <c r="N136" s="345" t="s">
        <v>66</v>
      </c>
      <c r="O136" s="343"/>
      <c r="P136" s="343"/>
      <c r="Q136" s="343"/>
      <c r="R136" s="343"/>
      <c r="S136" s="343"/>
      <c r="T136" s="344"/>
      <c r="U136" s="37" t="s">
        <v>65</v>
      </c>
      <c r="V136" s="316">
        <f>IFERROR(SUM(V132:V134),"0")</f>
        <v>0</v>
      </c>
      <c r="W136" s="316">
        <f>IFERROR(SUM(W132:W134),"0")</f>
        <v>0</v>
      </c>
      <c r="X136" s="37"/>
      <c r="Y136" s="317"/>
      <c r="Z136" s="317"/>
    </row>
    <row r="137" spans="1:53" ht="16.5" hidden="1" customHeight="1" x14ac:dyDescent="0.25">
      <c r="A137" s="326" t="s">
        <v>242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27"/>
      <c r="Y137" s="309"/>
      <c r="Z137" s="309"/>
    </row>
    <row r="138" spans="1:53" ht="14.25" hidden="1" customHeight="1" x14ac:dyDescent="0.25">
      <c r="A138" s="338" t="s">
        <v>60</v>
      </c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27"/>
      <c r="R138" s="327"/>
      <c r="S138" s="327"/>
      <c r="T138" s="327"/>
      <c r="U138" s="327"/>
      <c r="V138" s="327"/>
      <c r="W138" s="327"/>
      <c r="X138" s="327"/>
      <c r="Y138" s="310"/>
      <c r="Z138" s="310"/>
    </row>
    <row r="139" spans="1:53" ht="27" hidden="1" customHeight="1" x14ac:dyDescent="0.25">
      <c r="A139" s="54" t="s">
        <v>243</v>
      </c>
      <c r="B139" s="54" t="s">
        <v>244</v>
      </c>
      <c r="C139" s="31">
        <v>4301031191</v>
      </c>
      <c r="D139" s="325">
        <v>4680115880993</v>
      </c>
      <c r="E139" s="323"/>
      <c r="F139" s="313">
        <v>0.7</v>
      </c>
      <c r="G139" s="32">
        <v>6</v>
      </c>
      <c r="H139" s="313">
        <v>4.2</v>
      </c>
      <c r="I139" s="313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4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22"/>
      <c r="P139" s="322"/>
      <c r="Q139" s="322"/>
      <c r="R139" s="323"/>
      <c r="S139" s="34"/>
      <c r="T139" s="34"/>
      <c r="U139" s="35" t="s">
        <v>65</v>
      </c>
      <c r="V139" s="314">
        <v>0</v>
      </c>
      <c r="W139" s="315">
        <f t="shared" ref="W139:W147" si="6">IFERROR(IF(V139="",0,CEILING((V139/$H139),1)*$H139),"")</f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4301031204</v>
      </c>
      <c r="D140" s="325">
        <v>4680115881761</v>
      </c>
      <c r="E140" s="323"/>
      <c r="F140" s="313">
        <v>0.7</v>
      </c>
      <c r="G140" s="32">
        <v>6</v>
      </c>
      <c r="H140" s="313">
        <v>4.2</v>
      </c>
      <c r="I140" s="313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22"/>
      <c r="P140" s="322"/>
      <c r="Q140" s="322"/>
      <c r="R140" s="323"/>
      <c r="S140" s="34"/>
      <c r="T140" s="34"/>
      <c r="U140" s="35" t="s">
        <v>65</v>
      </c>
      <c r="V140" s="314">
        <v>0</v>
      </c>
      <c r="W140" s="315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4301031201</v>
      </c>
      <c r="D141" s="325">
        <v>4680115881563</v>
      </c>
      <c r="E141" s="323"/>
      <c r="F141" s="313">
        <v>0.7</v>
      </c>
      <c r="G141" s="32">
        <v>6</v>
      </c>
      <c r="H141" s="313">
        <v>4.2</v>
      </c>
      <c r="I141" s="313">
        <v>4.4000000000000004</v>
      </c>
      <c r="J141" s="32">
        <v>156</v>
      </c>
      <c r="K141" s="32" t="s">
        <v>63</v>
      </c>
      <c r="L141" s="33" t="s">
        <v>64</v>
      </c>
      <c r="M141" s="32">
        <v>40</v>
      </c>
      <c r="N141" s="3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22"/>
      <c r="P141" s="322"/>
      <c r="Q141" s="322"/>
      <c r="R141" s="323"/>
      <c r="S141" s="34"/>
      <c r="T141" s="34"/>
      <c r="U141" s="35" t="s">
        <v>65</v>
      </c>
      <c r="V141" s="314">
        <v>0</v>
      </c>
      <c r="W141" s="315">
        <f t="shared" si="6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4301031199</v>
      </c>
      <c r="D142" s="325">
        <v>4680115880986</v>
      </c>
      <c r="E142" s="323"/>
      <c r="F142" s="313">
        <v>0.35</v>
      </c>
      <c r="G142" s="32">
        <v>6</v>
      </c>
      <c r="H142" s="313">
        <v>2.1</v>
      </c>
      <c r="I142" s="313">
        <v>2.23</v>
      </c>
      <c r="J142" s="32">
        <v>234</v>
      </c>
      <c r="K142" s="32" t="s">
        <v>169</v>
      </c>
      <c r="L142" s="33" t="s">
        <v>64</v>
      </c>
      <c r="M142" s="32">
        <v>40</v>
      </c>
      <c r="N142" s="5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22"/>
      <c r="P142" s="322"/>
      <c r="Q142" s="322"/>
      <c r="R142" s="323"/>
      <c r="S142" s="34"/>
      <c r="T142" s="34"/>
      <c r="U142" s="35" t="s">
        <v>65</v>
      </c>
      <c r="V142" s="314">
        <v>0</v>
      </c>
      <c r="W142" s="315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4301031190</v>
      </c>
      <c r="D143" s="325">
        <v>4680115880207</v>
      </c>
      <c r="E143" s="323"/>
      <c r="F143" s="313">
        <v>0.4</v>
      </c>
      <c r="G143" s="32">
        <v>6</v>
      </c>
      <c r="H143" s="313">
        <v>2.4</v>
      </c>
      <c r="I143" s="313">
        <v>2.63</v>
      </c>
      <c r="J143" s="32">
        <v>156</v>
      </c>
      <c r="K143" s="32" t="s">
        <v>63</v>
      </c>
      <c r="L143" s="33" t="s">
        <v>64</v>
      </c>
      <c r="M143" s="32">
        <v>40</v>
      </c>
      <c r="N143" s="3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22"/>
      <c r="P143" s="322"/>
      <c r="Q143" s="322"/>
      <c r="R143" s="323"/>
      <c r="S143" s="34"/>
      <c r="T143" s="34"/>
      <c r="U143" s="35" t="s">
        <v>65</v>
      </c>
      <c r="V143" s="314">
        <v>0</v>
      </c>
      <c r="W143" s="315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253</v>
      </c>
      <c r="B144" s="54" t="s">
        <v>254</v>
      </c>
      <c r="C144" s="31">
        <v>4301031205</v>
      </c>
      <c r="D144" s="325">
        <v>4680115881785</v>
      </c>
      <c r="E144" s="323"/>
      <c r="F144" s="313">
        <v>0.35</v>
      </c>
      <c r="G144" s="32">
        <v>6</v>
      </c>
      <c r="H144" s="313">
        <v>2.1</v>
      </c>
      <c r="I144" s="313">
        <v>2.23</v>
      </c>
      <c r="J144" s="32">
        <v>234</v>
      </c>
      <c r="K144" s="32" t="s">
        <v>169</v>
      </c>
      <c r="L144" s="33" t="s">
        <v>64</v>
      </c>
      <c r="M144" s="32">
        <v>40</v>
      </c>
      <c r="N144" s="6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22"/>
      <c r="P144" s="322"/>
      <c r="Q144" s="322"/>
      <c r="R144" s="323"/>
      <c r="S144" s="34"/>
      <c r="T144" s="34"/>
      <c r="U144" s="35" t="s">
        <v>65</v>
      </c>
      <c r="V144" s="314">
        <v>0</v>
      </c>
      <c r="W144" s="315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255</v>
      </c>
      <c r="B145" s="54" t="s">
        <v>256</v>
      </c>
      <c r="C145" s="31">
        <v>4301031202</v>
      </c>
      <c r="D145" s="325">
        <v>4680115881679</v>
      </c>
      <c r="E145" s="323"/>
      <c r="F145" s="313">
        <v>0.35</v>
      </c>
      <c r="G145" s="32">
        <v>6</v>
      </c>
      <c r="H145" s="313">
        <v>2.1</v>
      </c>
      <c r="I145" s="313">
        <v>2.2000000000000002</v>
      </c>
      <c r="J145" s="32">
        <v>234</v>
      </c>
      <c r="K145" s="32" t="s">
        <v>169</v>
      </c>
      <c r="L145" s="33" t="s">
        <v>64</v>
      </c>
      <c r="M145" s="32">
        <v>40</v>
      </c>
      <c r="N145" s="5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22"/>
      <c r="P145" s="322"/>
      <c r="Q145" s="322"/>
      <c r="R145" s="323"/>
      <c r="S145" s="34"/>
      <c r="T145" s="34"/>
      <c r="U145" s="35" t="s">
        <v>65</v>
      </c>
      <c r="V145" s="314">
        <v>0</v>
      </c>
      <c r="W145" s="315">
        <f t="shared" si="6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257</v>
      </c>
      <c r="B146" s="54" t="s">
        <v>258</v>
      </c>
      <c r="C146" s="31">
        <v>4301031158</v>
      </c>
      <c r="D146" s="325">
        <v>4680115880191</v>
      </c>
      <c r="E146" s="323"/>
      <c r="F146" s="313">
        <v>0.4</v>
      </c>
      <c r="G146" s="32">
        <v>6</v>
      </c>
      <c r="H146" s="313">
        <v>2.4</v>
      </c>
      <c r="I146" s="313">
        <v>2.6</v>
      </c>
      <c r="J146" s="32">
        <v>156</v>
      </c>
      <c r="K146" s="32" t="s">
        <v>63</v>
      </c>
      <c r="L146" s="33" t="s">
        <v>64</v>
      </c>
      <c r="M146" s="32">
        <v>40</v>
      </c>
      <c r="N146" s="3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22"/>
      <c r="P146" s="322"/>
      <c r="Q146" s="322"/>
      <c r="R146" s="323"/>
      <c r="S146" s="34"/>
      <c r="T146" s="34"/>
      <c r="U146" s="35" t="s">
        <v>65</v>
      </c>
      <c r="V146" s="314">
        <v>0</v>
      </c>
      <c r="W146" s="315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16.5" hidden="1" customHeight="1" x14ac:dyDescent="0.25">
      <c r="A147" s="54" t="s">
        <v>259</v>
      </c>
      <c r="B147" s="54" t="s">
        <v>260</v>
      </c>
      <c r="C147" s="31">
        <v>4301031245</v>
      </c>
      <c r="D147" s="325">
        <v>4680115883963</v>
      </c>
      <c r="E147" s="323"/>
      <c r="F147" s="313">
        <v>0.28000000000000003</v>
      </c>
      <c r="G147" s="32">
        <v>6</v>
      </c>
      <c r="H147" s="313">
        <v>1.68</v>
      </c>
      <c r="I147" s="313">
        <v>1.78</v>
      </c>
      <c r="J147" s="32">
        <v>234</v>
      </c>
      <c r="K147" s="32" t="s">
        <v>169</v>
      </c>
      <c r="L147" s="33" t="s">
        <v>64</v>
      </c>
      <c r="M147" s="32">
        <v>40</v>
      </c>
      <c r="N147" s="638" t="s">
        <v>261</v>
      </c>
      <c r="O147" s="322"/>
      <c r="P147" s="322"/>
      <c r="Q147" s="322"/>
      <c r="R147" s="323"/>
      <c r="S147" s="34"/>
      <c r="T147" s="34"/>
      <c r="U147" s="35" t="s">
        <v>65</v>
      </c>
      <c r="V147" s="314">
        <v>0</v>
      </c>
      <c r="W147" s="315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idden="1" x14ac:dyDescent="0.2">
      <c r="A148" s="330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31"/>
      <c r="N148" s="345" t="s">
        <v>66</v>
      </c>
      <c r="O148" s="343"/>
      <c r="P148" s="343"/>
      <c r="Q148" s="343"/>
      <c r="R148" s="343"/>
      <c r="S148" s="343"/>
      <c r="T148" s="344"/>
      <c r="U148" s="37" t="s">
        <v>67</v>
      </c>
      <c r="V148" s="316">
        <f>IFERROR(V139/H139,"0")+IFERROR(V140/H140,"0")+IFERROR(V141/H141,"0")+IFERROR(V142/H142,"0")+IFERROR(V143/H143,"0")+IFERROR(V144/H144,"0")+IFERROR(V145/H145,"0")+IFERROR(V146/H146,"0")+IFERROR(V147/H147,"0")</f>
        <v>0</v>
      </c>
      <c r="W148" s="316">
        <f>IFERROR(W139/H139,"0")+IFERROR(W140/H140,"0")+IFERROR(W141/H141,"0")+IFERROR(W142/H142,"0")+IFERROR(W143/H143,"0")+IFERROR(W144/H144,"0")+IFERROR(W145/H145,"0")+IFERROR(W146/H146,"0")+IFERROR(W147/H147,"0")</f>
        <v>0</v>
      </c>
      <c r="X148" s="316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</v>
      </c>
      <c r="Y148" s="317"/>
      <c r="Z148" s="317"/>
    </row>
    <row r="149" spans="1:53" hidden="1" x14ac:dyDescent="0.2">
      <c r="A149" s="327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31"/>
      <c r="N149" s="345" t="s">
        <v>66</v>
      </c>
      <c r="O149" s="343"/>
      <c r="P149" s="343"/>
      <c r="Q149" s="343"/>
      <c r="R149" s="343"/>
      <c r="S149" s="343"/>
      <c r="T149" s="344"/>
      <c r="U149" s="37" t="s">
        <v>65</v>
      </c>
      <c r="V149" s="316">
        <f>IFERROR(SUM(V139:V147),"0")</f>
        <v>0</v>
      </c>
      <c r="W149" s="316">
        <f>IFERROR(SUM(W139:W147),"0")</f>
        <v>0</v>
      </c>
      <c r="X149" s="37"/>
      <c r="Y149" s="317"/>
      <c r="Z149" s="317"/>
    </row>
    <row r="150" spans="1:53" ht="16.5" hidden="1" customHeight="1" x14ac:dyDescent="0.25">
      <c r="A150" s="326" t="s">
        <v>262</v>
      </c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09"/>
      <c r="Z150" s="309"/>
    </row>
    <row r="151" spans="1:53" ht="14.25" hidden="1" customHeight="1" x14ac:dyDescent="0.25">
      <c r="A151" s="338" t="s">
        <v>103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10"/>
      <c r="Z151" s="310"/>
    </row>
    <row r="152" spans="1:53" ht="16.5" hidden="1" customHeight="1" x14ac:dyDescent="0.25">
      <c r="A152" s="54" t="s">
        <v>263</v>
      </c>
      <c r="B152" s="54" t="s">
        <v>264</v>
      </c>
      <c r="C152" s="31">
        <v>4301011450</v>
      </c>
      <c r="D152" s="325">
        <v>4680115881402</v>
      </c>
      <c r="E152" s="323"/>
      <c r="F152" s="313">
        <v>1.35</v>
      </c>
      <c r="G152" s="32">
        <v>8</v>
      </c>
      <c r="H152" s="313">
        <v>10.8</v>
      </c>
      <c r="I152" s="313">
        <v>11.28</v>
      </c>
      <c r="J152" s="32">
        <v>56</v>
      </c>
      <c r="K152" s="32" t="s">
        <v>98</v>
      </c>
      <c r="L152" s="33" t="s">
        <v>99</v>
      </c>
      <c r="M152" s="32">
        <v>55</v>
      </c>
      <c r="N152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22"/>
      <c r="P152" s="322"/>
      <c r="Q152" s="322"/>
      <c r="R152" s="323"/>
      <c r="S152" s="34"/>
      <c r="T152" s="34"/>
      <c r="U152" s="35" t="s">
        <v>65</v>
      </c>
      <c r="V152" s="314">
        <v>0</v>
      </c>
      <c r="W152" s="315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hidden="1" customHeight="1" x14ac:dyDescent="0.25">
      <c r="A153" s="54" t="s">
        <v>265</v>
      </c>
      <c r="B153" s="54" t="s">
        <v>266</v>
      </c>
      <c r="C153" s="31">
        <v>4301011454</v>
      </c>
      <c r="D153" s="325">
        <v>4680115881396</v>
      </c>
      <c r="E153" s="323"/>
      <c r="F153" s="313">
        <v>0.45</v>
      </c>
      <c r="G153" s="32">
        <v>6</v>
      </c>
      <c r="H153" s="313">
        <v>2.7</v>
      </c>
      <c r="I153" s="313">
        <v>2.9</v>
      </c>
      <c r="J153" s="32">
        <v>156</v>
      </c>
      <c r="K153" s="32" t="s">
        <v>63</v>
      </c>
      <c r="L153" s="33" t="s">
        <v>64</v>
      </c>
      <c r="M153" s="32">
        <v>55</v>
      </c>
      <c r="N153" s="4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22"/>
      <c r="P153" s="322"/>
      <c r="Q153" s="322"/>
      <c r="R153" s="323"/>
      <c r="S153" s="34"/>
      <c r="T153" s="34"/>
      <c r="U153" s="35" t="s">
        <v>65</v>
      </c>
      <c r="V153" s="314">
        <v>0</v>
      </c>
      <c r="W153" s="315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hidden="1" x14ac:dyDescent="0.2">
      <c r="A154" s="330"/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31"/>
      <c r="N154" s="345" t="s">
        <v>66</v>
      </c>
      <c r="O154" s="343"/>
      <c r="P154" s="343"/>
      <c r="Q154" s="343"/>
      <c r="R154" s="343"/>
      <c r="S154" s="343"/>
      <c r="T154" s="344"/>
      <c r="U154" s="37" t="s">
        <v>67</v>
      </c>
      <c r="V154" s="316">
        <f>IFERROR(V152/H152,"0")+IFERROR(V153/H153,"0")</f>
        <v>0</v>
      </c>
      <c r="W154" s="316">
        <f>IFERROR(W152/H152,"0")+IFERROR(W153/H153,"0")</f>
        <v>0</v>
      </c>
      <c r="X154" s="316">
        <f>IFERROR(IF(X152="",0,X152),"0")+IFERROR(IF(X153="",0,X153),"0")</f>
        <v>0</v>
      </c>
      <c r="Y154" s="317"/>
      <c r="Z154" s="317"/>
    </row>
    <row r="155" spans="1:53" hidden="1" x14ac:dyDescent="0.2">
      <c r="A155" s="327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31"/>
      <c r="N155" s="345" t="s">
        <v>66</v>
      </c>
      <c r="O155" s="343"/>
      <c r="P155" s="343"/>
      <c r="Q155" s="343"/>
      <c r="R155" s="343"/>
      <c r="S155" s="343"/>
      <c r="T155" s="344"/>
      <c r="U155" s="37" t="s">
        <v>65</v>
      </c>
      <c r="V155" s="316">
        <f>IFERROR(SUM(V152:V153),"0")</f>
        <v>0</v>
      </c>
      <c r="W155" s="316">
        <f>IFERROR(SUM(W152:W153),"0")</f>
        <v>0</v>
      </c>
      <c r="X155" s="37"/>
      <c r="Y155" s="317"/>
      <c r="Z155" s="317"/>
    </row>
    <row r="156" spans="1:53" ht="14.25" hidden="1" customHeight="1" x14ac:dyDescent="0.25">
      <c r="A156" s="338" t="s">
        <v>95</v>
      </c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27"/>
      <c r="P156" s="327"/>
      <c r="Q156" s="327"/>
      <c r="R156" s="327"/>
      <c r="S156" s="327"/>
      <c r="T156" s="327"/>
      <c r="U156" s="327"/>
      <c r="V156" s="327"/>
      <c r="W156" s="327"/>
      <c r="X156" s="327"/>
      <c r="Y156" s="310"/>
      <c r="Z156" s="310"/>
    </row>
    <row r="157" spans="1:53" ht="16.5" hidden="1" customHeight="1" x14ac:dyDescent="0.25">
      <c r="A157" s="54" t="s">
        <v>267</v>
      </c>
      <c r="B157" s="54" t="s">
        <v>268</v>
      </c>
      <c r="C157" s="31">
        <v>4301020262</v>
      </c>
      <c r="D157" s="325">
        <v>4680115882935</v>
      </c>
      <c r="E157" s="323"/>
      <c r="F157" s="313">
        <v>1.35</v>
      </c>
      <c r="G157" s="32">
        <v>8</v>
      </c>
      <c r="H157" s="313">
        <v>10.8</v>
      </c>
      <c r="I157" s="313">
        <v>11.28</v>
      </c>
      <c r="J157" s="32">
        <v>56</v>
      </c>
      <c r="K157" s="32" t="s">
        <v>98</v>
      </c>
      <c r="L157" s="33" t="s">
        <v>126</v>
      </c>
      <c r="M157" s="32">
        <v>50</v>
      </c>
      <c r="N157" s="643" t="s">
        <v>269</v>
      </c>
      <c r="O157" s="322"/>
      <c r="P157" s="322"/>
      <c r="Q157" s="322"/>
      <c r="R157" s="323"/>
      <c r="S157" s="34"/>
      <c r="T157" s="34"/>
      <c r="U157" s="35" t="s">
        <v>65</v>
      </c>
      <c r="V157" s="314">
        <v>0</v>
      </c>
      <c r="W157" s="315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37" t="s">
        <v>1</v>
      </c>
    </row>
    <row r="158" spans="1:53" ht="16.5" hidden="1" customHeight="1" x14ac:dyDescent="0.25">
      <c r="A158" s="54" t="s">
        <v>270</v>
      </c>
      <c r="B158" s="54" t="s">
        <v>271</v>
      </c>
      <c r="C158" s="31">
        <v>4301020220</v>
      </c>
      <c r="D158" s="325">
        <v>4680115880764</v>
      </c>
      <c r="E158" s="323"/>
      <c r="F158" s="313">
        <v>0.35</v>
      </c>
      <c r="G158" s="32">
        <v>6</v>
      </c>
      <c r="H158" s="313">
        <v>2.1</v>
      </c>
      <c r="I158" s="313">
        <v>2.2999999999999998</v>
      </c>
      <c r="J158" s="32">
        <v>156</v>
      </c>
      <c r="K158" s="32" t="s">
        <v>63</v>
      </c>
      <c r="L158" s="33" t="s">
        <v>99</v>
      </c>
      <c r="M158" s="32">
        <v>50</v>
      </c>
      <c r="N158" s="4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22"/>
      <c r="P158" s="322"/>
      <c r="Q158" s="322"/>
      <c r="R158" s="323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hidden="1" x14ac:dyDescent="0.2">
      <c r="A159" s="330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31"/>
      <c r="N159" s="345" t="s">
        <v>66</v>
      </c>
      <c r="O159" s="343"/>
      <c r="P159" s="343"/>
      <c r="Q159" s="343"/>
      <c r="R159" s="343"/>
      <c r="S159" s="343"/>
      <c r="T159" s="344"/>
      <c r="U159" s="37" t="s">
        <v>67</v>
      </c>
      <c r="V159" s="316">
        <f>IFERROR(V157/H157,"0")+IFERROR(V158/H158,"0")</f>
        <v>0</v>
      </c>
      <c r="W159" s="316">
        <f>IFERROR(W157/H157,"0")+IFERROR(W158/H158,"0")</f>
        <v>0</v>
      </c>
      <c r="X159" s="316">
        <f>IFERROR(IF(X157="",0,X157),"0")+IFERROR(IF(X158="",0,X158),"0")</f>
        <v>0</v>
      </c>
      <c r="Y159" s="317"/>
      <c r="Z159" s="317"/>
    </row>
    <row r="160" spans="1:53" hidden="1" x14ac:dyDescent="0.2">
      <c r="A160" s="327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31"/>
      <c r="N160" s="345" t="s">
        <v>66</v>
      </c>
      <c r="O160" s="343"/>
      <c r="P160" s="343"/>
      <c r="Q160" s="343"/>
      <c r="R160" s="343"/>
      <c r="S160" s="343"/>
      <c r="T160" s="344"/>
      <c r="U160" s="37" t="s">
        <v>65</v>
      </c>
      <c r="V160" s="316">
        <f>IFERROR(SUM(V157:V158),"0")</f>
        <v>0</v>
      </c>
      <c r="W160" s="316">
        <f>IFERROR(SUM(W157:W158),"0")</f>
        <v>0</v>
      </c>
      <c r="X160" s="37"/>
      <c r="Y160" s="317"/>
      <c r="Z160" s="317"/>
    </row>
    <row r="161" spans="1:53" ht="14.25" hidden="1" customHeight="1" x14ac:dyDescent="0.25">
      <c r="A161" s="338" t="s">
        <v>60</v>
      </c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27"/>
      <c r="P161" s="327"/>
      <c r="Q161" s="327"/>
      <c r="R161" s="327"/>
      <c r="S161" s="327"/>
      <c r="T161" s="327"/>
      <c r="U161" s="327"/>
      <c r="V161" s="327"/>
      <c r="W161" s="327"/>
      <c r="X161" s="327"/>
      <c r="Y161" s="310"/>
      <c r="Z161" s="310"/>
    </row>
    <row r="162" spans="1:53" ht="27" hidden="1" customHeight="1" x14ac:dyDescent="0.25">
      <c r="A162" s="54" t="s">
        <v>272</v>
      </c>
      <c r="B162" s="54" t="s">
        <v>273</v>
      </c>
      <c r="C162" s="31">
        <v>4301031224</v>
      </c>
      <c r="D162" s="325">
        <v>4680115882683</v>
      </c>
      <c r="E162" s="323"/>
      <c r="F162" s="313">
        <v>0.9</v>
      </c>
      <c r="G162" s="32">
        <v>6</v>
      </c>
      <c r="H162" s="313">
        <v>5.4</v>
      </c>
      <c r="I162" s="313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22"/>
      <c r="P162" s="322"/>
      <c r="Q162" s="322"/>
      <c r="R162" s="323"/>
      <c r="S162" s="34"/>
      <c r="T162" s="34"/>
      <c r="U162" s="35" t="s">
        <v>65</v>
      </c>
      <c r="V162" s="314">
        <v>0</v>
      </c>
      <c r="W162" s="315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274</v>
      </c>
      <c r="B163" s="54" t="s">
        <v>275</v>
      </c>
      <c r="C163" s="31">
        <v>4301031230</v>
      </c>
      <c r="D163" s="325">
        <v>4680115882690</v>
      </c>
      <c r="E163" s="323"/>
      <c r="F163" s="313">
        <v>0.9</v>
      </c>
      <c r="G163" s="32">
        <v>6</v>
      </c>
      <c r="H163" s="313">
        <v>5.4</v>
      </c>
      <c r="I163" s="31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22"/>
      <c r="P163" s="322"/>
      <c r="Q163" s="322"/>
      <c r="R163" s="323"/>
      <c r="S163" s="34"/>
      <c r="T163" s="34"/>
      <c r="U163" s="35" t="s">
        <v>65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hidden="1" customHeight="1" x14ac:dyDescent="0.25">
      <c r="A164" s="54" t="s">
        <v>276</v>
      </c>
      <c r="B164" s="54" t="s">
        <v>277</v>
      </c>
      <c r="C164" s="31">
        <v>4301031220</v>
      </c>
      <c r="D164" s="325">
        <v>4680115882669</v>
      </c>
      <c r="E164" s="323"/>
      <c r="F164" s="313">
        <v>0.9</v>
      </c>
      <c r="G164" s="32">
        <v>6</v>
      </c>
      <c r="H164" s="313">
        <v>5.4</v>
      </c>
      <c r="I164" s="31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22"/>
      <c r="P164" s="322"/>
      <c r="Q164" s="322"/>
      <c r="R164" s="323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hidden="1" customHeight="1" x14ac:dyDescent="0.25">
      <c r="A165" s="54" t="s">
        <v>278</v>
      </c>
      <c r="B165" s="54" t="s">
        <v>279</v>
      </c>
      <c r="C165" s="31">
        <v>4301031221</v>
      </c>
      <c r="D165" s="325">
        <v>4680115882676</v>
      </c>
      <c r="E165" s="323"/>
      <c r="F165" s="313">
        <v>0.9</v>
      </c>
      <c r="G165" s="32">
        <v>6</v>
      </c>
      <c r="H165" s="313">
        <v>5.4</v>
      </c>
      <c r="I165" s="31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22"/>
      <c r="P165" s="322"/>
      <c r="Q165" s="322"/>
      <c r="R165" s="323"/>
      <c r="S165" s="34"/>
      <c r="T165" s="34"/>
      <c r="U165" s="35" t="s">
        <v>65</v>
      </c>
      <c r="V165" s="314">
        <v>0</v>
      </c>
      <c r="W165" s="31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idden="1" x14ac:dyDescent="0.2">
      <c r="A166" s="330"/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31"/>
      <c r="N166" s="345" t="s">
        <v>66</v>
      </c>
      <c r="O166" s="343"/>
      <c r="P166" s="343"/>
      <c r="Q166" s="343"/>
      <c r="R166" s="343"/>
      <c r="S166" s="343"/>
      <c r="T166" s="344"/>
      <c r="U166" s="37" t="s">
        <v>67</v>
      </c>
      <c r="V166" s="316">
        <f>IFERROR(V162/H162,"0")+IFERROR(V163/H163,"0")+IFERROR(V164/H164,"0")+IFERROR(V165/H165,"0")</f>
        <v>0</v>
      </c>
      <c r="W166" s="316">
        <f>IFERROR(W162/H162,"0")+IFERROR(W163/H163,"0")+IFERROR(W164/H164,"0")+IFERROR(W165/H165,"0")</f>
        <v>0</v>
      </c>
      <c r="X166" s="316">
        <f>IFERROR(IF(X162="",0,X162),"0")+IFERROR(IF(X163="",0,X163),"0")+IFERROR(IF(X164="",0,X164),"0")+IFERROR(IF(X165="",0,X165),"0")</f>
        <v>0</v>
      </c>
      <c r="Y166" s="317"/>
      <c r="Z166" s="317"/>
    </row>
    <row r="167" spans="1:53" hidden="1" x14ac:dyDescent="0.2">
      <c r="A167" s="327"/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31"/>
      <c r="N167" s="345" t="s">
        <v>66</v>
      </c>
      <c r="O167" s="343"/>
      <c r="P167" s="343"/>
      <c r="Q167" s="343"/>
      <c r="R167" s="343"/>
      <c r="S167" s="343"/>
      <c r="T167" s="344"/>
      <c r="U167" s="37" t="s">
        <v>65</v>
      </c>
      <c r="V167" s="316">
        <f>IFERROR(SUM(V162:V165),"0")</f>
        <v>0</v>
      </c>
      <c r="W167" s="316">
        <f>IFERROR(SUM(W162:W165),"0")</f>
        <v>0</v>
      </c>
      <c r="X167" s="37"/>
      <c r="Y167" s="317"/>
      <c r="Z167" s="317"/>
    </row>
    <row r="168" spans="1:53" ht="14.25" hidden="1" customHeight="1" x14ac:dyDescent="0.25">
      <c r="A168" s="338" t="s">
        <v>68</v>
      </c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27"/>
      <c r="P168" s="327"/>
      <c r="Q168" s="327"/>
      <c r="R168" s="327"/>
      <c r="S168" s="327"/>
      <c r="T168" s="327"/>
      <c r="U168" s="327"/>
      <c r="V168" s="327"/>
      <c r="W168" s="327"/>
      <c r="X168" s="327"/>
      <c r="Y168" s="310"/>
      <c r="Z168" s="310"/>
    </row>
    <row r="169" spans="1:53" ht="27" hidden="1" customHeight="1" x14ac:dyDescent="0.25">
      <c r="A169" s="54" t="s">
        <v>280</v>
      </c>
      <c r="B169" s="54" t="s">
        <v>281</v>
      </c>
      <c r="C169" s="31">
        <v>4301051409</v>
      </c>
      <c r="D169" s="325">
        <v>4680115881556</v>
      </c>
      <c r="E169" s="323"/>
      <c r="F169" s="313">
        <v>1</v>
      </c>
      <c r="G169" s="32">
        <v>4</v>
      </c>
      <c r="H169" s="313">
        <v>4</v>
      </c>
      <c r="I169" s="313">
        <v>4.4080000000000004</v>
      </c>
      <c r="J169" s="32">
        <v>104</v>
      </c>
      <c r="K169" s="32" t="s">
        <v>98</v>
      </c>
      <c r="L169" s="33" t="s">
        <v>126</v>
      </c>
      <c r="M169" s="32">
        <v>45</v>
      </c>
      <c r="N169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22"/>
      <c r="P169" s="322"/>
      <c r="Q169" s="322"/>
      <c r="R169" s="323"/>
      <c r="S169" s="34"/>
      <c r="T169" s="34"/>
      <c r="U169" s="35" t="s">
        <v>65</v>
      </c>
      <c r="V169" s="314">
        <v>0</v>
      </c>
      <c r="W169" s="315">
        <f t="shared" ref="W169:W185" si="7">IFERROR(IF(V169="",0,CEILING((V169/$H169),1)*$H169),"")</f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282</v>
      </c>
      <c r="B170" s="54" t="s">
        <v>283</v>
      </c>
      <c r="C170" s="31">
        <v>4301051538</v>
      </c>
      <c r="D170" s="325">
        <v>4680115880573</v>
      </c>
      <c r="E170" s="323"/>
      <c r="F170" s="313">
        <v>1.45</v>
      </c>
      <c r="G170" s="32">
        <v>6</v>
      </c>
      <c r="H170" s="313">
        <v>8.6999999999999993</v>
      </c>
      <c r="I170" s="313">
        <v>9.2639999999999993</v>
      </c>
      <c r="J170" s="32">
        <v>56</v>
      </c>
      <c r="K170" s="32" t="s">
        <v>98</v>
      </c>
      <c r="L170" s="33" t="s">
        <v>64</v>
      </c>
      <c r="M170" s="32">
        <v>45</v>
      </c>
      <c r="N170" s="642" t="s">
        <v>284</v>
      </c>
      <c r="O170" s="322"/>
      <c r="P170" s="322"/>
      <c r="Q170" s="322"/>
      <c r="R170" s="323"/>
      <c r="S170" s="34"/>
      <c r="T170" s="34"/>
      <c r="U170" s="35" t="s">
        <v>65</v>
      </c>
      <c r="V170" s="314">
        <v>0</v>
      </c>
      <c r="W170" s="315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285</v>
      </c>
      <c r="B171" s="54" t="s">
        <v>286</v>
      </c>
      <c r="C171" s="31">
        <v>4301051408</v>
      </c>
      <c r="D171" s="325">
        <v>4680115881594</v>
      </c>
      <c r="E171" s="323"/>
      <c r="F171" s="313">
        <v>1.35</v>
      </c>
      <c r="G171" s="32">
        <v>6</v>
      </c>
      <c r="H171" s="313">
        <v>8.1</v>
      </c>
      <c r="I171" s="313">
        <v>8.6639999999999997</v>
      </c>
      <c r="J171" s="32">
        <v>56</v>
      </c>
      <c r="K171" s="32" t="s">
        <v>98</v>
      </c>
      <c r="L171" s="33" t="s">
        <v>126</v>
      </c>
      <c r="M171" s="32">
        <v>40</v>
      </c>
      <c r="N171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22"/>
      <c r="P171" s="322"/>
      <c r="Q171" s="322"/>
      <c r="R171" s="323"/>
      <c r="S171" s="34"/>
      <c r="T171" s="34"/>
      <c r="U171" s="35" t="s">
        <v>65</v>
      </c>
      <c r="V171" s="314">
        <v>0</v>
      </c>
      <c r="W171" s="315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287</v>
      </c>
      <c r="B172" s="54" t="s">
        <v>288</v>
      </c>
      <c r="C172" s="31">
        <v>4301051505</v>
      </c>
      <c r="D172" s="325">
        <v>4680115881587</v>
      </c>
      <c r="E172" s="323"/>
      <c r="F172" s="313">
        <v>1</v>
      </c>
      <c r="G172" s="32">
        <v>4</v>
      </c>
      <c r="H172" s="313">
        <v>4</v>
      </c>
      <c r="I172" s="313">
        <v>4.4080000000000004</v>
      </c>
      <c r="J172" s="32">
        <v>104</v>
      </c>
      <c r="K172" s="32" t="s">
        <v>98</v>
      </c>
      <c r="L172" s="33" t="s">
        <v>64</v>
      </c>
      <c r="M172" s="32">
        <v>40</v>
      </c>
      <c r="N172" s="634" t="s">
        <v>289</v>
      </c>
      <c r="O172" s="322"/>
      <c r="P172" s="322"/>
      <c r="Q172" s="322"/>
      <c r="R172" s="323"/>
      <c r="S172" s="34"/>
      <c r="T172" s="34"/>
      <c r="U172" s="35" t="s">
        <v>65</v>
      </c>
      <c r="V172" s="314">
        <v>0</v>
      </c>
      <c r="W172" s="315">
        <f t="shared" si="7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290</v>
      </c>
      <c r="B173" s="54" t="s">
        <v>291</v>
      </c>
      <c r="C173" s="31">
        <v>4301051380</v>
      </c>
      <c r="D173" s="325">
        <v>4680115880962</v>
      </c>
      <c r="E173" s="323"/>
      <c r="F173" s="313">
        <v>1.3</v>
      </c>
      <c r="G173" s="32">
        <v>6</v>
      </c>
      <c r="H173" s="313">
        <v>7.8</v>
      </c>
      <c r="I173" s="313">
        <v>8.3640000000000008</v>
      </c>
      <c r="J173" s="32">
        <v>56</v>
      </c>
      <c r="K173" s="32" t="s">
        <v>98</v>
      </c>
      <c r="L173" s="33" t="s">
        <v>64</v>
      </c>
      <c r="M173" s="32">
        <v>40</v>
      </c>
      <c r="N173" s="60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22"/>
      <c r="P173" s="322"/>
      <c r="Q173" s="322"/>
      <c r="R173" s="323"/>
      <c r="S173" s="34"/>
      <c r="T173" s="34"/>
      <c r="U173" s="35" t="s">
        <v>65</v>
      </c>
      <c r="V173" s="314">
        <v>0</v>
      </c>
      <c r="W173" s="315">
        <f t="shared" si="7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292</v>
      </c>
      <c r="B174" s="54" t="s">
        <v>293</v>
      </c>
      <c r="C174" s="31">
        <v>4301051411</v>
      </c>
      <c r="D174" s="325">
        <v>4680115881617</v>
      </c>
      <c r="E174" s="323"/>
      <c r="F174" s="313">
        <v>1.35</v>
      </c>
      <c r="G174" s="32">
        <v>6</v>
      </c>
      <c r="H174" s="313">
        <v>8.1</v>
      </c>
      <c r="I174" s="313">
        <v>8.6460000000000008</v>
      </c>
      <c r="J174" s="32">
        <v>56</v>
      </c>
      <c r="K174" s="32" t="s">
        <v>98</v>
      </c>
      <c r="L174" s="33" t="s">
        <v>126</v>
      </c>
      <c r="M174" s="32">
        <v>40</v>
      </c>
      <c r="N174" s="4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22"/>
      <c r="P174" s="322"/>
      <c r="Q174" s="322"/>
      <c r="R174" s="323"/>
      <c r="S174" s="34"/>
      <c r="T174" s="34"/>
      <c r="U174" s="35" t="s">
        <v>65</v>
      </c>
      <c r="V174" s="314">
        <v>0</v>
      </c>
      <c r="W174" s="315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294</v>
      </c>
      <c r="B175" s="54" t="s">
        <v>295</v>
      </c>
      <c r="C175" s="31">
        <v>4301051487</v>
      </c>
      <c r="D175" s="325">
        <v>4680115881228</v>
      </c>
      <c r="E175" s="323"/>
      <c r="F175" s="313">
        <v>0.4</v>
      </c>
      <c r="G175" s="32">
        <v>6</v>
      </c>
      <c r="H175" s="313">
        <v>2.4</v>
      </c>
      <c r="I175" s="313">
        <v>2.6720000000000002</v>
      </c>
      <c r="J175" s="32">
        <v>156</v>
      </c>
      <c r="K175" s="32" t="s">
        <v>63</v>
      </c>
      <c r="L175" s="33" t="s">
        <v>64</v>
      </c>
      <c r="M175" s="32">
        <v>40</v>
      </c>
      <c r="N175" s="627" t="s">
        <v>296</v>
      </c>
      <c r="O175" s="322"/>
      <c r="P175" s="322"/>
      <c r="Q175" s="322"/>
      <c r="R175" s="323"/>
      <c r="S175" s="34"/>
      <c r="T175" s="34"/>
      <c r="U175" s="35" t="s">
        <v>65</v>
      </c>
      <c r="V175" s="314">
        <v>0</v>
      </c>
      <c r="W175" s="315">
        <f t="shared" si="7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297</v>
      </c>
      <c r="B176" s="54" t="s">
        <v>298</v>
      </c>
      <c r="C176" s="31">
        <v>4301051506</v>
      </c>
      <c r="D176" s="325">
        <v>4680115881037</v>
      </c>
      <c r="E176" s="323"/>
      <c r="F176" s="313">
        <v>0.84</v>
      </c>
      <c r="G176" s="32">
        <v>4</v>
      </c>
      <c r="H176" s="313">
        <v>3.36</v>
      </c>
      <c r="I176" s="313">
        <v>3.6179999999999999</v>
      </c>
      <c r="J176" s="32">
        <v>120</v>
      </c>
      <c r="K176" s="32" t="s">
        <v>63</v>
      </c>
      <c r="L176" s="33" t="s">
        <v>64</v>
      </c>
      <c r="M176" s="32">
        <v>40</v>
      </c>
      <c r="N176" s="624" t="s">
        <v>299</v>
      </c>
      <c r="O176" s="322"/>
      <c r="P176" s="322"/>
      <c r="Q176" s="322"/>
      <c r="R176" s="323"/>
      <c r="S176" s="34"/>
      <c r="T176" s="34"/>
      <c r="U176" s="35" t="s">
        <v>65</v>
      </c>
      <c r="V176" s="314">
        <v>0</v>
      </c>
      <c r="W176" s="315">
        <f t="shared" si="7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4301051384</v>
      </c>
      <c r="D177" s="325">
        <v>4680115881211</v>
      </c>
      <c r="E177" s="323"/>
      <c r="F177" s="313">
        <v>0.4</v>
      </c>
      <c r="G177" s="32">
        <v>6</v>
      </c>
      <c r="H177" s="313">
        <v>2.4</v>
      </c>
      <c r="I177" s="313">
        <v>2.6</v>
      </c>
      <c r="J177" s="32">
        <v>156</v>
      </c>
      <c r="K177" s="32" t="s">
        <v>63</v>
      </c>
      <c r="L177" s="33" t="s">
        <v>64</v>
      </c>
      <c r="M177" s="32">
        <v>45</v>
      </c>
      <c r="N177" s="4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22"/>
      <c r="P177" s="322"/>
      <c r="Q177" s="322"/>
      <c r="R177" s="323"/>
      <c r="S177" s="34"/>
      <c r="T177" s="34"/>
      <c r="U177" s="35" t="s">
        <v>65</v>
      </c>
      <c r="V177" s="314">
        <v>0</v>
      </c>
      <c r="W177" s="315">
        <f t="shared" si="7"/>
        <v>0</v>
      </c>
      <c r="X177" s="36" t="str">
        <f>IFERROR(IF(W177=0,"",ROUNDUP(W177/H177,0)*0.00753),"")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4301051378</v>
      </c>
      <c r="D178" s="325">
        <v>4680115881020</v>
      </c>
      <c r="E178" s="323"/>
      <c r="F178" s="313">
        <v>0.84</v>
      </c>
      <c r="G178" s="32">
        <v>4</v>
      </c>
      <c r="H178" s="313">
        <v>3.36</v>
      </c>
      <c r="I178" s="313">
        <v>3.57</v>
      </c>
      <c r="J178" s="32">
        <v>120</v>
      </c>
      <c r="K178" s="32" t="s">
        <v>63</v>
      </c>
      <c r="L178" s="33" t="s">
        <v>64</v>
      </c>
      <c r="M178" s="32">
        <v>45</v>
      </c>
      <c r="N178" s="6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22"/>
      <c r="P178" s="322"/>
      <c r="Q178" s="322"/>
      <c r="R178" s="323"/>
      <c r="S178" s="34"/>
      <c r="T178" s="34"/>
      <c r="U178" s="35" t="s">
        <v>65</v>
      </c>
      <c r="V178" s="314">
        <v>0</v>
      </c>
      <c r="W178" s="315">
        <f t="shared" si="7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4301051407</v>
      </c>
      <c r="D179" s="325">
        <v>4680115882195</v>
      </c>
      <c r="E179" s="323"/>
      <c r="F179" s="313">
        <v>0.4</v>
      </c>
      <c r="G179" s="32">
        <v>6</v>
      </c>
      <c r="H179" s="313">
        <v>2.4</v>
      </c>
      <c r="I179" s="313">
        <v>2.69</v>
      </c>
      <c r="J179" s="32">
        <v>156</v>
      </c>
      <c r="K179" s="32" t="s">
        <v>63</v>
      </c>
      <c r="L179" s="33" t="s">
        <v>126</v>
      </c>
      <c r="M179" s="32">
        <v>40</v>
      </c>
      <c r="N179" s="4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22"/>
      <c r="P179" s="322"/>
      <c r="Q179" s="322"/>
      <c r="R179" s="323"/>
      <c r="S179" s="34"/>
      <c r="T179" s="34"/>
      <c r="U179" s="35" t="s">
        <v>65</v>
      </c>
      <c r="V179" s="314">
        <v>0</v>
      </c>
      <c r="W179" s="315">
        <f t="shared" si="7"/>
        <v>0</v>
      </c>
      <c r="X179" s="36" t="str">
        <f t="shared" ref="X179:X185" si="8"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306</v>
      </c>
      <c r="B180" s="54" t="s">
        <v>307</v>
      </c>
      <c r="C180" s="31">
        <v>4301051479</v>
      </c>
      <c r="D180" s="325">
        <v>4680115882607</v>
      </c>
      <c r="E180" s="323"/>
      <c r="F180" s="313">
        <v>0.3</v>
      </c>
      <c r="G180" s="32">
        <v>6</v>
      </c>
      <c r="H180" s="313">
        <v>1.8</v>
      </c>
      <c r="I180" s="313">
        <v>2.0720000000000001</v>
      </c>
      <c r="J180" s="32">
        <v>156</v>
      </c>
      <c r="K180" s="32" t="s">
        <v>63</v>
      </c>
      <c r="L180" s="33" t="s">
        <v>126</v>
      </c>
      <c r="M180" s="32">
        <v>45</v>
      </c>
      <c r="N180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22"/>
      <c r="P180" s="322"/>
      <c r="Q180" s="322"/>
      <c r="R180" s="323"/>
      <c r="S180" s="34"/>
      <c r="T180" s="34"/>
      <c r="U180" s="35" t="s">
        <v>65</v>
      </c>
      <c r="V180" s="314">
        <v>0</v>
      </c>
      <c r="W180" s="315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4301051468</v>
      </c>
      <c r="D181" s="325">
        <v>4680115880092</v>
      </c>
      <c r="E181" s="323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126</v>
      </c>
      <c r="M181" s="32">
        <v>45</v>
      </c>
      <c r="N181" s="63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2"/>
      <c r="P181" s="322"/>
      <c r="Q181" s="322"/>
      <c r="R181" s="323"/>
      <c r="S181" s="34"/>
      <c r="T181" s="34"/>
      <c r="U181" s="35" t="s">
        <v>65</v>
      </c>
      <c r="V181" s="314">
        <v>0</v>
      </c>
      <c r="W181" s="315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4301051469</v>
      </c>
      <c r="D182" s="325">
        <v>4680115880221</v>
      </c>
      <c r="E182" s="323"/>
      <c r="F182" s="313">
        <v>0.4</v>
      </c>
      <c r="G182" s="32">
        <v>6</v>
      </c>
      <c r="H182" s="313">
        <v>2.4</v>
      </c>
      <c r="I182" s="313">
        <v>2.6720000000000002</v>
      </c>
      <c r="J182" s="32">
        <v>156</v>
      </c>
      <c r="K182" s="32" t="s">
        <v>63</v>
      </c>
      <c r="L182" s="33" t="s">
        <v>126</v>
      </c>
      <c r="M182" s="32">
        <v>45</v>
      </c>
      <c r="N182" s="3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2"/>
      <c r="P182" s="322"/>
      <c r="Q182" s="322"/>
      <c r="R182" s="323"/>
      <c r="S182" s="34"/>
      <c r="T182" s="34"/>
      <c r="U182" s="35" t="s">
        <v>65</v>
      </c>
      <c r="V182" s="314">
        <v>0</v>
      </c>
      <c r="W182" s="315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312</v>
      </c>
      <c r="B183" s="54" t="s">
        <v>313</v>
      </c>
      <c r="C183" s="31">
        <v>4301051523</v>
      </c>
      <c r="D183" s="325">
        <v>4680115882942</v>
      </c>
      <c r="E183" s="323"/>
      <c r="F183" s="313">
        <v>0.3</v>
      </c>
      <c r="G183" s="32">
        <v>6</v>
      </c>
      <c r="H183" s="313">
        <v>1.8</v>
      </c>
      <c r="I183" s="313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4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2"/>
      <c r="P183" s="322"/>
      <c r="Q183" s="322"/>
      <c r="R183" s="323"/>
      <c r="S183" s="34"/>
      <c r="T183" s="34"/>
      <c r="U183" s="35" t="s">
        <v>65</v>
      </c>
      <c r="V183" s="314">
        <v>0</v>
      </c>
      <c r="W183" s="315">
        <f t="shared" si="7"/>
        <v>0</v>
      </c>
      <c r="X183" s="36" t="str">
        <f t="shared" si="8"/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314</v>
      </c>
      <c r="B184" s="54" t="s">
        <v>315</v>
      </c>
      <c r="C184" s="31">
        <v>4301051326</v>
      </c>
      <c r="D184" s="325">
        <v>4680115880504</v>
      </c>
      <c r="E184" s="323"/>
      <c r="F184" s="313">
        <v>0.4</v>
      </c>
      <c r="G184" s="32">
        <v>6</v>
      </c>
      <c r="H184" s="313">
        <v>2.4</v>
      </c>
      <c r="I184" s="31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4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2"/>
      <c r="P184" s="322"/>
      <c r="Q184" s="322"/>
      <c r="R184" s="323"/>
      <c r="S184" s="34"/>
      <c r="T184" s="34"/>
      <c r="U184" s="35" t="s">
        <v>65</v>
      </c>
      <c r="V184" s="314">
        <v>0</v>
      </c>
      <c r="W184" s="315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316</v>
      </c>
      <c r="B185" s="54" t="s">
        <v>317</v>
      </c>
      <c r="C185" s="31">
        <v>4301051410</v>
      </c>
      <c r="D185" s="325">
        <v>4680115882164</v>
      </c>
      <c r="E185" s="323"/>
      <c r="F185" s="313">
        <v>0.4</v>
      </c>
      <c r="G185" s="32">
        <v>6</v>
      </c>
      <c r="H185" s="313">
        <v>2.4</v>
      </c>
      <c r="I185" s="313">
        <v>2.6779999999999999</v>
      </c>
      <c r="J185" s="32">
        <v>156</v>
      </c>
      <c r="K185" s="32" t="s">
        <v>63</v>
      </c>
      <c r="L185" s="33" t="s">
        <v>126</v>
      </c>
      <c r="M185" s="32">
        <v>40</v>
      </c>
      <c r="N185" s="3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2"/>
      <c r="P185" s="322"/>
      <c r="Q185" s="322"/>
      <c r="R185" s="323"/>
      <c r="S185" s="34"/>
      <c r="T185" s="34"/>
      <c r="U185" s="35" t="s">
        <v>65</v>
      </c>
      <c r="V185" s="314">
        <v>0</v>
      </c>
      <c r="W185" s="315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idden="1" x14ac:dyDescent="0.2">
      <c r="A186" s="330"/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31"/>
      <c r="N186" s="345" t="s">
        <v>66</v>
      </c>
      <c r="O186" s="343"/>
      <c r="P186" s="343"/>
      <c r="Q186" s="343"/>
      <c r="R186" s="343"/>
      <c r="S186" s="343"/>
      <c r="T186" s="344"/>
      <c r="U186" s="37" t="s">
        <v>67</v>
      </c>
      <c r="V186" s="316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16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16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17"/>
      <c r="Z186" s="317"/>
    </row>
    <row r="187" spans="1:53" hidden="1" x14ac:dyDescent="0.2">
      <c r="A187" s="327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31"/>
      <c r="N187" s="345" t="s">
        <v>66</v>
      </c>
      <c r="O187" s="343"/>
      <c r="P187" s="343"/>
      <c r="Q187" s="343"/>
      <c r="R187" s="343"/>
      <c r="S187" s="343"/>
      <c r="T187" s="344"/>
      <c r="U187" s="37" t="s">
        <v>65</v>
      </c>
      <c r="V187" s="316">
        <f>IFERROR(SUM(V169:V185),"0")</f>
        <v>0</v>
      </c>
      <c r="W187" s="316">
        <f>IFERROR(SUM(W169:W185),"0")</f>
        <v>0</v>
      </c>
      <c r="X187" s="37"/>
      <c r="Y187" s="317"/>
      <c r="Z187" s="317"/>
    </row>
    <row r="188" spans="1:53" ht="14.25" hidden="1" customHeight="1" x14ac:dyDescent="0.25">
      <c r="A188" s="338" t="s">
        <v>213</v>
      </c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27"/>
      <c r="R188" s="327"/>
      <c r="S188" s="327"/>
      <c r="T188" s="327"/>
      <c r="U188" s="327"/>
      <c r="V188" s="327"/>
      <c r="W188" s="327"/>
      <c r="X188" s="327"/>
      <c r="Y188" s="310"/>
      <c r="Z188" s="310"/>
    </row>
    <row r="189" spans="1:53" ht="16.5" hidden="1" customHeight="1" x14ac:dyDescent="0.25">
      <c r="A189" s="54" t="s">
        <v>318</v>
      </c>
      <c r="B189" s="54" t="s">
        <v>319</v>
      </c>
      <c r="C189" s="31">
        <v>4301060360</v>
      </c>
      <c r="D189" s="325">
        <v>4680115882874</v>
      </c>
      <c r="E189" s="323"/>
      <c r="F189" s="313">
        <v>0.8</v>
      </c>
      <c r="G189" s="32">
        <v>4</v>
      </c>
      <c r="H189" s="313">
        <v>3.2</v>
      </c>
      <c r="I189" s="313">
        <v>3.4660000000000002</v>
      </c>
      <c r="J189" s="32">
        <v>120</v>
      </c>
      <c r="K189" s="32" t="s">
        <v>63</v>
      </c>
      <c r="L189" s="33" t="s">
        <v>64</v>
      </c>
      <c r="M189" s="32">
        <v>30</v>
      </c>
      <c r="N189" s="385" t="s">
        <v>320</v>
      </c>
      <c r="O189" s="322"/>
      <c r="P189" s="322"/>
      <c r="Q189" s="322"/>
      <c r="R189" s="323"/>
      <c r="S189" s="34"/>
      <c r="T189" s="34"/>
      <c r="U189" s="35" t="s">
        <v>65</v>
      </c>
      <c r="V189" s="314">
        <v>0</v>
      </c>
      <c r="W189" s="315">
        <f>IFERROR(IF(V189="",0,CEILING((V189/$H189),1)*$H189),"")</f>
        <v>0</v>
      </c>
      <c r="X189" s="36" t="str">
        <f>IFERROR(IF(W189=0,"",ROUNDUP(W189/H189,0)*0.00937),"")</f>
        <v/>
      </c>
      <c r="Y189" s="56"/>
      <c r="Z189" s="57"/>
      <c r="AD189" s="58"/>
      <c r="BA189" s="160" t="s">
        <v>1</v>
      </c>
    </row>
    <row r="190" spans="1:53" ht="16.5" hidden="1" customHeight="1" x14ac:dyDescent="0.25">
      <c r="A190" s="54" t="s">
        <v>321</v>
      </c>
      <c r="B190" s="54" t="s">
        <v>322</v>
      </c>
      <c r="C190" s="31">
        <v>4301060359</v>
      </c>
      <c r="D190" s="325">
        <v>4680115884434</v>
      </c>
      <c r="E190" s="323"/>
      <c r="F190" s="313">
        <v>0.8</v>
      </c>
      <c r="G190" s="32">
        <v>4</v>
      </c>
      <c r="H190" s="313">
        <v>3.2</v>
      </c>
      <c r="I190" s="313">
        <v>3.4660000000000002</v>
      </c>
      <c r="J190" s="32">
        <v>120</v>
      </c>
      <c r="K190" s="32" t="s">
        <v>63</v>
      </c>
      <c r="L190" s="33" t="s">
        <v>64</v>
      </c>
      <c r="M190" s="32">
        <v>30</v>
      </c>
      <c r="N190" s="465" t="s">
        <v>323</v>
      </c>
      <c r="O190" s="322"/>
      <c r="P190" s="322"/>
      <c r="Q190" s="322"/>
      <c r="R190" s="323"/>
      <c r="S190" s="34"/>
      <c r="T190" s="34"/>
      <c r="U190" s="35" t="s">
        <v>65</v>
      </c>
      <c r="V190" s="314">
        <v>0</v>
      </c>
      <c r="W190" s="315">
        <f>IFERROR(IF(V190="",0,CEILING((V190/$H190),1)*$H190),"")</f>
        <v>0</v>
      </c>
      <c r="X190" s="36" t="str">
        <f>IFERROR(IF(W190=0,"",ROUNDUP(W190/H190,0)*0.00937),"")</f>
        <v/>
      </c>
      <c r="Y190" s="56"/>
      <c r="Z190" s="57"/>
      <c r="AD190" s="58"/>
      <c r="BA190" s="161" t="s">
        <v>1</v>
      </c>
    </row>
    <row r="191" spans="1:53" ht="16.5" hidden="1" customHeight="1" x14ac:dyDescent="0.25">
      <c r="A191" s="54" t="s">
        <v>324</v>
      </c>
      <c r="B191" s="54" t="s">
        <v>325</v>
      </c>
      <c r="C191" s="31">
        <v>4301060338</v>
      </c>
      <c r="D191" s="325">
        <v>4680115880801</v>
      </c>
      <c r="E191" s="323"/>
      <c r="F191" s="313">
        <v>0.4</v>
      </c>
      <c r="G191" s="32">
        <v>6</v>
      </c>
      <c r="H191" s="313">
        <v>2.4</v>
      </c>
      <c r="I191" s="31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9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22"/>
      <c r="P191" s="322"/>
      <c r="Q191" s="322"/>
      <c r="R191" s="323"/>
      <c r="S191" s="34"/>
      <c r="T191" s="34"/>
      <c r="U191" s="35" t="s">
        <v>65</v>
      </c>
      <c r="V191" s="314">
        <v>0</v>
      </c>
      <c r="W191" s="31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hidden="1" customHeight="1" x14ac:dyDescent="0.25">
      <c r="A192" s="54" t="s">
        <v>326</v>
      </c>
      <c r="B192" s="54" t="s">
        <v>327</v>
      </c>
      <c r="C192" s="31">
        <v>4301060339</v>
      </c>
      <c r="D192" s="325">
        <v>4680115880818</v>
      </c>
      <c r="E192" s="323"/>
      <c r="F192" s="313">
        <v>0.4</v>
      </c>
      <c r="G192" s="32">
        <v>6</v>
      </c>
      <c r="H192" s="313">
        <v>2.4</v>
      </c>
      <c r="I192" s="31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22"/>
      <c r="P192" s="322"/>
      <c r="Q192" s="322"/>
      <c r="R192" s="323"/>
      <c r="S192" s="34"/>
      <c r="T192" s="34"/>
      <c r="U192" s="35" t="s">
        <v>65</v>
      </c>
      <c r="V192" s="314">
        <v>0</v>
      </c>
      <c r="W192" s="31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idden="1" x14ac:dyDescent="0.2">
      <c r="A193" s="330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31"/>
      <c r="N193" s="345" t="s">
        <v>66</v>
      </c>
      <c r="O193" s="343"/>
      <c r="P193" s="343"/>
      <c r="Q193" s="343"/>
      <c r="R193" s="343"/>
      <c r="S193" s="343"/>
      <c r="T193" s="344"/>
      <c r="U193" s="37" t="s">
        <v>67</v>
      </c>
      <c r="V193" s="316">
        <f>IFERROR(V189/H189,"0")+IFERROR(V190/H190,"0")+IFERROR(V191/H191,"0")+IFERROR(V192/H192,"0")</f>
        <v>0</v>
      </c>
      <c r="W193" s="316">
        <f>IFERROR(W189/H189,"0")+IFERROR(W190/H190,"0")+IFERROR(W191/H191,"0")+IFERROR(W192/H192,"0")</f>
        <v>0</v>
      </c>
      <c r="X193" s="316">
        <f>IFERROR(IF(X189="",0,X189),"0")+IFERROR(IF(X190="",0,X190),"0")+IFERROR(IF(X191="",0,X191),"0")+IFERROR(IF(X192="",0,X192),"0")</f>
        <v>0</v>
      </c>
      <c r="Y193" s="317"/>
      <c r="Z193" s="317"/>
    </row>
    <row r="194" spans="1:53" hidden="1" x14ac:dyDescent="0.2">
      <c r="A194" s="327"/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31"/>
      <c r="N194" s="345" t="s">
        <v>66</v>
      </c>
      <c r="O194" s="343"/>
      <c r="P194" s="343"/>
      <c r="Q194" s="343"/>
      <c r="R194" s="343"/>
      <c r="S194" s="343"/>
      <c r="T194" s="344"/>
      <c r="U194" s="37" t="s">
        <v>65</v>
      </c>
      <c r="V194" s="316">
        <f>IFERROR(SUM(V189:V192),"0")</f>
        <v>0</v>
      </c>
      <c r="W194" s="316">
        <f>IFERROR(SUM(W189:W192),"0")</f>
        <v>0</v>
      </c>
      <c r="X194" s="37"/>
      <c r="Y194" s="317"/>
      <c r="Z194" s="317"/>
    </row>
    <row r="195" spans="1:53" ht="16.5" hidden="1" customHeight="1" x14ac:dyDescent="0.25">
      <c r="A195" s="326" t="s">
        <v>328</v>
      </c>
      <c r="B195" s="327"/>
      <c r="C195" s="327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27"/>
      <c r="R195" s="327"/>
      <c r="S195" s="327"/>
      <c r="T195" s="327"/>
      <c r="U195" s="327"/>
      <c r="V195" s="327"/>
      <c r="W195" s="327"/>
      <c r="X195" s="327"/>
      <c r="Y195" s="309"/>
      <c r="Z195" s="309"/>
    </row>
    <row r="196" spans="1:53" ht="14.25" hidden="1" customHeight="1" x14ac:dyDescent="0.25">
      <c r="A196" s="338" t="s">
        <v>60</v>
      </c>
      <c r="B196" s="327"/>
      <c r="C196" s="327"/>
      <c r="D196" s="327"/>
      <c r="E196" s="327"/>
      <c r="F196" s="327"/>
      <c r="G196" s="327"/>
      <c r="H196" s="327"/>
      <c r="I196" s="327"/>
      <c r="J196" s="327"/>
      <c r="K196" s="327"/>
      <c r="L196" s="327"/>
      <c r="M196" s="327"/>
      <c r="N196" s="327"/>
      <c r="O196" s="327"/>
      <c r="P196" s="327"/>
      <c r="Q196" s="327"/>
      <c r="R196" s="327"/>
      <c r="S196" s="327"/>
      <c r="T196" s="327"/>
      <c r="U196" s="327"/>
      <c r="V196" s="327"/>
      <c r="W196" s="327"/>
      <c r="X196" s="327"/>
      <c r="Y196" s="310"/>
      <c r="Z196" s="310"/>
    </row>
    <row r="197" spans="1:53" ht="27" hidden="1" customHeight="1" x14ac:dyDescent="0.25">
      <c r="A197" s="54" t="s">
        <v>329</v>
      </c>
      <c r="B197" s="54" t="s">
        <v>330</v>
      </c>
      <c r="C197" s="31">
        <v>4301031151</v>
      </c>
      <c r="D197" s="325">
        <v>4607091389845</v>
      </c>
      <c r="E197" s="323"/>
      <c r="F197" s="313">
        <v>0.35</v>
      </c>
      <c r="G197" s="32">
        <v>6</v>
      </c>
      <c r="H197" s="313">
        <v>2.1</v>
      </c>
      <c r="I197" s="313">
        <v>2.2000000000000002</v>
      </c>
      <c r="J197" s="32">
        <v>234</v>
      </c>
      <c r="K197" s="32" t="s">
        <v>169</v>
      </c>
      <c r="L197" s="33" t="s">
        <v>64</v>
      </c>
      <c r="M197" s="32">
        <v>40</v>
      </c>
      <c r="N197" s="5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7" s="322"/>
      <c r="P197" s="322"/>
      <c r="Q197" s="322"/>
      <c r="R197" s="323"/>
      <c r="S197" s="34"/>
      <c r="T197" s="34"/>
      <c r="U197" s="35" t="s">
        <v>65</v>
      </c>
      <c r="V197" s="314">
        <v>0</v>
      </c>
      <c r="W197" s="315">
        <f>IFERROR(IF(V197="",0,CEILING((V197/$H197),1)*$H197),"")</f>
        <v>0</v>
      </c>
      <c r="X197" s="36" t="str">
        <f>IFERROR(IF(W197=0,"",ROUNDUP(W197/H197,0)*0.00502),"")</f>
        <v/>
      </c>
      <c r="Y197" s="56"/>
      <c r="Z197" s="57"/>
      <c r="AD197" s="58"/>
      <c r="BA197" s="164" t="s">
        <v>1</v>
      </c>
    </row>
    <row r="198" spans="1:53" hidden="1" x14ac:dyDescent="0.2">
      <c r="A198" s="330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31"/>
      <c r="N198" s="345" t="s">
        <v>66</v>
      </c>
      <c r="O198" s="343"/>
      <c r="P198" s="343"/>
      <c r="Q198" s="343"/>
      <c r="R198" s="343"/>
      <c r="S198" s="343"/>
      <c r="T198" s="344"/>
      <c r="U198" s="37" t="s">
        <v>67</v>
      </c>
      <c r="V198" s="316">
        <f>IFERROR(V197/H197,"0")</f>
        <v>0</v>
      </c>
      <c r="W198" s="316">
        <f>IFERROR(W197/H197,"0")</f>
        <v>0</v>
      </c>
      <c r="X198" s="316">
        <f>IFERROR(IF(X197="",0,X197),"0")</f>
        <v>0</v>
      </c>
      <c r="Y198" s="317"/>
      <c r="Z198" s="317"/>
    </row>
    <row r="199" spans="1:53" hidden="1" x14ac:dyDescent="0.2">
      <c r="A199" s="327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31"/>
      <c r="N199" s="345" t="s">
        <v>66</v>
      </c>
      <c r="O199" s="343"/>
      <c r="P199" s="343"/>
      <c r="Q199" s="343"/>
      <c r="R199" s="343"/>
      <c r="S199" s="343"/>
      <c r="T199" s="344"/>
      <c r="U199" s="37" t="s">
        <v>65</v>
      </c>
      <c r="V199" s="316">
        <f>IFERROR(SUM(V197:V197),"0")</f>
        <v>0</v>
      </c>
      <c r="W199" s="316">
        <f>IFERROR(SUM(W197:W197),"0")</f>
        <v>0</v>
      </c>
      <c r="X199" s="37"/>
      <c r="Y199" s="317"/>
      <c r="Z199" s="317"/>
    </row>
    <row r="200" spans="1:53" ht="16.5" hidden="1" customHeight="1" x14ac:dyDescent="0.25">
      <c r="A200" s="326" t="s">
        <v>331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09"/>
      <c r="Z200" s="309"/>
    </row>
    <row r="201" spans="1:53" ht="14.25" hidden="1" customHeight="1" x14ac:dyDescent="0.25">
      <c r="A201" s="338" t="s">
        <v>103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10"/>
      <c r="Z201" s="310"/>
    </row>
    <row r="202" spans="1:53" ht="27" hidden="1" customHeight="1" x14ac:dyDescent="0.25">
      <c r="A202" s="54" t="s">
        <v>332</v>
      </c>
      <c r="B202" s="54" t="s">
        <v>333</v>
      </c>
      <c r="C202" s="31">
        <v>4301011346</v>
      </c>
      <c r="D202" s="325">
        <v>4607091387445</v>
      </c>
      <c r="E202" s="323"/>
      <c r="F202" s="313">
        <v>0.9</v>
      </c>
      <c r="G202" s="32">
        <v>10</v>
      </c>
      <c r="H202" s="313">
        <v>9</v>
      </c>
      <c r="I202" s="313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7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2" s="322"/>
      <c r="P202" s="322"/>
      <c r="Q202" s="322"/>
      <c r="R202" s="323"/>
      <c r="S202" s="34"/>
      <c r="T202" s="34"/>
      <c r="U202" s="35" t="s">
        <v>65</v>
      </c>
      <c r="V202" s="314">
        <v>0</v>
      </c>
      <c r="W202" s="315">
        <f t="shared" ref="W202:W216" si="9">IFERROR(IF(V202="",0,CEILING((V202/$H202),1)*$H202),"")</f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334</v>
      </c>
      <c r="B203" s="54" t="s">
        <v>335</v>
      </c>
      <c r="C203" s="31">
        <v>4301011362</v>
      </c>
      <c r="D203" s="325">
        <v>4607091386004</v>
      </c>
      <c r="E203" s="323"/>
      <c r="F203" s="313">
        <v>1.35</v>
      </c>
      <c r="G203" s="32">
        <v>8</v>
      </c>
      <c r="H203" s="313">
        <v>10.8</v>
      </c>
      <c r="I203" s="313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40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2"/>
      <c r="P203" s="322"/>
      <c r="Q203" s="322"/>
      <c r="R203" s="323"/>
      <c r="S203" s="34"/>
      <c r="T203" s="34"/>
      <c r="U203" s="35" t="s">
        <v>65</v>
      </c>
      <c r="V203" s="314">
        <v>0</v>
      </c>
      <c r="W203" s="315">
        <f t="shared" si="9"/>
        <v>0</v>
      </c>
      <c r="X203" s="36" t="str">
        <f>IFERROR(IF(W203=0,"",ROUNDUP(W203/H203,0)*0.02039),"")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334</v>
      </c>
      <c r="B204" s="54" t="s">
        <v>336</v>
      </c>
      <c r="C204" s="31">
        <v>4301011308</v>
      </c>
      <c r="D204" s="325">
        <v>4607091386004</v>
      </c>
      <c r="E204" s="323"/>
      <c r="F204" s="313">
        <v>1.35</v>
      </c>
      <c r="G204" s="32">
        <v>8</v>
      </c>
      <c r="H204" s="313">
        <v>10.8</v>
      </c>
      <c r="I204" s="31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4" s="322"/>
      <c r="P204" s="322"/>
      <c r="Q204" s="322"/>
      <c r="R204" s="323"/>
      <c r="S204" s="34"/>
      <c r="T204" s="34"/>
      <c r="U204" s="35" t="s">
        <v>65</v>
      </c>
      <c r="V204" s="314">
        <v>0</v>
      </c>
      <c r="W204" s="315">
        <f t="shared" si="9"/>
        <v>0</v>
      </c>
      <c r="X204" s="36" t="str">
        <f>IFERROR(IF(W204=0,"",ROUNDUP(W204/H204,0)*0.02175),"")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337</v>
      </c>
      <c r="B205" s="54" t="s">
        <v>338</v>
      </c>
      <c r="C205" s="31">
        <v>4301011347</v>
      </c>
      <c r="D205" s="325">
        <v>4607091386073</v>
      </c>
      <c r="E205" s="323"/>
      <c r="F205" s="313">
        <v>0.9</v>
      </c>
      <c r="G205" s="32">
        <v>10</v>
      </c>
      <c r="H205" s="313">
        <v>9</v>
      </c>
      <c r="I205" s="313">
        <v>9.6300000000000008</v>
      </c>
      <c r="J205" s="32">
        <v>56</v>
      </c>
      <c r="K205" s="32" t="s">
        <v>98</v>
      </c>
      <c r="L205" s="33" t="s">
        <v>99</v>
      </c>
      <c r="M205" s="32">
        <v>31</v>
      </c>
      <c r="N205" s="5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5" s="322"/>
      <c r="P205" s="322"/>
      <c r="Q205" s="322"/>
      <c r="R205" s="323"/>
      <c r="S205" s="34"/>
      <c r="T205" s="34"/>
      <c r="U205" s="35" t="s">
        <v>65</v>
      </c>
      <c r="V205" s="314">
        <v>0</v>
      </c>
      <c r="W205" s="315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339</v>
      </c>
      <c r="B206" s="54" t="s">
        <v>340</v>
      </c>
      <c r="C206" s="31">
        <v>4301010928</v>
      </c>
      <c r="D206" s="325">
        <v>4607091387322</v>
      </c>
      <c r="E206" s="323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2"/>
      <c r="P206" s="322"/>
      <c r="Q206" s="322"/>
      <c r="R206" s="323"/>
      <c r="S206" s="34"/>
      <c r="T206" s="34"/>
      <c r="U206" s="35" t="s">
        <v>65</v>
      </c>
      <c r="V206" s="314">
        <v>0</v>
      </c>
      <c r="W206" s="315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339</v>
      </c>
      <c r="B207" s="54" t="s">
        <v>341</v>
      </c>
      <c r="C207" s="31">
        <v>4301011395</v>
      </c>
      <c r="D207" s="325">
        <v>4607091387322</v>
      </c>
      <c r="E207" s="323"/>
      <c r="F207" s="313">
        <v>1.35</v>
      </c>
      <c r="G207" s="32">
        <v>8</v>
      </c>
      <c r="H207" s="313">
        <v>10.8</v>
      </c>
      <c r="I207" s="313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7" s="322"/>
      <c r="P207" s="322"/>
      <c r="Q207" s="322"/>
      <c r="R207" s="323"/>
      <c r="S207" s="34"/>
      <c r="T207" s="34"/>
      <c r="U207" s="35" t="s">
        <v>65</v>
      </c>
      <c r="V207" s="314">
        <v>0</v>
      </c>
      <c r="W207" s="315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4301011311</v>
      </c>
      <c r="D208" s="325">
        <v>4607091387377</v>
      </c>
      <c r="E208" s="323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8" s="322"/>
      <c r="P208" s="322"/>
      <c r="Q208" s="322"/>
      <c r="R208" s="323"/>
      <c r="S208" s="34"/>
      <c r="T208" s="34"/>
      <c r="U208" s="35" t="s">
        <v>65</v>
      </c>
      <c r="V208" s="314">
        <v>0</v>
      </c>
      <c r="W208" s="315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4301010945</v>
      </c>
      <c r="D209" s="325">
        <v>4607091387353</v>
      </c>
      <c r="E209" s="323"/>
      <c r="F209" s="313">
        <v>1.35</v>
      </c>
      <c r="G209" s="32">
        <v>8</v>
      </c>
      <c r="H209" s="313">
        <v>10.8</v>
      </c>
      <c r="I209" s="313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3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9" s="322"/>
      <c r="P209" s="322"/>
      <c r="Q209" s="322"/>
      <c r="R209" s="323"/>
      <c r="S209" s="34"/>
      <c r="T209" s="34"/>
      <c r="U209" s="35" t="s">
        <v>65</v>
      </c>
      <c r="V209" s="314">
        <v>0</v>
      </c>
      <c r="W209" s="315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4301011328</v>
      </c>
      <c r="D210" s="325">
        <v>4607091386011</v>
      </c>
      <c r="E210" s="323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0" s="322"/>
      <c r="P210" s="322"/>
      <c r="Q210" s="322"/>
      <c r="R210" s="323"/>
      <c r="S210" s="34"/>
      <c r="T210" s="34"/>
      <c r="U210" s="35" t="s">
        <v>65</v>
      </c>
      <c r="V210" s="314">
        <v>0</v>
      </c>
      <c r="W210" s="315">
        <f t="shared" si="9"/>
        <v>0</v>
      </c>
      <c r="X210" s="36" t="str">
        <f t="shared" ref="X210:X216" si="10">IFERROR(IF(W210=0,"",ROUNDUP(W210/H210,0)*0.00937),"")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4301011329</v>
      </c>
      <c r="D211" s="325">
        <v>4607091387308</v>
      </c>
      <c r="E211" s="323"/>
      <c r="F211" s="313">
        <v>0.5</v>
      </c>
      <c r="G211" s="32">
        <v>10</v>
      </c>
      <c r="H211" s="313">
        <v>5</v>
      </c>
      <c r="I211" s="313">
        <v>5.21</v>
      </c>
      <c r="J211" s="32">
        <v>120</v>
      </c>
      <c r="K211" s="32" t="s">
        <v>63</v>
      </c>
      <c r="L211" s="33" t="s">
        <v>64</v>
      </c>
      <c r="M211" s="32">
        <v>55</v>
      </c>
      <c r="N211" s="4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1" s="322"/>
      <c r="P211" s="322"/>
      <c r="Q211" s="322"/>
      <c r="R211" s="323"/>
      <c r="S211" s="34"/>
      <c r="T211" s="34"/>
      <c r="U211" s="35" t="s">
        <v>65</v>
      </c>
      <c r="V211" s="314">
        <v>0</v>
      </c>
      <c r="W211" s="315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4301011049</v>
      </c>
      <c r="D212" s="325">
        <v>4607091387339</v>
      </c>
      <c r="E212" s="323"/>
      <c r="F212" s="313">
        <v>0.5</v>
      </c>
      <c r="G212" s="32">
        <v>10</v>
      </c>
      <c r="H212" s="313">
        <v>5</v>
      </c>
      <c r="I212" s="313">
        <v>5.24</v>
      </c>
      <c r="J212" s="32">
        <v>120</v>
      </c>
      <c r="K212" s="32" t="s">
        <v>63</v>
      </c>
      <c r="L212" s="33" t="s">
        <v>99</v>
      </c>
      <c r="M212" s="32">
        <v>55</v>
      </c>
      <c r="N212" s="4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2" s="322"/>
      <c r="P212" s="322"/>
      <c r="Q212" s="322"/>
      <c r="R212" s="323"/>
      <c r="S212" s="34"/>
      <c r="T212" s="34"/>
      <c r="U212" s="35" t="s">
        <v>65</v>
      </c>
      <c r="V212" s="314">
        <v>0</v>
      </c>
      <c r="W212" s="315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4301011433</v>
      </c>
      <c r="D213" s="325">
        <v>4680115882638</v>
      </c>
      <c r="E213" s="323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51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3" s="322"/>
      <c r="P213" s="322"/>
      <c r="Q213" s="322"/>
      <c r="R213" s="323"/>
      <c r="S213" s="34"/>
      <c r="T213" s="34"/>
      <c r="U213" s="35" t="s">
        <v>65</v>
      </c>
      <c r="V213" s="314">
        <v>0</v>
      </c>
      <c r="W213" s="315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4301011573</v>
      </c>
      <c r="D214" s="325">
        <v>4680115881938</v>
      </c>
      <c r="E214" s="323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4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4" s="322"/>
      <c r="P214" s="322"/>
      <c r="Q214" s="322"/>
      <c r="R214" s="323"/>
      <c r="S214" s="34"/>
      <c r="T214" s="34"/>
      <c r="U214" s="35" t="s">
        <v>65</v>
      </c>
      <c r="V214" s="314">
        <v>0</v>
      </c>
      <c r="W214" s="315">
        <f t="shared" si="9"/>
        <v>0</v>
      </c>
      <c r="X214" s="36" t="str">
        <f t="shared" si="10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4301010944</v>
      </c>
      <c r="D215" s="325">
        <v>4607091387346</v>
      </c>
      <c r="E215" s="323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5" s="322"/>
      <c r="P215" s="322"/>
      <c r="Q215" s="322"/>
      <c r="R215" s="323"/>
      <c r="S215" s="34"/>
      <c r="T215" s="34"/>
      <c r="U215" s="35" t="s">
        <v>65</v>
      </c>
      <c r="V215" s="314">
        <v>0</v>
      </c>
      <c r="W215" s="315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358</v>
      </c>
      <c r="B216" s="54" t="s">
        <v>359</v>
      </c>
      <c r="C216" s="31">
        <v>4301011353</v>
      </c>
      <c r="D216" s="325">
        <v>4607091389807</v>
      </c>
      <c r="E216" s="323"/>
      <c r="F216" s="313">
        <v>0.4</v>
      </c>
      <c r="G216" s="32">
        <v>10</v>
      </c>
      <c r="H216" s="313">
        <v>4</v>
      </c>
      <c r="I216" s="313">
        <v>4.24</v>
      </c>
      <c r="J216" s="32">
        <v>120</v>
      </c>
      <c r="K216" s="32" t="s">
        <v>63</v>
      </c>
      <c r="L216" s="33" t="s">
        <v>99</v>
      </c>
      <c r="M216" s="32">
        <v>55</v>
      </c>
      <c r="N216" s="4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6" s="322"/>
      <c r="P216" s="322"/>
      <c r="Q216" s="322"/>
      <c r="R216" s="323"/>
      <c r="S216" s="34"/>
      <c r="T216" s="34"/>
      <c r="U216" s="35" t="s">
        <v>65</v>
      </c>
      <c r="V216" s="314">
        <v>0</v>
      </c>
      <c r="W216" s="315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idden="1" x14ac:dyDescent="0.2">
      <c r="A217" s="330"/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31"/>
      <c r="N217" s="345" t="s">
        <v>66</v>
      </c>
      <c r="O217" s="343"/>
      <c r="P217" s="343"/>
      <c r="Q217" s="343"/>
      <c r="R217" s="343"/>
      <c r="S217" s="343"/>
      <c r="T217" s="344"/>
      <c r="U217" s="37" t="s">
        <v>67</v>
      </c>
      <c r="V217" s="316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>0</v>
      </c>
      <c r="W217" s="316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>0</v>
      </c>
      <c r="X217" s="316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>0</v>
      </c>
      <c r="Y217" s="317"/>
      <c r="Z217" s="317"/>
    </row>
    <row r="218" spans="1:53" hidden="1" x14ac:dyDescent="0.2">
      <c r="A218" s="327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31"/>
      <c r="N218" s="345" t="s">
        <v>66</v>
      </c>
      <c r="O218" s="343"/>
      <c r="P218" s="343"/>
      <c r="Q218" s="343"/>
      <c r="R218" s="343"/>
      <c r="S218" s="343"/>
      <c r="T218" s="344"/>
      <c r="U218" s="37" t="s">
        <v>65</v>
      </c>
      <c r="V218" s="316">
        <f>IFERROR(SUM(V202:V216),"0")</f>
        <v>0</v>
      </c>
      <c r="W218" s="316">
        <f>IFERROR(SUM(W202:W216),"0")</f>
        <v>0</v>
      </c>
      <c r="X218" s="37"/>
      <c r="Y218" s="317"/>
      <c r="Z218" s="317"/>
    </row>
    <row r="219" spans="1:53" ht="14.25" hidden="1" customHeight="1" x14ac:dyDescent="0.25">
      <c r="A219" s="338" t="s">
        <v>95</v>
      </c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7"/>
      <c r="P219" s="327"/>
      <c r="Q219" s="327"/>
      <c r="R219" s="327"/>
      <c r="S219" s="327"/>
      <c r="T219" s="327"/>
      <c r="U219" s="327"/>
      <c r="V219" s="327"/>
      <c r="W219" s="327"/>
      <c r="X219" s="327"/>
      <c r="Y219" s="310"/>
      <c r="Z219" s="310"/>
    </row>
    <row r="220" spans="1:53" ht="27" hidden="1" customHeight="1" x14ac:dyDescent="0.25">
      <c r="A220" s="54" t="s">
        <v>360</v>
      </c>
      <c r="B220" s="54" t="s">
        <v>361</v>
      </c>
      <c r="C220" s="31">
        <v>4301020254</v>
      </c>
      <c r="D220" s="325">
        <v>4680115881914</v>
      </c>
      <c r="E220" s="323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63</v>
      </c>
      <c r="L220" s="33" t="s">
        <v>99</v>
      </c>
      <c r="M220" s="32">
        <v>90</v>
      </c>
      <c r="N220" s="5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0" s="322"/>
      <c r="P220" s="322"/>
      <c r="Q220" s="322"/>
      <c r="R220" s="323"/>
      <c r="S220" s="34"/>
      <c r="T220" s="34"/>
      <c r="U220" s="35" t="s">
        <v>65</v>
      </c>
      <c r="V220" s="314">
        <v>0</v>
      </c>
      <c r="W220" s="315">
        <f>IFERROR(IF(V220="",0,CEILING((V220/$H220),1)*$H220),"")</f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idden="1" x14ac:dyDescent="0.2">
      <c r="A221" s="330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31"/>
      <c r="N221" s="345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16">
        <f>IFERROR(V220/H220,"0")</f>
        <v>0</v>
      </c>
      <c r="W221" s="316">
        <f>IFERROR(W220/H220,"0")</f>
        <v>0</v>
      </c>
      <c r="X221" s="316">
        <f>IFERROR(IF(X220="",0,X220),"0")</f>
        <v>0</v>
      </c>
      <c r="Y221" s="317"/>
      <c r="Z221" s="317"/>
    </row>
    <row r="222" spans="1:53" hidden="1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31"/>
      <c r="N222" s="345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16">
        <f>IFERROR(SUM(V220:V220),"0")</f>
        <v>0</v>
      </c>
      <c r="W222" s="316">
        <f>IFERROR(SUM(W220:W220),"0")</f>
        <v>0</v>
      </c>
      <c r="X222" s="37"/>
      <c r="Y222" s="317"/>
      <c r="Z222" s="317"/>
    </row>
    <row r="223" spans="1:53" ht="14.25" hidden="1" customHeight="1" x14ac:dyDescent="0.25">
      <c r="A223" s="338" t="s">
        <v>60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0"/>
      <c r="Z223" s="310"/>
    </row>
    <row r="224" spans="1:53" ht="27" hidden="1" customHeight="1" x14ac:dyDescent="0.25">
      <c r="A224" s="54" t="s">
        <v>362</v>
      </c>
      <c r="B224" s="54" t="s">
        <v>363</v>
      </c>
      <c r="C224" s="31">
        <v>4301030878</v>
      </c>
      <c r="D224" s="325">
        <v>4607091387193</v>
      </c>
      <c r="E224" s="323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35</v>
      </c>
      <c r="N224" s="3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4" s="322"/>
      <c r="P224" s="322"/>
      <c r="Q224" s="322"/>
      <c r="R224" s="323"/>
      <c r="S224" s="34"/>
      <c r="T224" s="34"/>
      <c r="U224" s="35" t="s">
        <v>65</v>
      </c>
      <c r="V224" s="314">
        <v>0</v>
      </c>
      <c r="W224" s="315">
        <f>IFERROR(IF(V224="",0,CEILING((V224/$H224),1)*$H224),"")</f>
        <v>0</v>
      </c>
      <c r="X224" s="36" t="str">
        <f>IFERROR(IF(W224=0,"",ROUNDUP(W224/H224,0)*0.00753),"")</f>
        <v/>
      </c>
      <c r="Y224" s="56"/>
      <c r="Z224" s="57"/>
      <c r="AD224" s="58"/>
      <c r="BA224" s="181" t="s">
        <v>1</v>
      </c>
    </row>
    <row r="225" spans="1:53" ht="27" hidden="1" customHeight="1" x14ac:dyDescent="0.25">
      <c r="A225" s="54" t="s">
        <v>364</v>
      </c>
      <c r="B225" s="54" t="s">
        <v>365</v>
      </c>
      <c r="C225" s="31">
        <v>4301031153</v>
      </c>
      <c r="D225" s="325">
        <v>4607091387230</v>
      </c>
      <c r="E225" s="323"/>
      <c r="F225" s="313">
        <v>0.7</v>
      </c>
      <c r="G225" s="32">
        <v>6</v>
      </c>
      <c r="H225" s="313">
        <v>4.2</v>
      </c>
      <c r="I225" s="313">
        <v>4.46</v>
      </c>
      <c r="J225" s="32">
        <v>156</v>
      </c>
      <c r="K225" s="32" t="s">
        <v>63</v>
      </c>
      <c r="L225" s="33" t="s">
        <v>64</v>
      </c>
      <c r="M225" s="32">
        <v>40</v>
      </c>
      <c r="N225" s="3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5" s="322"/>
      <c r="P225" s="322"/>
      <c r="Q225" s="322"/>
      <c r="R225" s="323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IFERROR(IF(W225=0,"",ROUNDUP(W225/H225,0)*0.00753),"")</f>
        <v/>
      </c>
      <c r="Y225" s="56"/>
      <c r="Z225" s="57"/>
      <c r="AD225" s="58"/>
      <c r="BA225" s="182" t="s">
        <v>1</v>
      </c>
    </row>
    <row r="226" spans="1:53" ht="27" hidden="1" customHeight="1" x14ac:dyDescent="0.25">
      <c r="A226" s="54" t="s">
        <v>366</v>
      </c>
      <c r="B226" s="54" t="s">
        <v>367</v>
      </c>
      <c r="C226" s="31">
        <v>4301031152</v>
      </c>
      <c r="D226" s="325">
        <v>4607091387285</v>
      </c>
      <c r="E226" s="323"/>
      <c r="F226" s="313">
        <v>0.35</v>
      </c>
      <c r="G226" s="32">
        <v>6</v>
      </c>
      <c r="H226" s="313">
        <v>2.1</v>
      </c>
      <c r="I226" s="313">
        <v>2.23</v>
      </c>
      <c r="J226" s="32">
        <v>234</v>
      </c>
      <c r="K226" s="32" t="s">
        <v>169</v>
      </c>
      <c r="L226" s="33" t="s">
        <v>64</v>
      </c>
      <c r="M226" s="32">
        <v>40</v>
      </c>
      <c r="N226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6" s="322"/>
      <c r="P226" s="322"/>
      <c r="Q226" s="322"/>
      <c r="R226" s="323"/>
      <c r="S226" s="34"/>
      <c r="T226" s="34"/>
      <c r="U226" s="35" t="s">
        <v>65</v>
      </c>
      <c r="V226" s="314">
        <v>0</v>
      </c>
      <c r="W226" s="315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3" t="s">
        <v>1</v>
      </c>
    </row>
    <row r="227" spans="1:53" hidden="1" x14ac:dyDescent="0.2">
      <c r="A227" s="330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31"/>
      <c r="N227" s="345" t="s">
        <v>66</v>
      </c>
      <c r="O227" s="343"/>
      <c r="P227" s="343"/>
      <c r="Q227" s="343"/>
      <c r="R227" s="343"/>
      <c r="S227" s="343"/>
      <c r="T227" s="344"/>
      <c r="U227" s="37" t="s">
        <v>67</v>
      </c>
      <c r="V227" s="316">
        <f>IFERROR(V224/H224,"0")+IFERROR(V225/H225,"0")+IFERROR(V226/H226,"0")</f>
        <v>0</v>
      </c>
      <c r="W227" s="316">
        <f>IFERROR(W224/H224,"0")+IFERROR(W225/H225,"0")+IFERROR(W226/H226,"0")</f>
        <v>0</v>
      </c>
      <c r="X227" s="316">
        <f>IFERROR(IF(X224="",0,X224),"0")+IFERROR(IF(X225="",0,X225),"0")+IFERROR(IF(X226="",0,X226),"0")</f>
        <v>0</v>
      </c>
      <c r="Y227" s="317"/>
      <c r="Z227" s="317"/>
    </row>
    <row r="228" spans="1:53" hidden="1" x14ac:dyDescent="0.2">
      <c r="A228" s="327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31"/>
      <c r="N228" s="345" t="s">
        <v>66</v>
      </c>
      <c r="O228" s="343"/>
      <c r="P228" s="343"/>
      <c r="Q228" s="343"/>
      <c r="R228" s="343"/>
      <c r="S228" s="343"/>
      <c r="T228" s="344"/>
      <c r="U228" s="37" t="s">
        <v>65</v>
      </c>
      <c r="V228" s="316">
        <f>IFERROR(SUM(V224:V226),"0")</f>
        <v>0</v>
      </c>
      <c r="W228" s="316">
        <f>IFERROR(SUM(W224:W226),"0")</f>
        <v>0</v>
      </c>
      <c r="X228" s="37"/>
      <c r="Y228" s="317"/>
      <c r="Z228" s="317"/>
    </row>
    <row r="229" spans="1:53" ht="14.25" hidden="1" customHeight="1" x14ac:dyDescent="0.25">
      <c r="A229" s="338" t="s">
        <v>68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10"/>
      <c r="Z229" s="310"/>
    </row>
    <row r="230" spans="1:53" ht="16.5" hidden="1" customHeight="1" x14ac:dyDescent="0.25">
      <c r="A230" s="54" t="s">
        <v>368</v>
      </c>
      <c r="B230" s="54" t="s">
        <v>369</v>
      </c>
      <c r="C230" s="31">
        <v>4301051100</v>
      </c>
      <c r="D230" s="325">
        <v>4607091387766</v>
      </c>
      <c r="E230" s="323"/>
      <c r="F230" s="313">
        <v>1.3</v>
      </c>
      <c r="G230" s="32">
        <v>6</v>
      </c>
      <c r="H230" s="313">
        <v>7.8</v>
      </c>
      <c r="I230" s="313">
        <v>8.3580000000000005</v>
      </c>
      <c r="J230" s="32">
        <v>56</v>
      </c>
      <c r="K230" s="32" t="s">
        <v>98</v>
      </c>
      <c r="L230" s="33" t="s">
        <v>126</v>
      </c>
      <c r="M230" s="32">
        <v>40</v>
      </c>
      <c r="N230" s="4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2"/>
      <c r="P230" s="322"/>
      <c r="Q230" s="322"/>
      <c r="R230" s="323"/>
      <c r="S230" s="34"/>
      <c r="T230" s="34"/>
      <c r="U230" s="35" t="s">
        <v>65</v>
      </c>
      <c r="V230" s="314">
        <v>0</v>
      </c>
      <c r="W230" s="315">
        <f t="shared" ref="W230:W238" si="11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370</v>
      </c>
      <c r="B231" s="54" t="s">
        <v>371</v>
      </c>
      <c r="C231" s="31">
        <v>4301051116</v>
      </c>
      <c r="D231" s="325">
        <v>4607091387957</v>
      </c>
      <c r="E231" s="323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5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2"/>
      <c r="P231" s="322"/>
      <c r="Q231" s="322"/>
      <c r="R231" s="323"/>
      <c r="S231" s="34"/>
      <c r="T231" s="34"/>
      <c r="U231" s="35" t="s">
        <v>65</v>
      </c>
      <c r="V231" s="314">
        <v>0</v>
      </c>
      <c r="W231" s="315">
        <f t="shared" si="11"/>
        <v>0</v>
      </c>
      <c r="X231" s="36" t="str">
        <f>IFERROR(IF(W231=0,"",ROUNDUP(W231/H231,0)*0.02175),"")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372</v>
      </c>
      <c r="B232" s="54" t="s">
        <v>373</v>
      </c>
      <c r="C232" s="31">
        <v>4301051115</v>
      </c>
      <c r="D232" s="325">
        <v>4607091387964</v>
      </c>
      <c r="E232" s="323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2"/>
      <c r="P232" s="322"/>
      <c r="Q232" s="322"/>
      <c r="R232" s="323"/>
      <c r="S232" s="34"/>
      <c r="T232" s="34"/>
      <c r="U232" s="35" t="s">
        <v>65</v>
      </c>
      <c r="V232" s="314">
        <v>0</v>
      </c>
      <c r="W232" s="315">
        <f t="shared" si="11"/>
        <v>0</v>
      </c>
      <c r="X232" s="36" t="str">
        <f>IFERROR(IF(W232=0,"",ROUNDUP(W232/H232,0)*0.02175),"")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4301051461</v>
      </c>
      <c r="D233" s="325">
        <v>4680115883604</v>
      </c>
      <c r="E233" s="323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126</v>
      </c>
      <c r="M233" s="32">
        <v>45</v>
      </c>
      <c r="N233" s="378" t="s">
        <v>376</v>
      </c>
      <c r="O233" s="322"/>
      <c r="P233" s="322"/>
      <c r="Q233" s="322"/>
      <c r="R233" s="323"/>
      <c r="S233" s="34"/>
      <c r="T233" s="34"/>
      <c r="U233" s="35" t="s">
        <v>65</v>
      </c>
      <c r="V233" s="314">
        <v>0</v>
      </c>
      <c r="W233" s="315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377</v>
      </c>
      <c r="B234" s="54" t="s">
        <v>378</v>
      </c>
      <c r="C234" s="31">
        <v>4301051485</v>
      </c>
      <c r="D234" s="325">
        <v>4680115883567</v>
      </c>
      <c r="E234" s="323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469" t="s">
        <v>379</v>
      </c>
      <c r="O234" s="322"/>
      <c r="P234" s="322"/>
      <c r="Q234" s="322"/>
      <c r="R234" s="323"/>
      <c r="S234" s="34"/>
      <c r="T234" s="34"/>
      <c r="U234" s="35" t="s">
        <v>65</v>
      </c>
      <c r="V234" s="314">
        <v>0</v>
      </c>
      <c r="W234" s="315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4301051134</v>
      </c>
      <c r="D235" s="325">
        <v>4607091381672</v>
      </c>
      <c r="E235" s="323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36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2"/>
      <c r="P235" s="322"/>
      <c r="Q235" s="322"/>
      <c r="R235" s="323"/>
      <c r="S235" s="34"/>
      <c r="T235" s="34"/>
      <c r="U235" s="35" t="s">
        <v>65</v>
      </c>
      <c r="V235" s="314">
        <v>0</v>
      </c>
      <c r="W235" s="315">
        <f t="shared" si="11"/>
        <v>0</v>
      </c>
      <c r="X235" s="36" t="str">
        <f>IFERROR(IF(W235=0,"",ROUNDUP(W235/H235,0)*0.00937),"")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382</v>
      </c>
      <c r="B236" s="54" t="s">
        <v>383</v>
      </c>
      <c r="C236" s="31">
        <v>4301051130</v>
      </c>
      <c r="D236" s="325">
        <v>4607091387537</v>
      </c>
      <c r="E236" s="323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2"/>
      <c r="P236" s="322"/>
      <c r="Q236" s="322"/>
      <c r="R236" s="323"/>
      <c r="S236" s="34"/>
      <c r="T236" s="34"/>
      <c r="U236" s="35" t="s">
        <v>65</v>
      </c>
      <c r="V236" s="314">
        <v>0</v>
      </c>
      <c r="W236" s="315">
        <f t="shared" si="11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384</v>
      </c>
      <c r="B237" s="54" t="s">
        <v>385</v>
      </c>
      <c r="C237" s="31">
        <v>4301051132</v>
      </c>
      <c r="D237" s="325">
        <v>4607091387513</v>
      </c>
      <c r="E237" s="323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4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2"/>
      <c r="P237" s="322"/>
      <c r="Q237" s="322"/>
      <c r="R237" s="323"/>
      <c r="S237" s="34"/>
      <c r="T237" s="34"/>
      <c r="U237" s="35" t="s">
        <v>65</v>
      </c>
      <c r="V237" s="314">
        <v>0</v>
      </c>
      <c r="W237" s="315">
        <f t="shared" si="11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386</v>
      </c>
      <c r="B238" s="54" t="s">
        <v>387</v>
      </c>
      <c r="C238" s="31">
        <v>4301051277</v>
      </c>
      <c r="D238" s="325">
        <v>4680115880511</v>
      </c>
      <c r="E238" s="323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126</v>
      </c>
      <c r="M238" s="32">
        <v>40</v>
      </c>
      <c r="N238" s="4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2"/>
      <c r="P238" s="322"/>
      <c r="Q238" s="322"/>
      <c r="R238" s="323"/>
      <c r="S238" s="34"/>
      <c r="T238" s="34"/>
      <c r="U238" s="35" t="s">
        <v>65</v>
      </c>
      <c r="V238" s="314">
        <v>0</v>
      </c>
      <c r="W238" s="315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idden="1" x14ac:dyDescent="0.2">
      <c r="A239" s="330"/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31"/>
      <c r="N239" s="345" t="s">
        <v>66</v>
      </c>
      <c r="O239" s="343"/>
      <c r="P239" s="343"/>
      <c r="Q239" s="343"/>
      <c r="R239" s="343"/>
      <c r="S239" s="343"/>
      <c r="T239" s="344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0</v>
      </c>
      <c r="W239" s="316">
        <f>IFERROR(W230/H230,"0")+IFERROR(W231/H231,"0")+IFERROR(W232/H232,"0")+IFERROR(W233/H233,"0")+IFERROR(W234/H234,"0")+IFERROR(W235/H235,"0")+IFERROR(W236/H236,"0")+IFERROR(W237/H237,"0")+IFERROR(W238/H238,"0")</f>
        <v>0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317"/>
      <c r="Z239" s="317"/>
    </row>
    <row r="240" spans="1:53" hidden="1" x14ac:dyDescent="0.2">
      <c r="A240" s="327"/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31"/>
      <c r="N240" s="345" t="s">
        <v>66</v>
      </c>
      <c r="O240" s="343"/>
      <c r="P240" s="343"/>
      <c r="Q240" s="343"/>
      <c r="R240" s="343"/>
      <c r="S240" s="343"/>
      <c r="T240" s="344"/>
      <c r="U240" s="37" t="s">
        <v>65</v>
      </c>
      <c r="V240" s="316">
        <f>IFERROR(SUM(V230:V238),"0")</f>
        <v>0</v>
      </c>
      <c r="W240" s="316">
        <f>IFERROR(SUM(W230:W238),"0")</f>
        <v>0</v>
      </c>
      <c r="X240" s="37"/>
      <c r="Y240" s="317"/>
      <c r="Z240" s="317"/>
    </row>
    <row r="241" spans="1:53" ht="14.25" hidden="1" customHeight="1" x14ac:dyDescent="0.25">
      <c r="A241" s="338" t="s">
        <v>213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10"/>
      <c r="Z241" s="310"/>
    </row>
    <row r="242" spans="1:53" ht="16.5" hidden="1" customHeight="1" x14ac:dyDescent="0.25">
      <c r="A242" s="54" t="s">
        <v>388</v>
      </c>
      <c r="B242" s="54" t="s">
        <v>389</v>
      </c>
      <c r="C242" s="31">
        <v>4301060326</v>
      </c>
      <c r="D242" s="325">
        <v>4607091380880</v>
      </c>
      <c r="E242" s="323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5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2"/>
      <c r="P242" s="322"/>
      <c r="Q242" s="322"/>
      <c r="R242" s="323"/>
      <c r="S242" s="34"/>
      <c r="T242" s="34"/>
      <c r="U242" s="35" t="s">
        <v>65</v>
      </c>
      <c r="V242" s="314">
        <v>0</v>
      </c>
      <c r="W242" s="315">
        <f>IFERROR(IF(V242="",0,CEILING((V242/$H242),1)*$H242),"")</f>
        <v>0</v>
      </c>
      <c r="X242" s="36" t="str">
        <f>IFERROR(IF(W242=0,"",ROUNDUP(W242/H242,0)*0.02175),"")</f>
        <v/>
      </c>
      <c r="Y242" s="56"/>
      <c r="Z242" s="57"/>
      <c r="AD242" s="58"/>
      <c r="BA242" s="193" t="s">
        <v>1</v>
      </c>
    </row>
    <row r="243" spans="1:53" ht="27" hidden="1" customHeight="1" x14ac:dyDescent="0.25">
      <c r="A243" s="54" t="s">
        <v>390</v>
      </c>
      <c r="B243" s="54" t="s">
        <v>391</v>
      </c>
      <c r="C243" s="31">
        <v>4301060308</v>
      </c>
      <c r="D243" s="325">
        <v>4607091384482</v>
      </c>
      <c r="E243" s="323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5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2"/>
      <c r="P243" s="322"/>
      <c r="Q243" s="322"/>
      <c r="R243" s="323"/>
      <c r="S243" s="34"/>
      <c r="T243" s="34"/>
      <c r="U243" s="35" t="s">
        <v>65</v>
      </c>
      <c r="V243" s="314">
        <v>0</v>
      </c>
      <c r="W243" s="315">
        <f>IFERROR(IF(V243="",0,CEILING((V243/$H243),1)*$H243),"")</f>
        <v>0</v>
      </c>
      <c r="X243" s="36" t="str">
        <f>IFERROR(IF(W243=0,"",ROUNDUP(W243/H243,0)*0.02175),"")</f>
        <v/>
      </c>
      <c r="Y243" s="56"/>
      <c r="Z243" s="57"/>
      <c r="AD243" s="58"/>
      <c r="BA243" s="194" t="s">
        <v>1</v>
      </c>
    </row>
    <row r="244" spans="1:53" ht="16.5" hidden="1" customHeight="1" x14ac:dyDescent="0.25">
      <c r="A244" s="54" t="s">
        <v>392</v>
      </c>
      <c r="B244" s="54" t="s">
        <v>393</v>
      </c>
      <c r="C244" s="31">
        <v>4301060325</v>
      </c>
      <c r="D244" s="325">
        <v>4607091380897</v>
      </c>
      <c r="E244" s="323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5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2"/>
      <c r="P244" s="322"/>
      <c r="Q244" s="322"/>
      <c r="R244" s="323"/>
      <c r="S244" s="34"/>
      <c r="T244" s="34"/>
      <c r="U244" s="35" t="s">
        <v>65</v>
      </c>
      <c r="V244" s="314">
        <v>0</v>
      </c>
      <c r="W244" s="315">
        <f>IFERROR(IF(V244="",0,CEILING((V244/$H244),1)*$H244),"")</f>
        <v>0</v>
      </c>
      <c r="X244" s="36" t="str">
        <f>IFERROR(IF(W244=0,"",ROUNDUP(W244/H244,0)*0.02175),"")</f>
        <v/>
      </c>
      <c r="Y244" s="56"/>
      <c r="Z244" s="57"/>
      <c r="AD244" s="58"/>
      <c r="BA244" s="195" t="s">
        <v>1</v>
      </c>
    </row>
    <row r="245" spans="1:53" hidden="1" x14ac:dyDescent="0.2">
      <c r="A245" s="330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31"/>
      <c r="N245" s="345" t="s">
        <v>66</v>
      </c>
      <c r="O245" s="343"/>
      <c r="P245" s="343"/>
      <c r="Q245" s="343"/>
      <c r="R245" s="343"/>
      <c r="S245" s="343"/>
      <c r="T245" s="344"/>
      <c r="U245" s="37" t="s">
        <v>67</v>
      </c>
      <c r="V245" s="316">
        <f>IFERROR(V242/H242,"0")+IFERROR(V243/H243,"0")+IFERROR(V244/H244,"0")</f>
        <v>0</v>
      </c>
      <c r="W245" s="316">
        <f>IFERROR(W242/H242,"0")+IFERROR(W243/H243,"0")+IFERROR(W244/H244,"0")</f>
        <v>0</v>
      </c>
      <c r="X245" s="316">
        <f>IFERROR(IF(X242="",0,X242),"0")+IFERROR(IF(X243="",0,X243),"0")+IFERROR(IF(X244="",0,X244),"0")</f>
        <v>0</v>
      </c>
      <c r="Y245" s="317"/>
      <c r="Z245" s="317"/>
    </row>
    <row r="246" spans="1:53" hidden="1" x14ac:dyDescent="0.2">
      <c r="A246" s="327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31"/>
      <c r="N246" s="345" t="s">
        <v>66</v>
      </c>
      <c r="O246" s="343"/>
      <c r="P246" s="343"/>
      <c r="Q246" s="343"/>
      <c r="R246" s="343"/>
      <c r="S246" s="343"/>
      <c r="T246" s="344"/>
      <c r="U246" s="37" t="s">
        <v>65</v>
      </c>
      <c r="V246" s="316">
        <f>IFERROR(SUM(V242:V244),"0")</f>
        <v>0</v>
      </c>
      <c r="W246" s="316">
        <f>IFERROR(SUM(W242:W244),"0")</f>
        <v>0</v>
      </c>
      <c r="X246" s="37"/>
      <c r="Y246" s="317"/>
      <c r="Z246" s="317"/>
    </row>
    <row r="247" spans="1:53" ht="14.25" hidden="1" customHeight="1" x14ac:dyDescent="0.25">
      <c r="A247" s="338" t="s">
        <v>81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10"/>
      <c r="Z247" s="310"/>
    </row>
    <row r="248" spans="1:53" ht="16.5" hidden="1" customHeight="1" x14ac:dyDescent="0.25">
      <c r="A248" s="54" t="s">
        <v>394</v>
      </c>
      <c r="B248" s="54" t="s">
        <v>395</v>
      </c>
      <c r="C248" s="31">
        <v>4301030232</v>
      </c>
      <c r="D248" s="325">
        <v>4607091388374</v>
      </c>
      <c r="E248" s="323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366" t="s">
        <v>396</v>
      </c>
      <c r="O248" s="322"/>
      <c r="P248" s="322"/>
      <c r="Q248" s="322"/>
      <c r="R248" s="323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6" t="s">
        <v>1</v>
      </c>
    </row>
    <row r="249" spans="1:53" ht="27" hidden="1" customHeight="1" x14ac:dyDescent="0.25">
      <c r="A249" s="54" t="s">
        <v>397</v>
      </c>
      <c r="B249" s="54" t="s">
        <v>398</v>
      </c>
      <c r="C249" s="31">
        <v>4301030235</v>
      </c>
      <c r="D249" s="325">
        <v>4607091388381</v>
      </c>
      <c r="E249" s="323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324" t="s">
        <v>399</v>
      </c>
      <c r="O249" s="322"/>
      <c r="P249" s="322"/>
      <c r="Q249" s="322"/>
      <c r="R249" s="323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7" t="s">
        <v>1</v>
      </c>
    </row>
    <row r="250" spans="1:53" ht="27" hidden="1" customHeight="1" x14ac:dyDescent="0.25">
      <c r="A250" s="54" t="s">
        <v>400</v>
      </c>
      <c r="B250" s="54" t="s">
        <v>401</v>
      </c>
      <c r="C250" s="31">
        <v>4301030233</v>
      </c>
      <c r="D250" s="325">
        <v>4607091388404</v>
      </c>
      <c r="E250" s="323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4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2"/>
      <c r="P250" s="322"/>
      <c r="Q250" s="322"/>
      <c r="R250" s="323"/>
      <c r="S250" s="34"/>
      <c r="T250" s="34"/>
      <c r="U250" s="35" t="s">
        <v>65</v>
      </c>
      <c r="V250" s="314">
        <v>0</v>
      </c>
      <c r="W250" s="31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198" t="s">
        <v>1</v>
      </c>
    </row>
    <row r="251" spans="1:53" hidden="1" x14ac:dyDescent="0.2">
      <c r="A251" s="330"/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31"/>
      <c r="N251" s="345" t="s">
        <v>66</v>
      </c>
      <c r="O251" s="343"/>
      <c r="P251" s="343"/>
      <c r="Q251" s="343"/>
      <c r="R251" s="343"/>
      <c r="S251" s="343"/>
      <c r="T251" s="344"/>
      <c r="U251" s="37" t="s">
        <v>67</v>
      </c>
      <c r="V251" s="316">
        <f>IFERROR(V248/H248,"0")+IFERROR(V249/H249,"0")+IFERROR(V250/H250,"0")</f>
        <v>0</v>
      </c>
      <c r="W251" s="316">
        <f>IFERROR(W248/H248,"0")+IFERROR(W249/H249,"0")+IFERROR(W250/H250,"0")</f>
        <v>0</v>
      </c>
      <c r="X251" s="316">
        <f>IFERROR(IF(X248="",0,X248),"0")+IFERROR(IF(X249="",0,X249),"0")+IFERROR(IF(X250="",0,X250),"0")</f>
        <v>0</v>
      </c>
      <c r="Y251" s="317"/>
      <c r="Z251" s="317"/>
    </row>
    <row r="252" spans="1:53" hidden="1" x14ac:dyDescent="0.2">
      <c r="A252" s="327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31"/>
      <c r="N252" s="345" t="s">
        <v>66</v>
      </c>
      <c r="O252" s="343"/>
      <c r="P252" s="343"/>
      <c r="Q252" s="343"/>
      <c r="R252" s="343"/>
      <c r="S252" s="343"/>
      <c r="T252" s="344"/>
      <c r="U252" s="37" t="s">
        <v>65</v>
      </c>
      <c r="V252" s="316">
        <f>IFERROR(SUM(V248:V250),"0")</f>
        <v>0</v>
      </c>
      <c r="W252" s="316">
        <f>IFERROR(SUM(W248:W250),"0")</f>
        <v>0</v>
      </c>
      <c r="X252" s="37"/>
      <c r="Y252" s="317"/>
      <c r="Z252" s="317"/>
    </row>
    <row r="253" spans="1:53" ht="14.25" hidden="1" customHeight="1" x14ac:dyDescent="0.25">
      <c r="A253" s="338" t="s">
        <v>402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10"/>
      <c r="Z253" s="310"/>
    </row>
    <row r="254" spans="1:53" ht="16.5" hidden="1" customHeight="1" x14ac:dyDescent="0.25">
      <c r="A254" s="54" t="s">
        <v>403</v>
      </c>
      <c r="B254" s="54" t="s">
        <v>404</v>
      </c>
      <c r="C254" s="31">
        <v>4301180007</v>
      </c>
      <c r="D254" s="325">
        <v>4680115881808</v>
      </c>
      <c r="E254" s="323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405</v>
      </c>
      <c r="L254" s="33" t="s">
        <v>406</v>
      </c>
      <c r="M254" s="32">
        <v>730</v>
      </c>
      <c r="N254" s="4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2"/>
      <c r="P254" s="322"/>
      <c r="Q254" s="322"/>
      <c r="R254" s="323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199" t="s">
        <v>1</v>
      </c>
    </row>
    <row r="255" spans="1:53" ht="27" hidden="1" customHeight="1" x14ac:dyDescent="0.25">
      <c r="A255" s="54" t="s">
        <v>407</v>
      </c>
      <c r="B255" s="54" t="s">
        <v>408</v>
      </c>
      <c r="C255" s="31">
        <v>4301180006</v>
      </c>
      <c r="D255" s="325">
        <v>4680115881822</v>
      </c>
      <c r="E255" s="323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405</v>
      </c>
      <c r="L255" s="33" t="s">
        <v>406</v>
      </c>
      <c r="M255" s="32">
        <v>730</v>
      </c>
      <c r="N255" s="5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2"/>
      <c r="P255" s="322"/>
      <c r="Q255" s="322"/>
      <c r="R255" s="323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0" t="s">
        <v>1</v>
      </c>
    </row>
    <row r="256" spans="1:53" ht="27" hidden="1" customHeight="1" x14ac:dyDescent="0.25">
      <c r="A256" s="54" t="s">
        <v>409</v>
      </c>
      <c r="B256" s="54" t="s">
        <v>410</v>
      </c>
      <c r="C256" s="31">
        <v>4301180001</v>
      </c>
      <c r="D256" s="325">
        <v>4680115880016</v>
      </c>
      <c r="E256" s="323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405</v>
      </c>
      <c r="L256" s="33" t="s">
        <v>406</v>
      </c>
      <c r="M256" s="32">
        <v>730</v>
      </c>
      <c r="N256" s="4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2"/>
      <c r="P256" s="322"/>
      <c r="Q256" s="322"/>
      <c r="R256" s="323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1" t="s">
        <v>1</v>
      </c>
    </row>
    <row r="257" spans="1:53" hidden="1" x14ac:dyDescent="0.2">
      <c r="A257" s="330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31"/>
      <c r="N257" s="345" t="s">
        <v>66</v>
      </c>
      <c r="O257" s="343"/>
      <c r="P257" s="343"/>
      <c r="Q257" s="343"/>
      <c r="R257" s="343"/>
      <c r="S257" s="343"/>
      <c r="T257" s="344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hidden="1" x14ac:dyDescent="0.2">
      <c r="A258" s="327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31"/>
      <c r="N258" s="345" t="s">
        <v>66</v>
      </c>
      <c r="O258" s="343"/>
      <c r="P258" s="343"/>
      <c r="Q258" s="343"/>
      <c r="R258" s="343"/>
      <c r="S258" s="343"/>
      <c r="T258" s="344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hidden="1" customHeight="1" x14ac:dyDescent="0.25">
      <c r="A259" s="326" t="s">
        <v>411</v>
      </c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27"/>
      <c r="P259" s="327"/>
      <c r="Q259" s="327"/>
      <c r="R259" s="327"/>
      <c r="S259" s="327"/>
      <c r="T259" s="327"/>
      <c r="U259" s="327"/>
      <c r="V259" s="327"/>
      <c r="W259" s="327"/>
      <c r="X259" s="327"/>
      <c r="Y259" s="309"/>
      <c r="Z259" s="309"/>
    </row>
    <row r="260" spans="1:53" ht="14.25" hidden="1" customHeight="1" x14ac:dyDescent="0.25">
      <c r="A260" s="338" t="s">
        <v>103</v>
      </c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7"/>
      <c r="P260" s="327"/>
      <c r="Q260" s="327"/>
      <c r="R260" s="327"/>
      <c r="S260" s="327"/>
      <c r="T260" s="327"/>
      <c r="U260" s="327"/>
      <c r="V260" s="327"/>
      <c r="W260" s="327"/>
      <c r="X260" s="327"/>
      <c r="Y260" s="310"/>
      <c r="Z260" s="310"/>
    </row>
    <row r="261" spans="1:53" ht="27" hidden="1" customHeight="1" x14ac:dyDescent="0.25">
      <c r="A261" s="54" t="s">
        <v>412</v>
      </c>
      <c r="B261" s="54" t="s">
        <v>413</v>
      </c>
      <c r="C261" s="31">
        <v>4301011315</v>
      </c>
      <c r="D261" s="325">
        <v>4607091387421</v>
      </c>
      <c r="E261" s="323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56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2"/>
      <c r="P261" s="322"/>
      <c r="Q261" s="322"/>
      <c r="R261" s="323"/>
      <c r="S261" s="34"/>
      <c r="T261" s="34"/>
      <c r="U261" s="35" t="s">
        <v>65</v>
      </c>
      <c r="V261" s="314">
        <v>0</v>
      </c>
      <c r="W261" s="315">
        <f t="shared" ref="W261:W267" si="12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412</v>
      </c>
      <c r="B262" s="54" t="s">
        <v>414</v>
      </c>
      <c r="C262" s="31">
        <v>4301011121</v>
      </c>
      <c r="D262" s="325">
        <v>4607091387421</v>
      </c>
      <c r="E262" s="323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64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2"/>
      <c r="P262" s="322"/>
      <c r="Q262" s="322"/>
      <c r="R262" s="323"/>
      <c r="S262" s="34"/>
      <c r="T262" s="34"/>
      <c r="U262" s="35" t="s">
        <v>65</v>
      </c>
      <c r="V262" s="314">
        <v>0</v>
      </c>
      <c r="W262" s="315">
        <f t="shared" si="12"/>
        <v>0</v>
      </c>
      <c r="X262" s="36" t="str">
        <f>IFERROR(IF(W262=0,"",ROUNDUP(W262/H262,0)*0.02039),"")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4301011619</v>
      </c>
      <c r="D263" s="325">
        <v>4607091387452</v>
      </c>
      <c r="E263" s="323"/>
      <c r="F263" s="313">
        <v>1.45</v>
      </c>
      <c r="G263" s="32">
        <v>8</v>
      </c>
      <c r="H263" s="313">
        <v>11.6</v>
      </c>
      <c r="I263" s="313">
        <v>12.08</v>
      </c>
      <c r="J263" s="32">
        <v>56</v>
      </c>
      <c r="K263" s="32" t="s">
        <v>98</v>
      </c>
      <c r="L263" s="33" t="s">
        <v>99</v>
      </c>
      <c r="M263" s="32">
        <v>55</v>
      </c>
      <c r="N263" s="485" t="s">
        <v>417</v>
      </c>
      <c r="O263" s="322"/>
      <c r="P263" s="322"/>
      <c r="Q263" s="322"/>
      <c r="R263" s="323"/>
      <c r="S263" s="34"/>
      <c r="T263" s="34"/>
      <c r="U263" s="35" t="s">
        <v>65</v>
      </c>
      <c r="V263" s="314">
        <v>0</v>
      </c>
      <c r="W263" s="315">
        <f t="shared" si="12"/>
        <v>0</v>
      </c>
      <c r="X263" s="36" t="str">
        <f>IFERROR(IF(W263=0,"",ROUNDUP(W263/H263,0)*0.02175),"")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418</v>
      </c>
      <c r="C264" s="31">
        <v>4301011396</v>
      </c>
      <c r="D264" s="325">
        <v>4607091387452</v>
      </c>
      <c r="E264" s="323"/>
      <c r="F264" s="313">
        <v>1.35</v>
      </c>
      <c r="G264" s="32">
        <v>8</v>
      </c>
      <c r="H264" s="313">
        <v>10.8</v>
      </c>
      <c r="I264" s="313">
        <v>11.28</v>
      </c>
      <c r="J264" s="32">
        <v>48</v>
      </c>
      <c r="K264" s="32" t="s">
        <v>98</v>
      </c>
      <c r="L264" s="33" t="s">
        <v>107</v>
      </c>
      <c r="M264" s="32">
        <v>55</v>
      </c>
      <c r="N264" s="6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4" s="322"/>
      <c r="P264" s="322"/>
      <c r="Q264" s="322"/>
      <c r="R264" s="323"/>
      <c r="S264" s="34"/>
      <c r="T264" s="34"/>
      <c r="U264" s="35" t="s">
        <v>65</v>
      </c>
      <c r="V264" s="314">
        <v>0</v>
      </c>
      <c r="W264" s="315">
        <f t="shared" si="12"/>
        <v>0</v>
      </c>
      <c r="X264" s="36" t="str">
        <f>IFERROR(IF(W264=0,"",ROUNDUP(W264/H264,0)*0.02039),"")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419</v>
      </c>
      <c r="B265" s="54" t="s">
        <v>420</v>
      </c>
      <c r="C265" s="31">
        <v>4301011313</v>
      </c>
      <c r="D265" s="325">
        <v>4607091385984</v>
      </c>
      <c r="E265" s="323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48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2"/>
      <c r="P265" s="322"/>
      <c r="Q265" s="322"/>
      <c r="R265" s="323"/>
      <c r="S265" s="34"/>
      <c r="T265" s="34"/>
      <c r="U265" s="35" t="s">
        <v>65</v>
      </c>
      <c r="V265" s="314">
        <v>0</v>
      </c>
      <c r="W265" s="315">
        <f t="shared" si="12"/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421</v>
      </c>
      <c r="B266" s="54" t="s">
        <v>422</v>
      </c>
      <c r="C266" s="31">
        <v>4301011316</v>
      </c>
      <c r="D266" s="325">
        <v>4607091387438</v>
      </c>
      <c r="E266" s="323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4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2"/>
      <c r="P266" s="322"/>
      <c r="Q266" s="322"/>
      <c r="R266" s="323"/>
      <c r="S266" s="34"/>
      <c r="T266" s="34"/>
      <c r="U266" s="35" t="s">
        <v>65</v>
      </c>
      <c r="V266" s="314">
        <v>0</v>
      </c>
      <c r="W266" s="315">
        <f t="shared" si="12"/>
        <v>0</v>
      </c>
      <c r="X266" s="36" t="str">
        <f>IFERROR(IF(W266=0,"",ROUNDUP(W266/H266,0)*0.00937),"")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424</v>
      </c>
      <c r="C267" s="31">
        <v>4301011318</v>
      </c>
      <c r="D267" s="325">
        <v>4607091387469</v>
      </c>
      <c r="E267" s="323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2"/>
      <c r="P267" s="322"/>
      <c r="Q267" s="322"/>
      <c r="R267" s="323"/>
      <c r="S267" s="34"/>
      <c r="T267" s="34"/>
      <c r="U267" s="35" t="s">
        <v>65</v>
      </c>
      <c r="V267" s="314">
        <v>0</v>
      </c>
      <c r="W267" s="315">
        <f t="shared" si="12"/>
        <v>0</v>
      </c>
      <c r="X267" s="36" t="str">
        <f>IFERROR(IF(W267=0,"",ROUNDUP(W267/H267,0)*0.00937),"")</f>
        <v/>
      </c>
      <c r="Y267" s="56"/>
      <c r="Z267" s="57"/>
      <c r="AD267" s="58"/>
      <c r="BA267" s="208" t="s">
        <v>1</v>
      </c>
    </row>
    <row r="268" spans="1:53" hidden="1" x14ac:dyDescent="0.2">
      <c r="A268" s="330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31"/>
      <c r="N268" s="345" t="s">
        <v>66</v>
      </c>
      <c r="O268" s="343"/>
      <c r="P268" s="343"/>
      <c r="Q268" s="343"/>
      <c r="R268" s="343"/>
      <c r="S268" s="343"/>
      <c r="T268" s="344"/>
      <c r="U268" s="37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hidden="1" x14ac:dyDescent="0.2">
      <c r="A269" s="327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31"/>
      <c r="N269" s="345" t="s">
        <v>66</v>
      </c>
      <c r="O269" s="343"/>
      <c r="P269" s="343"/>
      <c r="Q269" s="343"/>
      <c r="R269" s="343"/>
      <c r="S269" s="343"/>
      <c r="T269" s="344"/>
      <c r="U269" s="37" t="s">
        <v>65</v>
      </c>
      <c r="V269" s="316">
        <f>IFERROR(SUM(V261:V267),"0")</f>
        <v>0</v>
      </c>
      <c r="W269" s="316">
        <f>IFERROR(SUM(W261:W267),"0")</f>
        <v>0</v>
      </c>
      <c r="X269" s="37"/>
      <c r="Y269" s="317"/>
      <c r="Z269" s="317"/>
    </row>
    <row r="270" spans="1:53" ht="14.25" hidden="1" customHeight="1" x14ac:dyDescent="0.25">
      <c r="A270" s="338" t="s">
        <v>60</v>
      </c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7"/>
      <c r="P270" s="327"/>
      <c r="Q270" s="327"/>
      <c r="R270" s="327"/>
      <c r="S270" s="327"/>
      <c r="T270" s="327"/>
      <c r="U270" s="327"/>
      <c r="V270" s="327"/>
      <c r="W270" s="327"/>
      <c r="X270" s="327"/>
      <c r="Y270" s="310"/>
      <c r="Z270" s="310"/>
    </row>
    <row r="271" spans="1:53" ht="27" hidden="1" customHeight="1" x14ac:dyDescent="0.25">
      <c r="A271" s="54" t="s">
        <v>425</v>
      </c>
      <c r="B271" s="54" t="s">
        <v>426</v>
      </c>
      <c r="C271" s="31">
        <v>4301031154</v>
      </c>
      <c r="D271" s="325">
        <v>4607091387292</v>
      </c>
      <c r="E271" s="323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6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2"/>
      <c r="P271" s="322"/>
      <c r="Q271" s="322"/>
      <c r="R271" s="323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ht="27" hidden="1" customHeight="1" x14ac:dyDescent="0.25">
      <c r="A272" s="54" t="s">
        <v>427</v>
      </c>
      <c r="B272" s="54" t="s">
        <v>428</v>
      </c>
      <c r="C272" s="31">
        <v>4301031155</v>
      </c>
      <c r="D272" s="325">
        <v>4607091387315</v>
      </c>
      <c r="E272" s="323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3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2"/>
      <c r="P272" s="322"/>
      <c r="Q272" s="322"/>
      <c r="R272" s="323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hidden="1" x14ac:dyDescent="0.2">
      <c r="A273" s="330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31"/>
      <c r="N273" s="345" t="s">
        <v>66</v>
      </c>
      <c r="O273" s="343"/>
      <c r="P273" s="343"/>
      <c r="Q273" s="343"/>
      <c r="R273" s="343"/>
      <c r="S273" s="343"/>
      <c r="T273" s="344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hidden="1" x14ac:dyDescent="0.2">
      <c r="A274" s="327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31"/>
      <c r="N274" s="345" t="s">
        <v>66</v>
      </c>
      <c r="O274" s="343"/>
      <c r="P274" s="343"/>
      <c r="Q274" s="343"/>
      <c r="R274" s="343"/>
      <c r="S274" s="343"/>
      <c r="T274" s="344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hidden="1" customHeight="1" x14ac:dyDescent="0.25">
      <c r="A275" s="326" t="s">
        <v>429</v>
      </c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7"/>
      <c r="P275" s="327"/>
      <c r="Q275" s="327"/>
      <c r="R275" s="327"/>
      <c r="S275" s="327"/>
      <c r="T275" s="327"/>
      <c r="U275" s="327"/>
      <c r="V275" s="327"/>
      <c r="W275" s="327"/>
      <c r="X275" s="327"/>
      <c r="Y275" s="309"/>
      <c r="Z275" s="309"/>
    </row>
    <row r="276" spans="1:53" ht="14.25" hidden="1" customHeight="1" x14ac:dyDescent="0.25">
      <c r="A276" s="338" t="s">
        <v>60</v>
      </c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7"/>
      <c r="P276" s="327"/>
      <c r="Q276" s="327"/>
      <c r="R276" s="327"/>
      <c r="S276" s="327"/>
      <c r="T276" s="327"/>
      <c r="U276" s="327"/>
      <c r="V276" s="327"/>
      <c r="W276" s="327"/>
      <c r="X276" s="327"/>
      <c r="Y276" s="310"/>
      <c r="Z276" s="310"/>
    </row>
    <row r="277" spans="1:53" ht="27" hidden="1" customHeight="1" x14ac:dyDescent="0.25">
      <c r="A277" s="54" t="s">
        <v>430</v>
      </c>
      <c r="B277" s="54" t="s">
        <v>431</v>
      </c>
      <c r="C277" s="31">
        <v>4301031066</v>
      </c>
      <c r="D277" s="325">
        <v>4607091383836</v>
      </c>
      <c r="E277" s="323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4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2"/>
      <c r="P277" s="322"/>
      <c r="Q277" s="322"/>
      <c r="R277" s="323"/>
      <c r="S277" s="34"/>
      <c r="T277" s="34"/>
      <c r="U277" s="35" t="s">
        <v>65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1" t="s">
        <v>1</v>
      </c>
    </row>
    <row r="278" spans="1:53" hidden="1" x14ac:dyDescent="0.2">
      <c r="A278" s="330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31"/>
      <c r="N278" s="345" t="s">
        <v>66</v>
      </c>
      <c r="O278" s="343"/>
      <c r="P278" s="343"/>
      <c r="Q278" s="343"/>
      <c r="R278" s="343"/>
      <c r="S278" s="343"/>
      <c r="T278" s="344"/>
      <c r="U278" s="37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hidden="1" x14ac:dyDescent="0.2">
      <c r="A279" s="327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31"/>
      <c r="N279" s="345" t="s">
        <v>66</v>
      </c>
      <c r="O279" s="343"/>
      <c r="P279" s="343"/>
      <c r="Q279" s="343"/>
      <c r="R279" s="343"/>
      <c r="S279" s="343"/>
      <c r="T279" s="344"/>
      <c r="U279" s="37" t="s">
        <v>65</v>
      </c>
      <c r="V279" s="316">
        <f>IFERROR(SUM(V277:V277),"0")</f>
        <v>0</v>
      </c>
      <c r="W279" s="316">
        <f>IFERROR(SUM(W277:W277),"0")</f>
        <v>0</v>
      </c>
      <c r="X279" s="37"/>
      <c r="Y279" s="317"/>
      <c r="Z279" s="317"/>
    </row>
    <row r="280" spans="1:53" ht="14.25" hidden="1" customHeight="1" x14ac:dyDescent="0.25">
      <c r="A280" s="338" t="s">
        <v>68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0"/>
      <c r="Z280" s="310"/>
    </row>
    <row r="281" spans="1:53" ht="27" hidden="1" customHeight="1" x14ac:dyDescent="0.25">
      <c r="A281" s="54" t="s">
        <v>432</v>
      </c>
      <c r="B281" s="54" t="s">
        <v>433</v>
      </c>
      <c r="C281" s="31">
        <v>4301051142</v>
      </c>
      <c r="D281" s="325">
        <v>4607091387919</v>
      </c>
      <c r="E281" s="323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4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2"/>
      <c r="P281" s="322"/>
      <c r="Q281" s="322"/>
      <c r="R281" s="323"/>
      <c r="S281" s="34"/>
      <c r="T281" s="34"/>
      <c r="U281" s="35" t="s">
        <v>65</v>
      </c>
      <c r="V281" s="314">
        <v>0</v>
      </c>
      <c r="W281" s="315">
        <f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2" t="s">
        <v>1</v>
      </c>
    </row>
    <row r="282" spans="1:53" hidden="1" x14ac:dyDescent="0.2">
      <c r="A282" s="330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31"/>
      <c r="N282" s="345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16">
        <f>IFERROR(V281/H281,"0")</f>
        <v>0</v>
      </c>
      <c r="W282" s="316">
        <f>IFERROR(W281/H281,"0")</f>
        <v>0</v>
      </c>
      <c r="X282" s="316">
        <f>IFERROR(IF(X281="",0,X281),"0")</f>
        <v>0</v>
      </c>
      <c r="Y282" s="317"/>
      <c r="Z282" s="317"/>
    </row>
    <row r="283" spans="1:53" hidden="1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31"/>
      <c r="N283" s="345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16">
        <f>IFERROR(SUM(V281:V281),"0")</f>
        <v>0</v>
      </c>
      <c r="W283" s="316">
        <f>IFERROR(SUM(W281:W281),"0")</f>
        <v>0</v>
      </c>
      <c r="X283" s="37"/>
      <c r="Y283" s="317"/>
      <c r="Z283" s="317"/>
    </row>
    <row r="284" spans="1:53" ht="14.25" hidden="1" customHeight="1" x14ac:dyDescent="0.25">
      <c r="A284" s="338" t="s">
        <v>213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0"/>
      <c r="Z284" s="310"/>
    </row>
    <row r="285" spans="1:53" ht="27" hidden="1" customHeight="1" x14ac:dyDescent="0.25">
      <c r="A285" s="54" t="s">
        <v>434</v>
      </c>
      <c r="B285" s="54" t="s">
        <v>435</v>
      </c>
      <c r="C285" s="31">
        <v>4301060324</v>
      </c>
      <c r="D285" s="325">
        <v>4607091388831</v>
      </c>
      <c r="E285" s="323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50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2"/>
      <c r="P285" s="322"/>
      <c r="Q285" s="322"/>
      <c r="R285" s="323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3" t="s">
        <v>1</v>
      </c>
    </row>
    <row r="286" spans="1:53" hidden="1" x14ac:dyDescent="0.2">
      <c r="A286" s="330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31"/>
      <c r="N286" s="345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31"/>
      <c r="N287" s="345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hidden="1" customHeight="1" x14ac:dyDescent="0.25">
      <c r="A288" s="338" t="s">
        <v>81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0"/>
      <c r="Z288" s="310"/>
    </row>
    <row r="289" spans="1:53" ht="27" hidden="1" customHeight="1" x14ac:dyDescent="0.25">
      <c r="A289" s="54" t="s">
        <v>436</v>
      </c>
      <c r="B289" s="54" t="s">
        <v>437</v>
      </c>
      <c r="C289" s="31">
        <v>4301032015</v>
      </c>
      <c r="D289" s="325">
        <v>4607091383102</v>
      </c>
      <c r="E289" s="323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5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2"/>
      <c r="P289" s="322"/>
      <c r="Q289" s="322"/>
      <c r="R289" s="323"/>
      <c r="S289" s="34"/>
      <c r="T289" s="34"/>
      <c r="U289" s="35" t="s">
        <v>65</v>
      </c>
      <c r="V289" s="314">
        <v>0</v>
      </c>
      <c r="W289" s="315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4" t="s">
        <v>1</v>
      </c>
    </row>
    <row r="290" spans="1:53" hidden="1" x14ac:dyDescent="0.2">
      <c r="A290" s="330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31"/>
      <c r="N290" s="345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31"/>
      <c r="N291" s="345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16">
        <f>IFERROR(SUM(V289:V289),"0")</f>
        <v>0</v>
      </c>
      <c r="W291" s="316">
        <f>IFERROR(SUM(W289:W289),"0")</f>
        <v>0</v>
      </c>
      <c r="X291" s="37"/>
      <c r="Y291" s="317"/>
      <c r="Z291" s="317"/>
    </row>
    <row r="292" spans="1:53" ht="27.75" hidden="1" customHeight="1" x14ac:dyDescent="0.2">
      <c r="A292" s="350" t="s">
        <v>438</v>
      </c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51"/>
      <c r="P292" s="351"/>
      <c r="Q292" s="351"/>
      <c r="R292" s="351"/>
      <c r="S292" s="351"/>
      <c r="T292" s="351"/>
      <c r="U292" s="351"/>
      <c r="V292" s="351"/>
      <c r="W292" s="351"/>
      <c r="X292" s="351"/>
      <c r="Y292" s="48"/>
      <c r="Z292" s="48"/>
    </row>
    <row r="293" spans="1:53" ht="16.5" hidden="1" customHeight="1" x14ac:dyDescent="0.25">
      <c r="A293" s="326" t="s">
        <v>439</v>
      </c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27"/>
      <c r="P293" s="327"/>
      <c r="Q293" s="327"/>
      <c r="R293" s="327"/>
      <c r="S293" s="327"/>
      <c r="T293" s="327"/>
      <c r="U293" s="327"/>
      <c r="V293" s="327"/>
      <c r="W293" s="327"/>
      <c r="X293" s="327"/>
      <c r="Y293" s="309"/>
      <c r="Z293" s="309"/>
    </row>
    <row r="294" spans="1:53" ht="14.25" hidden="1" customHeight="1" x14ac:dyDescent="0.25">
      <c r="A294" s="338" t="s">
        <v>103</v>
      </c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27"/>
      <c r="P294" s="327"/>
      <c r="Q294" s="327"/>
      <c r="R294" s="327"/>
      <c r="S294" s="327"/>
      <c r="T294" s="327"/>
      <c r="U294" s="327"/>
      <c r="V294" s="327"/>
      <c r="W294" s="327"/>
      <c r="X294" s="327"/>
      <c r="Y294" s="310"/>
      <c r="Z294" s="310"/>
    </row>
    <row r="295" spans="1:53" ht="27" hidden="1" customHeight="1" x14ac:dyDescent="0.25">
      <c r="A295" s="54" t="s">
        <v>440</v>
      </c>
      <c r="B295" s="54" t="s">
        <v>441</v>
      </c>
      <c r="C295" s="31">
        <v>4301011339</v>
      </c>
      <c r="D295" s="325">
        <v>4607091383997</v>
      </c>
      <c r="E295" s="323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2"/>
      <c r="P295" s="322"/>
      <c r="Q295" s="322"/>
      <c r="R295" s="323"/>
      <c r="S295" s="34"/>
      <c r="T295" s="34"/>
      <c r="U295" s="35" t="s">
        <v>65</v>
      </c>
      <c r="V295" s="314">
        <v>0</v>
      </c>
      <c r="W295" s="315">
        <f t="shared" ref="W295:W302" si="13">IFERROR(IF(V295="",0,CEILING((V295/$H295),1)*$H295),"")</f>
        <v>0</v>
      </c>
      <c r="X295" s="36" t="str">
        <f>IFERROR(IF(W295=0,"",ROUNDUP(W295/H295,0)*0.02175),"")</f>
        <v/>
      </c>
      <c r="Y295" s="56"/>
      <c r="Z295" s="57"/>
      <c r="AD295" s="58"/>
      <c r="BA295" s="215" t="s">
        <v>1</v>
      </c>
    </row>
    <row r="296" spans="1:53" ht="27" hidden="1" customHeight="1" x14ac:dyDescent="0.25">
      <c r="A296" s="54" t="s">
        <v>440</v>
      </c>
      <c r="B296" s="54" t="s">
        <v>442</v>
      </c>
      <c r="C296" s="31">
        <v>4301011239</v>
      </c>
      <c r="D296" s="325">
        <v>4607091383997</v>
      </c>
      <c r="E296" s="323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39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2"/>
      <c r="P296" s="322"/>
      <c r="Q296" s="322"/>
      <c r="R296" s="323"/>
      <c r="S296" s="34"/>
      <c r="T296" s="34"/>
      <c r="U296" s="35" t="s">
        <v>65</v>
      </c>
      <c r="V296" s="314">
        <v>0</v>
      </c>
      <c r="W296" s="315">
        <f t="shared" si="13"/>
        <v>0</v>
      </c>
      <c r="X296" s="36" t="str">
        <f>IFERROR(IF(W296=0,"",ROUNDUP(W296/H296,0)*0.02039),"")</f>
        <v/>
      </c>
      <c r="Y296" s="56"/>
      <c r="Z296" s="57"/>
      <c r="AD296" s="58"/>
      <c r="BA296" s="216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4301011326</v>
      </c>
      <c r="D297" s="325">
        <v>4607091384130</v>
      </c>
      <c r="E297" s="323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3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2"/>
      <c r="P297" s="322"/>
      <c r="Q297" s="322"/>
      <c r="R297" s="323"/>
      <c r="S297" s="34"/>
      <c r="T297" s="34"/>
      <c r="U297" s="35" t="s">
        <v>65</v>
      </c>
      <c r="V297" s="314">
        <v>0</v>
      </c>
      <c r="W297" s="315">
        <f t="shared" si="13"/>
        <v>0</v>
      </c>
      <c r="X297" s="36" t="str">
        <f>IFERROR(IF(W297=0,"",ROUNDUP(W297/H297,0)*0.02175),"")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443</v>
      </c>
      <c r="B298" s="54" t="s">
        <v>445</v>
      </c>
      <c r="C298" s="31">
        <v>4301011240</v>
      </c>
      <c r="D298" s="325">
        <v>4607091384130</v>
      </c>
      <c r="E298" s="323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2"/>
      <c r="P298" s="322"/>
      <c r="Q298" s="322"/>
      <c r="R298" s="323"/>
      <c r="S298" s="34"/>
      <c r="T298" s="34"/>
      <c r="U298" s="35" t="s">
        <v>65</v>
      </c>
      <c r="V298" s="314">
        <v>0</v>
      </c>
      <c r="W298" s="315">
        <f t="shared" si="13"/>
        <v>0</v>
      </c>
      <c r="X298" s="36" t="str">
        <f>IFERROR(IF(W298=0,"",ROUNDUP(W298/H298,0)*0.02039),"")</f>
        <v/>
      </c>
      <c r="Y298" s="56"/>
      <c r="Z298" s="57"/>
      <c r="AD298" s="58"/>
      <c r="BA298" s="218" t="s">
        <v>1</v>
      </c>
    </row>
    <row r="299" spans="1:53" ht="16.5" hidden="1" customHeight="1" x14ac:dyDescent="0.25">
      <c r="A299" s="54" t="s">
        <v>446</v>
      </c>
      <c r="B299" s="54" t="s">
        <v>447</v>
      </c>
      <c r="C299" s="31">
        <v>4301011330</v>
      </c>
      <c r="D299" s="325">
        <v>4607091384147</v>
      </c>
      <c r="E299" s="323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7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2"/>
      <c r="P299" s="322"/>
      <c r="Q299" s="322"/>
      <c r="R299" s="323"/>
      <c r="S299" s="34"/>
      <c r="T299" s="34"/>
      <c r="U299" s="35" t="s">
        <v>65</v>
      </c>
      <c r="V299" s="314">
        <v>0</v>
      </c>
      <c r="W299" s="315">
        <f t="shared" si="13"/>
        <v>0</v>
      </c>
      <c r="X299" s="36" t="str">
        <f>IFERROR(IF(W299=0,"",ROUNDUP(W299/H299,0)*0.02175),"")</f>
        <v/>
      </c>
      <c r="Y299" s="56"/>
      <c r="Z299" s="57"/>
      <c r="AD299" s="58"/>
      <c r="BA299" s="219" t="s">
        <v>1</v>
      </c>
    </row>
    <row r="300" spans="1:53" ht="16.5" hidden="1" customHeight="1" x14ac:dyDescent="0.25">
      <c r="A300" s="54" t="s">
        <v>446</v>
      </c>
      <c r="B300" s="54" t="s">
        <v>448</v>
      </c>
      <c r="C300" s="31">
        <v>4301011238</v>
      </c>
      <c r="D300" s="325">
        <v>4607091384147</v>
      </c>
      <c r="E300" s="323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19" t="s">
        <v>449</v>
      </c>
      <c r="O300" s="322"/>
      <c r="P300" s="322"/>
      <c r="Q300" s="322"/>
      <c r="R300" s="323"/>
      <c r="S300" s="34"/>
      <c r="T300" s="34"/>
      <c r="U300" s="35" t="s">
        <v>65</v>
      </c>
      <c r="V300" s="314">
        <v>0</v>
      </c>
      <c r="W300" s="315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450</v>
      </c>
      <c r="B301" s="54" t="s">
        <v>451</v>
      </c>
      <c r="C301" s="31">
        <v>4301011327</v>
      </c>
      <c r="D301" s="325">
        <v>4607091384154</v>
      </c>
      <c r="E301" s="323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4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2"/>
      <c r="P301" s="322"/>
      <c r="Q301" s="322"/>
      <c r="R301" s="323"/>
      <c r="S301" s="34"/>
      <c r="T301" s="34"/>
      <c r="U301" s="35" t="s">
        <v>65</v>
      </c>
      <c r="V301" s="314">
        <v>0</v>
      </c>
      <c r="W301" s="315">
        <f t="shared" si="13"/>
        <v>0</v>
      </c>
      <c r="X301" s="36" t="str">
        <f>IFERROR(IF(W301=0,"",ROUNDUP(W301/H301,0)*0.00937),"")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453</v>
      </c>
      <c r="C302" s="31">
        <v>4301011332</v>
      </c>
      <c r="D302" s="325">
        <v>4607091384161</v>
      </c>
      <c r="E302" s="323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2"/>
      <c r="P302" s="322"/>
      <c r="Q302" s="322"/>
      <c r="R302" s="323"/>
      <c r="S302" s="34"/>
      <c r="T302" s="34"/>
      <c r="U302" s="35" t="s">
        <v>65</v>
      </c>
      <c r="V302" s="314">
        <v>0</v>
      </c>
      <c r="W302" s="315">
        <f t="shared" si="13"/>
        <v>0</v>
      </c>
      <c r="X302" s="36" t="str">
        <f>IFERROR(IF(W302=0,"",ROUNDUP(W302/H302,0)*0.00937),"")</f>
        <v/>
      </c>
      <c r="Y302" s="56"/>
      <c r="Z302" s="57"/>
      <c r="AD302" s="58"/>
      <c r="BA302" s="222" t="s">
        <v>1</v>
      </c>
    </row>
    <row r="303" spans="1:53" hidden="1" x14ac:dyDescent="0.2">
      <c r="A303" s="330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31"/>
      <c r="N303" s="345" t="s">
        <v>66</v>
      </c>
      <c r="O303" s="343"/>
      <c r="P303" s="343"/>
      <c r="Q303" s="343"/>
      <c r="R303" s="343"/>
      <c r="S303" s="343"/>
      <c r="T303" s="344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0</v>
      </c>
      <c r="W303" s="316">
        <f>IFERROR(W295/H295,"0")+IFERROR(W296/H296,"0")+IFERROR(W297/H297,"0")+IFERROR(W298/H298,"0")+IFERROR(W299/H299,"0")+IFERROR(W300/H300,"0")+IFERROR(W301/H301,"0")+IFERROR(W302/H302,"0")</f>
        <v>0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0</v>
      </c>
      <c r="Y303" s="317"/>
      <c r="Z303" s="317"/>
    </row>
    <row r="304" spans="1:53" hidden="1" x14ac:dyDescent="0.2">
      <c r="A304" s="327"/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27"/>
      <c r="M304" s="331"/>
      <c r="N304" s="345" t="s">
        <v>66</v>
      </c>
      <c r="O304" s="343"/>
      <c r="P304" s="343"/>
      <c r="Q304" s="343"/>
      <c r="R304" s="343"/>
      <c r="S304" s="343"/>
      <c r="T304" s="344"/>
      <c r="U304" s="37" t="s">
        <v>65</v>
      </c>
      <c r="V304" s="316">
        <f>IFERROR(SUM(V295:V302),"0")</f>
        <v>0</v>
      </c>
      <c r="W304" s="316">
        <f>IFERROR(SUM(W295:W302),"0")</f>
        <v>0</v>
      </c>
      <c r="X304" s="37"/>
      <c r="Y304" s="317"/>
      <c r="Z304" s="317"/>
    </row>
    <row r="305" spans="1:53" ht="14.25" hidden="1" customHeight="1" x14ac:dyDescent="0.25">
      <c r="A305" s="338" t="s">
        <v>95</v>
      </c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7"/>
      <c r="N305" s="327"/>
      <c r="O305" s="327"/>
      <c r="P305" s="327"/>
      <c r="Q305" s="327"/>
      <c r="R305" s="327"/>
      <c r="S305" s="327"/>
      <c r="T305" s="327"/>
      <c r="U305" s="327"/>
      <c r="V305" s="327"/>
      <c r="W305" s="327"/>
      <c r="X305" s="327"/>
      <c r="Y305" s="310"/>
      <c r="Z305" s="310"/>
    </row>
    <row r="306" spans="1:53" ht="27" hidden="1" customHeight="1" x14ac:dyDescent="0.25">
      <c r="A306" s="54" t="s">
        <v>454</v>
      </c>
      <c r="B306" s="54" t="s">
        <v>455</v>
      </c>
      <c r="C306" s="31">
        <v>4301020178</v>
      </c>
      <c r="D306" s="325">
        <v>4607091383980</v>
      </c>
      <c r="E306" s="323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4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2"/>
      <c r="P306" s="322"/>
      <c r="Q306" s="322"/>
      <c r="R306" s="323"/>
      <c r="S306" s="34"/>
      <c r="T306" s="34"/>
      <c r="U306" s="35" t="s">
        <v>65</v>
      </c>
      <c r="V306" s="314">
        <v>0</v>
      </c>
      <c r="W306" s="315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3" t="s">
        <v>1</v>
      </c>
    </row>
    <row r="307" spans="1:53" ht="16.5" hidden="1" customHeight="1" x14ac:dyDescent="0.25">
      <c r="A307" s="54" t="s">
        <v>456</v>
      </c>
      <c r="B307" s="54" t="s">
        <v>457</v>
      </c>
      <c r="C307" s="31">
        <v>4301020270</v>
      </c>
      <c r="D307" s="325">
        <v>4680115883314</v>
      </c>
      <c r="E307" s="323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126</v>
      </c>
      <c r="M307" s="32">
        <v>50</v>
      </c>
      <c r="N307" s="526" t="s">
        <v>458</v>
      </c>
      <c r="O307" s="322"/>
      <c r="P307" s="322"/>
      <c r="Q307" s="322"/>
      <c r="R307" s="323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4" t="s">
        <v>1</v>
      </c>
    </row>
    <row r="308" spans="1:53" ht="27" hidden="1" customHeight="1" x14ac:dyDescent="0.25">
      <c r="A308" s="54" t="s">
        <v>459</v>
      </c>
      <c r="B308" s="54" t="s">
        <v>460</v>
      </c>
      <c r="C308" s="31">
        <v>4301020179</v>
      </c>
      <c r="D308" s="325">
        <v>4607091384178</v>
      </c>
      <c r="E308" s="323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5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2"/>
      <c r="P308" s="322"/>
      <c r="Q308" s="322"/>
      <c r="R308" s="323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5" t="s">
        <v>1</v>
      </c>
    </row>
    <row r="309" spans="1:53" hidden="1" x14ac:dyDescent="0.2">
      <c r="A309" s="330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31"/>
      <c r="N309" s="345" t="s">
        <v>66</v>
      </c>
      <c r="O309" s="343"/>
      <c r="P309" s="343"/>
      <c r="Q309" s="343"/>
      <c r="R309" s="343"/>
      <c r="S309" s="343"/>
      <c r="T309" s="344"/>
      <c r="U309" s="37" t="s">
        <v>67</v>
      </c>
      <c r="V309" s="316">
        <f>IFERROR(V306/H306,"0")+IFERROR(V307/H307,"0")+IFERROR(V308/H308,"0")</f>
        <v>0</v>
      </c>
      <c r="W309" s="316">
        <f>IFERROR(W306/H306,"0")+IFERROR(W307/H307,"0")+IFERROR(W308/H308,"0")</f>
        <v>0</v>
      </c>
      <c r="X309" s="316">
        <f>IFERROR(IF(X306="",0,X306),"0")+IFERROR(IF(X307="",0,X307),"0")+IFERROR(IF(X308="",0,X308),"0")</f>
        <v>0</v>
      </c>
      <c r="Y309" s="317"/>
      <c r="Z309" s="317"/>
    </row>
    <row r="310" spans="1:53" hidden="1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31"/>
      <c r="N310" s="345" t="s">
        <v>66</v>
      </c>
      <c r="O310" s="343"/>
      <c r="P310" s="343"/>
      <c r="Q310" s="343"/>
      <c r="R310" s="343"/>
      <c r="S310" s="343"/>
      <c r="T310" s="344"/>
      <c r="U310" s="37" t="s">
        <v>65</v>
      </c>
      <c r="V310" s="316">
        <f>IFERROR(SUM(V306:V308),"0")</f>
        <v>0</v>
      </c>
      <c r="W310" s="316">
        <f>IFERROR(SUM(W306:W308),"0")</f>
        <v>0</v>
      </c>
      <c r="X310" s="37"/>
      <c r="Y310" s="317"/>
      <c r="Z310" s="317"/>
    </row>
    <row r="311" spans="1:53" ht="14.25" hidden="1" customHeight="1" x14ac:dyDescent="0.25">
      <c r="A311" s="338" t="s">
        <v>68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10"/>
      <c r="Z311" s="310"/>
    </row>
    <row r="312" spans="1:53" ht="27" hidden="1" customHeight="1" x14ac:dyDescent="0.25">
      <c r="A312" s="54" t="s">
        <v>461</v>
      </c>
      <c r="B312" s="54" t="s">
        <v>462</v>
      </c>
      <c r="C312" s="31">
        <v>4301051560</v>
      </c>
      <c r="D312" s="325">
        <v>4607091383928</v>
      </c>
      <c r="E312" s="323"/>
      <c r="F312" s="313">
        <v>1.3</v>
      </c>
      <c r="G312" s="32">
        <v>6</v>
      </c>
      <c r="H312" s="313">
        <v>7.8</v>
      </c>
      <c r="I312" s="313">
        <v>8.3699999999999992</v>
      </c>
      <c r="J312" s="32">
        <v>56</v>
      </c>
      <c r="K312" s="32" t="s">
        <v>98</v>
      </c>
      <c r="L312" s="33" t="s">
        <v>126</v>
      </c>
      <c r="M312" s="32">
        <v>40</v>
      </c>
      <c r="N312" s="371" t="s">
        <v>463</v>
      </c>
      <c r="O312" s="322"/>
      <c r="P312" s="322"/>
      <c r="Q312" s="322"/>
      <c r="R312" s="323"/>
      <c r="S312" s="34"/>
      <c r="T312" s="34"/>
      <c r="U312" s="35" t="s">
        <v>65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6" t="s">
        <v>1</v>
      </c>
    </row>
    <row r="313" spans="1:53" ht="27" hidden="1" customHeight="1" x14ac:dyDescent="0.25">
      <c r="A313" s="54" t="s">
        <v>464</v>
      </c>
      <c r="B313" s="54" t="s">
        <v>465</v>
      </c>
      <c r="C313" s="31">
        <v>4301051298</v>
      </c>
      <c r="D313" s="325">
        <v>4607091384260</v>
      </c>
      <c r="E313" s="323"/>
      <c r="F313" s="313">
        <v>1.3</v>
      </c>
      <c r="G313" s="32">
        <v>6</v>
      </c>
      <c r="H313" s="313">
        <v>7.8</v>
      </c>
      <c r="I313" s="313">
        <v>8.3640000000000008</v>
      </c>
      <c r="J313" s="32">
        <v>56</v>
      </c>
      <c r="K313" s="32" t="s">
        <v>98</v>
      </c>
      <c r="L313" s="33" t="s">
        <v>64</v>
      </c>
      <c r="M313" s="32">
        <v>35</v>
      </c>
      <c r="N313" s="3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3" s="322"/>
      <c r="P313" s="322"/>
      <c r="Q313" s="322"/>
      <c r="R313" s="323"/>
      <c r="S313" s="34"/>
      <c r="T313" s="34"/>
      <c r="U313" s="35" t="s">
        <v>65</v>
      </c>
      <c r="V313" s="314">
        <v>0</v>
      </c>
      <c r="W313" s="315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7" t="s">
        <v>1</v>
      </c>
    </row>
    <row r="314" spans="1:53" hidden="1" x14ac:dyDescent="0.2">
      <c r="A314" s="330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31"/>
      <c r="N314" s="345" t="s">
        <v>66</v>
      </c>
      <c r="O314" s="343"/>
      <c r="P314" s="343"/>
      <c r="Q314" s="343"/>
      <c r="R314" s="343"/>
      <c r="S314" s="343"/>
      <c r="T314" s="344"/>
      <c r="U314" s="37" t="s">
        <v>67</v>
      </c>
      <c r="V314" s="316">
        <f>IFERROR(V312/H312,"0")+IFERROR(V313/H313,"0")</f>
        <v>0</v>
      </c>
      <c r="W314" s="316">
        <f>IFERROR(W312/H312,"0")+IFERROR(W313/H313,"0")</f>
        <v>0</v>
      </c>
      <c r="X314" s="316">
        <f>IFERROR(IF(X312="",0,X312),"0")+IFERROR(IF(X313="",0,X313),"0")</f>
        <v>0</v>
      </c>
      <c r="Y314" s="317"/>
      <c r="Z314" s="317"/>
    </row>
    <row r="315" spans="1:53" hidden="1" x14ac:dyDescent="0.2">
      <c r="A315" s="327"/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31"/>
      <c r="N315" s="345" t="s">
        <v>66</v>
      </c>
      <c r="O315" s="343"/>
      <c r="P315" s="343"/>
      <c r="Q315" s="343"/>
      <c r="R315" s="343"/>
      <c r="S315" s="343"/>
      <c r="T315" s="344"/>
      <c r="U315" s="37" t="s">
        <v>65</v>
      </c>
      <c r="V315" s="316">
        <f>IFERROR(SUM(V312:V313),"0")</f>
        <v>0</v>
      </c>
      <c r="W315" s="316">
        <f>IFERROR(SUM(W312:W313),"0")</f>
        <v>0</v>
      </c>
      <c r="X315" s="37"/>
      <c r="Y315" s="317"/>
      <c r="Z315" s="317"/>
    </row>
    <row r="316" spans="1:53" ht="14.25" hidden="1" customHeight="1" x14ac:dyDescent="0.25">
      <c r="A316" s="338" t="s">
        <v>213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27"/>
      <c r="Y316" s="310"/>
      <c r="Z316" s="310"/>
    </row>
    <row r="317" spans="1:53" ht="16.5" hidden="1" customHeight="1" x14ac:dyDescent="0.25">
      <c r="A317" s="54" t="s">
        <v>466</v>
      </c>
      <c r="B317" s="54" t="s">
        <v>467</v>
      </c>
      <c r="C317" s="31">
        <v>4301060314</v>
      </c>
      <c r="D317" s="325">
        <v>4607091384673</v>
      </c>
      <c r="E317" s="323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98</v>
      </c>
      <c r="L317" s="33" t="s">
        <v>64</v>
      </c>
      <c r="M317" s="32">
        <v>30</v>
      </c>
      <c r="N317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7" s="322"/>
      <c r="P317" s="322"/>
      <c r="Q317" s="322"/>
      <c r="R317" s="323"/>
      <c r="S317" s="34"/>
      <c r="T317" s="34"/>
      <c r="U317" s="35" t="s">
        <v>65</v>
      </c>
      <c r="V317" s="314">
        <v>0</v>
      </c>
      <c r="W317" s="31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idden="1" x14ac:dyDescent="0.2">
      <c r="A318" s="330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31"/>
      <c r="N318" s="345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16">
        <f>IFERROR(V317/H317,"0")</f>
        <v>0</v>
      </c>
      <c r="W318" s="316">
        <f>IFERROR(W317/H317,"0")</f>
        <v>0</v>
      </c>
      <c r="X318" s="316">
        <f>IFERROR(IF(X317="",0,X317),"0")</f>
        <v>0</v>
      </c>
      <c r="Y318" s="317"/>
      <c r="Z318" s="317"/>
    </row>
    <row r="319" spans="1:53" hidden="1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31"/>
      <c r="N319" s="345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16">
        <f>IFERROR(SUM(V317:V317),"0")</f>
        <v>0</v>
      </c>
      <c r="W319" s="316">
        <f>IFERROR(SUM(W317:W317),"0")</f>
        <v>0</v>
      </c>
      <c r="X319" s="37"/>
      <c r="Y319" s="317"/>
      <c r="Z319" s="317"/>
    </row>
    <row r="320" spans="1:53" ht="16.5" hidden="1" customHeight="1" x14ac:dyDescent="0.25">
      <c r="A320" s="326" t="s">
        <v>468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09"/>
      <c r="Z320" s="309"/>
    </row>
    <row r="321" spans="1:53" ht="14.25" hidden="1" customHeight="1" x14ac:dyDescent="0.25">
      <c r="A321" s="338" t="s">
        <v>103</v>
      </c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7"/>
      <c r="N321" s="327"/>
      <c r="O321" s="327"/>
      <c r="P321" s="327"/>
      <c r="Q321" s="327"/>
      <c r="R321" s="327"/>
      <c r="S321" s="327"/>
      <c r="T321" s="327"/>
      <c r="U321" s="327"/>
      <c r="V321" s="327"/>
      <c r="W321" s="327"/>
      <c r="X321" s="327"/>
      <c r="Y321" s="310"/>
      <c r="Z321" s="310"/>
    </row>
    <row r="322" spans="1:53" ht="27" hidden="1" customHeight="1" x14ac:dyDescent="0.25">
      <c r="A322" s="54" t="s">
        <v>469</v>
      </c>
      <c r="B322" s="54" t="s">
        <v>470</v>
      </c>
      <c r="C322" s="31">
        <v>4301011324</v>
      </c>
      <c r="D322" s="325">
        <v>4607091384185</v>
      </c>
      <c r="E322" s="323"/>
      <c r="F322" s="313">
        <v>0.8</v>
      </c>
      <c r="G322" s="32">
        <v>15</v>
      </c>
      <c r="H322" s="313">
        <v>12</v>
      </c>
      <c r="I322" s="313">
        <v>12.48</v>
      </c>
      <c r="J322" s="32">
        <v>56</v>
      </c>
      <c r="K322" s="32" t="s">
        <v>98</v>
      </c>
      <c r="L322" s="33" t="s">
        <v>64</v>
      </c>
      <c r="M322" s="32">
        <v>60</v>
      </c>
      <c r="N322" s="3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2" s="322"/>
      <c r="P322" s="322"/>
      <c r="Q322" s="322"/>
      <c r="R322" s="323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471</v>
      </c>
      <c r="B323" s="54" t="s">
        <v>472</v>
      </c>
      <c r="C323" s="31">
        <v>4301011312</v>
      </c>
      <c r="D323" s="325">
        <v>4607091384192</v>
      </c>
      <c r="E323" s="323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99</v>
      </c>
      <c r="M323" s="32">
        <v>60</v>
      </c>
      <c r="N323" s="62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3" s="322"/>
      <c r="P323" s="322"/>
      <c r="Q323" s="322"/>
      <c r="R323" s="323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0" t="s">
        <v>1</v>
      </c>
    </row>
    <row r="324" spans="1:53" ht="27" hidden="1" customHeight="1" x14ac:dyDescent="0.25">
      <c r="A324" s="54" t="s">
        <v>473</v>
      </c>
      <c r="B324" s="54" t="s">
        <v>474</v>
      </c>
      <c r="C324" s="31">
        <v>4301011483</v>
      </c>
      <c r="D324" s="325">
        <v>4680115881907</v>
      </c>
      <c r="E324" s="323"/>
      <c r="F324" s="313">
        <v>1.8</v>
      </c>
      <c r="G324" s="32">
        <v>6</v>
      </c>
      <c r="H324" s="313">
        <v>10.8</v>
      </c>
      <c r="I324" s="313">
        <v>11.28</v>
      </c>
      <c r="J324" s="32">
        <v>56</v>
      </c>
      <c r="K324" s="32" t="s">
        <v>98</v>
      </c>
      <c r="L324" s="33" t="s">
        <v>64</v>
      </c>
      <c r="M324" s="32">
        <v>60</v>
      </c>
      <c r="N324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4" s="322"/>
      <c r="P324" s="322"/>
      <c r="Q324" s="322"/>
      <c r="R324" s="323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475</v>
      </c>
      <c r="B325" s="54" t="s">
        <v>476</v>
      </c>
      <c r="C325" s="31">
        <v>4301011303</v>
      </c>
      <c r="D325" s="325">
        <v>4607091384680</v>
      </c>
      <c r="E325" s="323"/>
      <c r="F325" s="313">
        <v>0.4</v>
      </c>
      <c r="G325" s="32">
        <v>10</v>
      </c>
      <c r="H325" s="313">
        <v>4</v>
      </c>
      <c r="I325" s="313">
        <v>4.21</v>
      </c>
      <c r="J325" s="32">
        <v>120</v>
      </c>
      <c r="K325" s="32" t="s">
        <v>63</v>
      </c>
      <c r="L325" s="33" t="s">
        <v>64</v>
      </c>
      <c r="M325" s="32">
        <v>60</v>
      </c>
      <c r="N325" s="3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5" s="322"/>
      <c r="P325" s="322"/>
      <c r="Q325" s="322"/>
      <c r="R325" s="323"/>
      <c r="S325" s="34"/>
      <c r="T325" s="34"/>
      <c r="U325" s="35" t="s">
        <v>65</v>
      </c>
      <c r="V325" s="314">
        <v>0</v>
      </c>
      <c r="W325" s="315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2" t="s">
        <v>1</v>
      </c>
    </row>
    <row r="326" spans="1:53" hidden="1" x14ac:dyDescent="0.2">
      <c r="A326" s="330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31"/>
      <c r="N326" s="345" t="s">
        <v>66</v>
      </c>
      <c r="O326" s="343"/>
      <c r="P326" s="343"/>
      <c r="Q326" s="343"/>
      <c r="R326" s="343"/>
      <c r="S326" s="343"/>
      <c r="T326" s="344"/>
      <c r="U326" s="37" t="s">
        <v>67</v>
      </c>
      <c r="V326" s="316">
        <f>IFERROR(V322/H322,"0")+IFERROR(V323/H323,"0")+IFERROR(V324/H324,"0")+IFERROR(V325/H325,"0")</f>
        <v>0</v>
      </c>
      <c r="W326" s="316">
        <f>IFERROR(W322/H322,"0")+IFERROR(W323/H323,"0")+IFERROR(W324/H324,"0")+IFERROR(W325/H325,"0")</f>
        <v>0</v>
      </c>
      <c r="X326" s="316">
        <f>IFERROR(IF(X322="",0,X322),"0")+IFERROR(IF(X323="",0,X323),"0")+IFERROR(IF(X324="",0,X324),"0")+IFERROR(IF(X325="",0,X325),"0")</f>
        <v>0</v>
      </c>
      <c r="Y326" s="317"/>
      <c r="Z326" s="317"/>
    </row>
    <row r="327" spans="1:53" hidden="1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7"/>
      <c r="M327" s="331"/>
      <c r="N327" s="345" t="s">
        <v>66</v>
      </c>
      <c r="O327" s="343"/>
      <c r="P327" s="343"/>
      <c r="Q327" s="343"/>
      <c r="R327" s="343"/>
      <c r="S327" s="343"/>
      <c r="T327" s="344"/>
      <c r="U327" s="37" t="s">
        <v>65</v>
      </c>
      <c r="V327" s="316">
        <f>IFERROR(SUM(V322:V325),"0")</f>
        <v>0</v>
      </c>
      <c r="W327" s="316">
        <f>IFERROR(SUM(W322:W325),"0")</f>
        <v>0</v>
      </c>
      <c r="X327" s="37"/>
      <c r="Y327" s="317"/>
      <c r="Z327" s="317"/>
    </row>
    <row r="328" spans="1:53" ht="14.25" hidden="1" customHeight="1" x14ac:dyDescent="0.25">
      <c r="A328" s="338" t="s">
        <v>60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27"/>
      <c r="Y328" s="310"/>
      <c r="Z328" s="310"/>
    </row>
    <row r="329" spans="1:53" ht="27" hidden="1" customHeight="1" x14ac:dyDescent="0.25">
      <c r="A329" s="54" t="s">
        <v>477</v>
      </c>
      <c r="B329" s="54" t="s">
        <v>478</v>
      </c>
      <c r="C329" s="31">
        <v>4301031139</v>
      </c>
      <c r="D329" s="325">
        <v>4607091384802</v>
      </c>
      <c r="E329" s="323"/>
      <c r="F329" s="313">
        <v>0.73</v>
      </c>
      <c r="G329" s="32">
        <v>6</v>
      </c>
      <c r="H329" s="313">
        <v>4.38</v>
      </c>
      <c r="I329" s="313">
        <v>4.58</v>
      </c>
      <c r="J329" s="32">
        <v>156</v>
      </c>
      <c r="K329" s="32" t="s">
        <v>63</v>
      </c>
      <c r="L329" s="33" t="s">
        <v>64</v>
      </c>
      <c r="M329" s="32">
        <v>35</v>
      </c>
      <c r="N329" s="48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9" s="322"/>
      <c r="P329" s="322"/>
      <c r="Q329" s="322"/>
      <c r="R329" s="323"/>
      <c r="S329" s="34"/>
      <c r="T329" s="34"/>
      <c r="U329" s="35" t="s">
        <v>65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3" t="s">
        <v>1</v>
      </c>
    </row>
    <row r="330" spans="1:53" ht="27" hidden="1" customHeight="1" x14ac:dyDescent="0.25">
      <c r="A330" s="54" t="s">
        <v>479</v>
      </c>
      <c r="B330" s="54" t="s">
        <v>480</v>
      </c>
      <c r="C330" s="31">
        <v>4301031140</v>
      </c>
      <c r="D330" s="325">
        <v>4607091384826</v>
      </c>
      <c r="E330" s="323"/>
      <c r="F330" s="313">
        <v>0.35</v>
      </c>
      <c r="G330" s="32">
        <v>8</v>
      </c>
      <c r="H330" s="313">
        <v>2.8</v>
      </c>
      <c r="I330" s="313">
        <v>2.9</v>
      </c>
      <c r="J330" s="32">
        <v>234</v>
      </c>
      <c r="K330" s="32" t="s">
        <v>169</v>
      </c>
      <c r="L330" s="33" t="s">
        <v>64</v>
      </c>
      <c r="M330" s="32">
        <v>35</v>
      </c>
      <c r="N330" s="4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0" s="322"/>
      <c r="P330" s="322"/>
      <c r="Q330" s="322"/>
      <c r="R330" s="323"/>
      <c r="S330" s="34"/>
      <c r="T330" s="34"/>
      <c r="U330" s="35" t="s">
        <v>65</v>
      </c>
      <c r="V330" s="314">
        <v>0</v>
      </c>
      <c r="W330" s="315">
        <f>IFERROR(IF(V330="",0,CEILING((V330/$H330),1)*$H330),"")</f>
        <v>0</v>
      </c>
      <c r="X330" s="36" t="str">
        <f>IFERROR(IF(W330=0,"",ROUNDUP(W330/H330,0)*0.00502),"")</f>
        <v/>
      </c>
      <c r="Y330" s="56"/>
      <c r="Z330" s="57"/>
      <c r="AD330" s="58"/>
      <c r="BA330" s="234" t="s">
        <v>1</v>
      </c>
    </row>
    <row r="331" spans="1:53" hidden="1" x14ac:dyDescent="0.2">
      <c r="A331" s="330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31"/>
      <c r="N331" s="345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16">
        <f>IFERROR(V329/H329,"0")+IFERROR(V330/H330,"0")</f>
        <v>0</v>
      </c>
      <c r="W331" s="316">
        <f>IFERROR(W329/H329,"0")+IFERROR(W330/H330,"0")</f>
        <v>0</v>
      </c>
      <c r="X331" s="316">
        <f>IFERROR(IF(X329="",0,X329),"0")+IFERROR(IF(X330="",0,X330),"0")</f>
        <v>0</v>
      </c>
      <c r="Y331" s="317"/>
      <c r="Z331" s="317"/>
    </row>
    <row r="332" spans="1:53" hidden="1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31"/>
      <c r="N332" s="345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16">
        <f>IFERROR(SUM(V329:V330),"0")</f>
        <v>0</v>
      </c>
      <c r="W332" s="316">
        <f>IFERROR(SUM(W329:W330),"0")</f>
        <v>0</v>
      </c>
      <c r="X332" s="37"/>
      <c r="Y332" s="317"/>
      <c r="Z332" s="317"/>
    </row>
    <row r="333" spans="1:53" ht="14.25" hidden="1" customHeight="1" x14ac:dyDescent="0.25">
      <c r="A333" s="338" t="s">
        <v>68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0"/>
      <c r="Z333" s="310"/>
    </row>
    <row r="334" spans="1:53" ht="27" hidden="1" customHeight="1" x14ac:dyDescent="0.25">
      <c r="A334" s="54" t="s">
        <v>481</v>
      </c>
      <c r="B334" s="54" t="s">
        <v>482</v>
      </c>
      <c r="C334" s="31">
        <v>4301051303</v>
      </c>
      <c r="D334" s="325">
        <v>4607091384246</v>
      </c>
      <c r="E334" s="323"/>
      <c r="F334" s="313">
        <v>1.3</v>
      </c>
      <c r="G334" s="32">
        <v>6</v>
      </c>
      <c r="H334" s="313">
        <v>7.8</v>
      </c>
      <c r="I334" s="313">
        <v>8.3640000000000008</v>
      </c>
      <c r="J334" s="32">
        <v>56</v>
      </c>
      <c r="K334" s="32" t="s">
        <v>98</v>
      </c>
      <c r="L334" s="33" t="s">
        <v>64</v>
      </c>
      <c r="M334" s="32">
        <v>40</v>
      </c>
      <c r="N334" s="6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4" s="322"/>
      <c r="P334" s="322"/>
      <c r="Q334" s="322"/>
      <c r="R334" s="323"/>
      <c r="S334" s="34"/>
      <c r="T334" s="34"/>
      <c r="U334" s="35" t="s">
        <v>65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483</v>
      </c>
      <c r="B335" s="54" t="s">
        <v>484</v>
      </c>
      <c r="C335" s="31">
        <v>4301051445</v>
      </c>
      <c r="D335" s="325">
        <v>4680115881976</v>
      </c>
      <c r="E335" s="323"/>
      <c r="F335" s="313">
        <v>1.3</v>
      </c>
      <c r="G335" s="32">
        <v>6</v>
      </c>
      <c r="H335" s="313">
        <v>7.8</v>
      </c>
      <c r="I335" s="31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4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5" s="322"/>
      <c r="P335" s="322"/>
      <c r="Q335" s="322"/>
      <c r="R335" s="323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6" t="s">
        <v>1</v>
      </c>
    </row>
    <row r="336" spans="1:53" ht="27" hidden="1" customHeight="1" x14ac:dyDescent="0.25">
      <c r="A336" s="54" t="s">
        <v>485</v>
      </c>
      <c r="B336" s="54" t="s">
        <v>486</v>
      </c>
      <c r="C336" s="31">
        <v>4301051297</v>
      </c>
      <c r="D336" s="325">
        <v>4607091384253</v>
      </c>
      <c r="E336" s="323"/>
      <c r="F336" s="313">
        <v>0.4</v>
      </c>
      <c r="G336" s="32">
        <v>6</v>
      </c>
      <c r="H336" s="313">
        <v>2.4</v>
      </c>
      <c r="I336" s="313">
        <v>2.6840000000000002</v>
      </c>
      <c r="J336" s="32">
        <v>156</v>
      </c>
      <c r="K336" s="32" t="s">
        <v>63</v>
      </c>
      <c r="L336" s="33" t="s">
        <v>64</v>
      </c>
      <c r="M336" s="32">
        <v>40</v>
      </c>
      <c r="N336" s="6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6" s="322"/>
      <c r="P336" s="322"/>
      <c r="Q336" s="322"/>
      <c r="R336" s="323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487</v>
      </c>
      <c r="B337" s="54" t="s">
        <v>488</v>
      </c>
      <c r="C337" s="31">
        <v>4301051444</v>
      </c>
      <c r="D337" s="325">
        <v>4680115881969</v>
      </c>
      <c r="E337" s="323"/>
      <c r="F337" s="313">
        <v>0.4</v>
      </c>
      <c r="G337" s="32">
        <v>6</v>
      </c>
      <c r="H337" s="313">
        <v>2.4</v>
      </c>
      <c r="I337" s="313">
        <v>2.6</v>
      </c>
      <c r="J337" s="32">
        <v>156</v>
      </c>
      <c r="K337" s="32" t="s">
        <v>63</v>
      </c>
      <c r="L337" s="33" t="s">
        <v>64</v>
      </c>
      <c r="M337" s="32">
        <v>40</v>
      </c>
      <c r="N337" s="5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7" s="322"/>
      <c r="P337" s="322"/>
      <c r="Q337" s="322"/>
      <c r="R337" s="323"/>
      <c r="S337" s="34"/>
      <c r="T337" s="34"/>
      <c r="U337" s="35" t="s">
        <v>65</v>
      </c>
      <c r="V337" s="314">
        <v>0</v>
      </c>
      <c r="W337" s="315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8" t="s">
        <v>1</v>
      </c>
    </row>
    <row r="338" spans="1:53" hidden="1" x14ac:dyDescent="0.2">
      <c r="A338" s="330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31"/>
      <c r="N338" s="345" t="s">
        <v>66</v>
      </c>
      <c r="O338" s="343"/>
      <c r="P338" s="343"/>
      <c r="Q338" s="343"/>
      <c r="R338" s="343"/>
      <c r="S338" s="343"/>
      <c r="T338" s="344"/>
      <c r="U338" s="37" t="s">
        <v>67</v>
      </c>
      <c r="V338" s="316">
        <f>IFERROR(V334/H334,"0")+IFERROR(V335/H335,"0")+IFERROR(V336/H336,"0")+IFERROR(V337/H337,"0")</f>
        <v>0</v>
      </c>
      <c r="W338" s="316">
        <f>IFERROR(W334/H334,"0")+IFERROR(W335/H335,"0")+IFERROR(W336/H336,"0")+IFERROR(W337/H337,"0")</f>
        <v>0</v>
      </c>
      <c r="X338" s="316">
        <f>IFERROR(IF(X334="",0,X334),"0")+IFERROR(IF(X335="",0,X335),"0")+IFERROR(IF(X336="",0,X336),"0")+IFERROR(IF(X337="",0,X337),"0")</f>
        <v>0</v>
      </c>
      <c r="Y338" s="317"/>
      <c r="Z338" s="317"/>
    </row>
    <row r="339" spans="1:53" hidden="1" x14ac:dyDescent="0.2">
      <c r="A339" s="327"/>
      <c r="B339" s="327"/>
      <c r="C339" s="327"/>
      <c r="D339" s="327"/>
      <c r="E339" s="327"/>
      <c r="F339" s="327"/>
      <c r="G339" s="327"/>
      <c r="H339" s="327"/>
      <c r="I339" s="327"/>
      <c r="J339" s="327"/>
      <c r="K339" s="327"/>
      <c r="L339" s="327"/>
      <c r="M339" s="331"/>
      <c r="N339" s="345" t="s">
        <v>66</v>
      </c>
      <c r="O339" s="343"/>
      <c r="P339" s="343"/>
      <c r="Q339" s="343"/>
      <c r="R339" s="343"/>
      <c r="S339" s="343"/>
      <c r="T339" s="344"/>
      <c r="U339" s="37" t="s">
        <v>65</v>
      </c>
      <c r="V339" s="316">
        <f>IFERROR(SUM(V334:V337),"0")</f>
        <v>0</v>
      </c>
      <c r="W339" s="316">
        <f>IFERROR(SUM(W334:W337),"0")</f>
        <v>0</v>
      </c>
      <c r="X339" s="37"/>
      <c r="Y339" s="317"/>
      <c r="Z339" s="317"/>
    </row>
    <row r="340" spans="1:53" ht="14.25" hidden="1" customHeight="1" x14ac:dyDescent="0.25">
      <c r="A340" s="338" t="s">
        <v>213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310"/>
      <c r="Z340" s="310"/>
    </row>
    <row r="341" spans="1:53" ht="27" hidden="1" customHeight="1" x14ac:dyDescent="0.25">
      <c r="A341" s="54" t="s">
        <v>489</v>
      </c>
      <c r="B341" s="54" t="s">
        <v>490</v>
      </c>
      <c r="C341" s="31">
        <v>4301060322</v>
      </c>
      <c r="D341" s="325">
        <v>4607091389357</v>
      </c>
      <c r="E341" s="323"/>
      <c r="F341" s="313">
        <v>1.3</v>
      </c>
      <c r="G341" s="32">
        <v>6</v>
      </c>
      <c r="H341" s="313">
        <v>7.8</v>
      </c>
      <c r="I341" s="313">
        <v>8.2799999999999994</v>
      </c>
      <c r="J341" s="32">
        <v>56</v>
      </c>
      <c r="K341" s="32" t="s">
        <v>98</v>
      </c>
      <c r="L341" s="33" t="s">
        <v>64</v>
      </c>
      <c r="M341" s="32">
        <v>40</v>
      </c>
      <c r="N341" s="4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1" s="322"/>
      <c r="P341" s="322"/>
      <c r="Q341" s="322"/>
      <c r="R341" s="323"/>
      <c r="S341" s="34"/>
      <c r="T341" s="34"/>
      <c r="U341" s="35" t="s">
        <v>65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39" t="s">
        <v>1</v>
      </c>
    </row>
    <row r="342" spans="1:53" hidden="1" x14ac:dyDescent="0.2">
      <c r="A342" s="330"/>
      <c r="B342" s="327"/>
      <c r="C342" s="327"/>
      <c r="D342" s="327"/>
      <c r="E342" s="327"/>
      <c r="F342" s="327"/>
      <c r="G342" s="327"/>
      <c r="H342" s="327"/>
      <c r="I342" s="327"/>
      <c r="J342" s="327"/>
      <c r="K342" s="327"/>
      <c r="L342" s="327"/>
      <c r="M342" s="331"/>
      <c r="N342" s="345" t="s">
        <v>66</v>
      </c>
      <c r="O342" s="343"/>
      <c r="P342" s="343"/>
      <c r="Q342" s="343"/>
      <c r="R342" s="343"/>
      <c r="S342" s="343"/>
      <c r="T342" s="344"/>
      <c r="U342" s="37" t="s">
        <v>67</v>
      </c>
      <c r="V342" s="316">
        <f>IFERROR(V341/H341,"0")</f>
        <v>0</v>
      </c>
      <c r="W342" s="316">
        <f>IFERROR(W341/H341,"0")</f>
        <v>0</v>
      </c>
      <c r="X342" s="316">
        <f>IFERROR(IF(X341="",0,X341),"0")</f>
        <v>0</v>
      </c>
      <c r="Y342" s="317"/>
      <c r="Z342" s="317"/>
    </row>
    <row r="343" spans="1:53" hidden="1" x14ac:dyDescent="0.2">
      <c r="A343" s="327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31"/>
      <c r="N343" s="345" t="s">
        <v>66</v>
      </c>
      <c r="O343" s="343"/>
      <c r="P343" s="343"/>
      <c r="Q343" s="343"/>
      <c r="R343" s="343"/>
      <c r="S343" s="343"/>
      <c r="T343" s="344"/>
      <c r="U343" s="37" t="s">
        <v>65</v>
      </c>
      <c r="V343" s="316">
        <f>IFERROR(SUM(V341:V341),"0")</f>
        <v>0</v>
      </c>
      <c r="W343" s="316">
        <f>IFERROR(SUM(W341:W341),"0")</f>
        <v>0</v>
      </c>
      <c r="X343" s="37"/>
      <c r="Y343" s="317"/>
      <c r="Z343" s="317"/>
    </row>
    <row r="344" spans="1:53" ht="27.75" hidden="1" customHeight="1" x14ac:dyDescent="0.2">
      <c r="A344" s="350" t="s">
        <v>491</v>
      </c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1"/>
      <c r="N344" s="351"/>
      <c r="O344" s="351"/>
      <c r="P344" s="351"/>
      <c r="Q344" s="351"/>
      <c r="R344" s="351"/>
      <c r="S344" s="351"/>
      <c r="T344" s="351"/>
      <c r="U344" s="351"/>
      <c r="V344" s="351"/>
      <c r="W344" s="351"/>
      <c r="X344" s="351"/>
      <c r="Y344" s="48"/>
      <c r="Z344" s="48"/>
    </row>
    <row r="345" spans="1:53" ht="16.5" hidden="1" customHeight="1" x14ac:dyDescent="0.25">
      <c r="A345" s="326" t="s">
        <v>492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09"/>
      <c r="Z345" s="309"/>
    </row>
    <row r="346" spans="1:53" ht="14.25" hidden="1" customHeight="1" x14ac:dyDescent="0.25">
      <c r="A346" s="338" t="s">
        <v>103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27"/>
      <c r="Y346" s="310"/>
      <c r="Z346" s="310"/>
    </row>
    <row r="347" spans="1:53" ht="27" hidden="1" customHeight="1" x14ac:dyDescent="0.25">
      <c r="A347" s="54" t="s">
        <v>493</v>
      </c>
      <c r="B347" s="54" t="s">
        <v>494</v>
      </c>
      <c r="C347" s="31">
        <v>4301011428</v>
      </c>
      <c r="D347" s="325">
        <v>4607091389708</v>
      </c>
      <c r="E347" s="323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62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7" s="322"/>
      <c r="P347" s="322"/>
      <c r="Q347" s="322"/>
      <c r="R347" s="323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0" t="s">
        <v>1</v>
      </c>
    </row>
    <row r="348" spans="1:53" ht="27" hidden="1" customHeight="1" x14ac:dyDescent="0.25">
      <c r="A348" s="54" t="s">
        <v>495</v>
      </c>
      <c r="B348" s="54" t="s">
        <v>496</v>
      </c>
      <c r="C348" s="31">
        <v>4301011427</v>
      </c>
      <c r="D348" s="325">
        <v>4607091389692</v>
      </c>
      <c r="E348" s="323"/>
      <c r="F348" s="313">
        <v>0.45</v>
      </c>
      <c r="G348" s="32">
        <v>6</v>
      </c>
      <c r="H348" s="313">
        <v>2.7</v>
      </c>
      <c r="I348" s="313">
        <v>2.9</v>
      </c>
      <c r="J348" s="32">
        <v>156</v>
      </c>
      <c r="K348" s="32" t="s">
        <v>63</v>
      </c>
      <c r="L348" s="33" t="s">
        <v>99</v>
      </c>
      <c r="M348" s="32">
        <v>50</v>
      </c>
      <c r="N348" s="41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8" s="322"/>
      <c r="P348" s="322"/>
      <c r="Q348" s="322"/>
      <c r="R348" s="323"/>
      <c r="S348" s="34"/>
      <c r="T348" s="34"/>
      <c r="U348" s="35" t="s">
        <v>65</v>
      </c>
      <c r="V348" s="314">
        <v>0</v>
      </c>
      <c r="W348" s="315">
        <f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1" t="s">
        <v>1</v>
      </c>
    </row>
    <row r="349" spans="1:53" hidden="1" x14ac:dyDescent="0.2">
      <c r="A349" s="330"/>
      <c r="B349" s="327"/>
      <c r="C349" s="327"/>
      <c r="D349" s="327"/>
      <c r="E349" s="327"/>
      <c r="F349" s="327"/>
      <c r="G349" s="327"/>
      <c r="H349" s="327"/>
      <c r="I349" s="327"/>
      <c r="J349" s="327"/>
      <c r="K349" s="327"/>
      <c r="L349" s="327"/>
      <c r="M349" s="331"/>
      <c r="N349" s="345" t="s">
        <v>66</v>
      </c>
      <c r="O349" s="343"/>
      <c r="P349" s="343"/>
      <c r="Q349" s="343"/>
      <c r="R349" s="343"/>
      <c r="S349" s="343"/>
      <c r="T349" s="344"/>
      <c r="U349" s="37" t="s">
        <v>67</v>
      </c>
      <c r="V349" s="316">
        <f>IFERROR(V347/H347,"0")+IFERROR(V348/H348,"0")</f>
        <v>0</v>
      </c>
      <c r="W349" s="316">
        <f>IFERROR(W347/H347,"0")+IFERROR(W348/H348,"0")</f>
        <v>0</v>
      </c>
      <c r="X349" s="316">
        <f>IFERROR(IF(X347="",0,X347),"0")+IFERROR(IF(X348="",0,X348),"0")</f>
        <v>0</v>
      </c>
      <c r="Y349" s="317"/>
      <c r="Z349" s="317"/>
    </row>
    <row r="350" spans="1:53" hidden="1" x14ac:dyDescent="0.2">
      <c r="A350" s="327"/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31"/>
      <c r="N350" s="345" t="s">
        <v>66</v>
      </c>
      <c r="O350" s="343"/>
      <c r="P350" s="343"/>
      <c r="Q350" s="343"/>
      <c r="R350" s="343"/>
      <c r="S350" s="343"/>
      <c r="T350" s="344"/>
      <c r="U350" s="37" t="s">
        <v>65</v>
      </c>
      <c r="V350" s="316">
        <f>IFERROR(SUM(V347:V348),"0")</f>
        <v>0</v>
      </c>
      <c r="W350" s="316">
        <f>IFERROR(SUM(W347:W348),"0")</f>
        <v>0</v>
      </c>
      <c r="X350" s="37"/>
      <c r="Y350" s="317"/>
      <c r="Z350" s="317"/>
    </row>
    <row r="351" spans="1:53" ht="14.25" hidden="1" customHeight="1" x14ac:dyDescent="0.25">
      <c r="A351" s="338" t="s">
        <v>60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0"/>
      <c r="Z351" s="310"/>
    </row>
    <row r="352" spans="1:53" ht="27" hidden="1" customHeight="1" x14ac:dyDescent="0.25">
      <c r="A352" s="54" t="s">
        <v>497</v>
      </c>
      <c r="B352" s="54" t="s">
        <v>498</v>
      </c>
      <c r="C352" s="31">
        <v>4301031177</v>
      </c>
      <c r="D352" s="325">
        <v>4607091389753</v>
      </c>
      <c r="E352" s="323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2" s="322"/>
      <c r="P352" s="322"/>
      <c r="Q352" s="322"/>
      <c r="R352" s="323"/>
      <c r="S352" s="34"/>
      <c r="T352" s="34"/>
      <c r="U352" s="35" t="s">
        <v>65</v>
      </c>
      <c r="V352" s="314">
        <v>0</v>
      </c>
      <c r="W352" s="315">
        <f t="shared" ref="W352:W364" si="14"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499</v>
      </c>
      <c r="B353" s="54" t="s">
        <v>500</v>
      </c>
      <c r="C353" s="31">
        <v>4301031174</v>
      </c>
      <c r="D353" s="325">
        <v>4607091389760</v>
      </c>
      <c r="E353" s="323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42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3" s="322"/>
      <c r="P353" s="322"/>
      <c r="Q353" s="322"/>
      <c r="R353" s="323"/>
      <c r="S353" s="34"/>
      <c r="T353" s="34"/>
      <c r="U353" s="35" t="s">
        <v>65</v>
      </c>
      <c r="V353" s="314">
        <v>0</v>
      </c>
      <c r="W353" s="315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501</v>
      </c>
      <c r="B354" s="54" t="s">
        <v>502</v>
      </c>
      <c r="C354" s="31">
        <v>4301031175</v>
      </c>
      <c r="D354" s="325">
        <v>4607091389746</v>
      </c>
      <c r="E354" s="323"/>
      <c r="F354" s="313">
        <v>0.7</v>
      </c>
      <c r="G354" s="32">
        <v>6</v>
      </c>
      <c r="H354" s="313">
        <v>4.2</v>
      </c>
      <c r="I354" s="313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4" s="322"/>
      <c r="P354" s="322"/>
      <c r="Q354" s="322"/>
      <c r="R354" s="323"/>
      <c r="S354" s="34"/>
      <c r="T354" s="34"/>
      <c r="U354" s="35" t="s">
        <v>65</v>
      </c>
      <c r="V354" s="314">
        <v>0</v>
      </c>
      <c r="W354" s="315">
        <f t="shared" si="14"/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37.5" hidden="1" customHeight="1" x14ac:dyDescent="0.25">
      <c r="A355" s="54" t="s">
        <v>503</v>
      </c>
      <c r="B355" s="54" t="s">
        <v>504</v>
      </c>
      <c r="C355" s="31">
        <v>4301031236</v>
      </c>
      <c r="D355" s="325">
        <v>4680115882928</v>
      </c>
      <c r="E355" s="323"/>
      <c r="F355" s="313">
        <v>0.28000000000000003</v>
      </c>
      <c r="G355" s="32">
        <v>6</v>
      </c>
      <c r="H355" s="313">
        <v>1.68</v>
      </c>
      <c r="I355" s="313">
        <v>2.6</v>
      </c>
      <c r="J355" s="32">
        <v>156</v>
      </c>
      <c r="K355" s="32" t="s">
        <v>63</v>
      </c>
      <c r="L355" s="33" t="s">
        <v>64</v>
      </c>
      <c r="M355" s="32">
        <v>35</v>
      </c>
      <c r="N355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5" s="322"/>
      <c r="P355" s="322"/>
      <c r="Q355" s="322"/>
      <c r="R355" s="323"/>
      <c r="S355" s="34"/>
      <c r="T355" s="34"/>
      <c r="U355" s="35" t="s">
        <v>65</v>
      </c>
      <c r="V355" s="314">
        <v>0</v>
      </c>
      <c r="W355" s="315">
        <f t="shared" si="14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505</v>
      </c>
      <c r="B356" s="54" t="s">
        <v>506</v>
      </c>
      <c r="C356" s="31">
        <v>4301031257</v>
      </c>
      <c r="D356" s="325">
        <v>4680115883147</v>
      </c>
      <c r="E356" s="323"/>
      <c r="F356" s="313">
        <v>0.28000000000000003</v>
      </c>
      <c r="G356" s="32">
        <v>6</v>
      </c>
      <c r="H356" s="313">
        <v>1.68</v>
      </c>
      <c r="I356" s="313">
        <v>1.81</v>
      </c>
      <c r="J356" s="32">
        <v>234</v>
      </c>
      <c r="K356" s="32" t="s">
        <v>169</v>
      </c>
      <c r="L356" s="33" t="s">
        <v>64</v>
      </c>
      <c r="M356" s="32">
        <v>45</v>
      </c>
      <c r="N356" s="3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6" s="322"/>
      <c r="P356" s="322"/>
      <c r="Q356" s="322"/>
      <c r="R356" s="323"/>
      <c r="S356" s="34"/>
      <c r="T356" s="34"/>
      <c r="U356" s="35" t="s">
        <v>65</v>
      </c>
      <c r="V356" s="314">
        <v>0</v>
      </c>
      <c r="W356" s="315">
        <f t="shared" si="14"/>
        <v>0</v>
      </c>
      <c r="X356" s="36" t="str">
        <f t="shared" ref="X356:X364" si="15">IFERROR(IF(W356=0,"",ROUNDUP(W356/H356,0)*0.00502),"")</f>
        <v/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507</v>
      </c>
      <c r="B357" s="54" t="s">
        <v>508</v>
      </c>
      <c r="C357" s="31">
        <v>4301031178</v>
      </c>
      <c r="D357" s="325">
        <v>4607091384338</v>
      </c>
      <c r="E357" s="323"/>
      <c r="F357" s="313">
        <v>0.35</v>
      </c>
      <c r="G357" s="32">
        <v>6</v>
      </c>
      <c r="H357" s="313">
        <v>2.1</v>
      </c>
      <c r="I357" s="313">
        <v>2.23</v>
      </c>
      <c r="J357" s="32">
        <v>234</v>
      </c>
      <c r="K357" s="32" t="s">
        <v>169</v>
      </c>
      <c r="L357" s="33" t="s">
        <v>64</v>
      </c>
      <c r="M357" s="32">
        <v>45</v>
      </c>
      <c r="N357" s="5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7" s="322"/>
      <c r="P357" s="322"/>
      <c r="Q357" s="322"/>
      <c r="R357" s="323"/>
      <c r="S357" s="34"/>
      <c r="T357" s="34"/>
      <c r="U357" s="35" t="s">
        <v>65</v>
      </c>
      <c r="V357" s="314">
        <v>0</v>
      </c>
      <c r="W357" s="315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37.5" hidden="1" customHeight="1" x14ac:dyDescent="0.25">
      <c r="A358" s="54" t="s">
        <v>509</v>
      </c>
      <c r="B358" s="54" t="s">
        <v>510</v>
      </c>
      <c r="C358" s="31">
        <v>4301031254</v>
      </c>
      <c r="D358" s="325">
        <v>4680115883154</v>
      </c>
      <c r="E358" s="323"/>
      <c r="F358" s="313">
        <v>0.28000000000000003</v>
      </c>
      <c r="G358" s="32">
        <v>6</v>
      </c>
      <c r="H358" s="313">
        <v>1.68</v>
      </c>
      <c r="I358" s="313">
        <v>1.81</v>
      </c>
      <c r="J358" s="32">
        <v>234</v>
      </c>
      <c r="K358" s="32" t="s">
        <v>169</v>
      </c>
      <c r="L358" s="33" t="s">
        <v>64</v>
      </c>
      <c r="M358" s="32">
        <v>45</v>
      </c>
      <c r="N358" s="5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8" s="322"/>
      <c r="P358" s="322"/>
      <c r="Q358" s="322"/>
      <c r="R358" s="323"/>
      <c r="S358" s="34"/>
      <c r="T358" s="34"/>
      <c r="U358" s="35" t="s">
        <v>65</v>
      </c>
      <c r="V358" s="314">
        <v>0</v>
      </c>
      <c r="W358" s="315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37.5" hidden="1" customHeight="1" x14ac:dyDescent="0.25">
      <c r="A359" s="54" t="s">
        <v>511</v>
      </c>
      <c r="B359" s="54" t="s">
        <v>512</v>
      </c>
      <c r="C359" s="31">
        <v>4301031171</v>
      </c>
      <c r="D359" s="325">
        <v>4607091389524</v>
      </c>
      <c r="E359" s="323"/>
      <c r="F359" s="313">
        <v>0.35</v>
      </c>
      <c r="G359" s="32">
        <v>6</v>
      </c>
      <c r="H359" s="313">
        <v>2.1</v>
      </c>
      <c r="I359" s="313">
        <v>2.23</v>
      </c>
      <c r="J359" s="32">
        <v>234</v>
      </c>
      <c r="K359" s="32" t="s">
        <v>169</v>
      </c>
      <c r="L359" s="33" t="s">
        <v>64</v>
      </c>
      <c r="M359" s="32">
        <v>45</v>
      </c>
      <c r="N359" s="6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9" s="322"/>
      <c r="P359" s="322"/>
      <c r="Q359" s="322"/>
      <c r="R359" s="323"/>
      <c r="S359" s="34"/>
      <c r="T359" s="34"/>
      <c r="U359" s="35" t="s">
        <v>65</v>
      </c>
      <c r="V359" s="314">
        <v>0</v>
      </c>
      <c r="W359" s="315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513</v>
      </c>
      <c r="B360" s="54" t="s">
        <v>514</v>
      </c>
      <c r="C360" s="31">
        <v>4301031258</v>
      </c>
      <c r="D360" s="325">
        <v>4680115883161</v>
      </c>
      <c r="E360" s="323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64</v>
      </c>
      <c r="M360" s="32">
        <v>45</v>
      </c>
      <c r="N360" s="5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0" s="322"/>
      <c r="P360" s="322"/>
      <c r="Q360" s="322"/>
      <c r="R360" s="323"/>
      <c r="S360" s="34"/>
      <c r="T360" s="34"/>
      <c r="U360" s="35" t="s">
        <v>65</v>
      </c>
      <c r="V360" s="314">
        <v>0</v>
      </c>
      <c r="W360" s="315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515</v>
      </c>
      <c r="B361" s="54" t="s">
        <v>516</v>
      </c>
      <c r="C361" s="31">
        <v>4301031170</v>
      </c>
      <c r="D361" s="325">
        <v>4607091384345</v>
      </c>
      <c r="E361" s="323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64</v>
      </c>
      <c r="M361" s="32">
        <v>45</v>
      </c>
      <c r="N361" s="49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1" s="322"/>
      <c r="P361" s="322"/>
      <c r="Q361" s="322"/>
      <c r="R361" s="323"/>
      <c r="S361" s="34"/>
      <c r="T361" s="34"/>
      <c r="U361" s="35" t="s">
        <v>65</v>
      </c>
      <c r="V361" s="314">
        <v>0</v>
      </c>
      <c r="W361" s="315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517</v>
      </c>
      <c r="B362" s="54" t="s">
        <v>518</v>
      </c>
      <c r="C362" s="31">
        <v>4301031256</v>
      </c>
      <c r="D362" s="325">
        <v>4680115883178</v>
      </c>
      <c r="E362" s="323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64</v>
      </c>
      <c r="M362" s="32">
        <v>45</v>
      </c>
      <c r="N362" s="5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2" s="322"/>
      <c r="P362" s="322"/>
      <c r="Q362" s="322"/>
      <c r="R362" s="323"/>
      <c r="S362" s="34"/>
      <c r="T362" s="34"/>
      <c r="U362" s="35" t="s">
        <v>65</v>
      </c>
      <c r="V362" s="314">
        <v>0</v>
      </c>
      <c r="W362" s="315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519</v>
      </c>
      <c r="B363" s="54" t="s">
        <v>520</v>
      </c>
      <c r="C363" s="31">
        <v>4301031172</v>
      </c>
      <c r="D363" s="325">
        <v>4607091389531</v>
      </c>
      <c r="E363" s="323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64</v>
      </c>
      <c r="M363" s="32">
        <v>45</v>
      </c>
      <c r="N363" s="5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3" s="322"/>
      <c r="P363" s="322"/>
      <c r="Q363" s="322"/>
      <c r="R363" s="323"/>
      <c r="S363" s="34"/>
      <c r="T363" s="34"/>
      <c r="U363" s="35" t="s">
        <v>65</v>
      </c>
      <c r="V363" s="314">
        <v>0</v>
      </c>
      <c r="W363" s="315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521</v>
      </c>
      <c r="B364" s="54" t="s">
        <v>522</v>
      </c>
      <c r="C364" s="31">
        <v>4301031255</v>
      </c>
      <c r="D364" s="325">
        <v>4680115883185</v>
      </c>
      <c r="E364" s="323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64</v>
      </c>
      <c r="M364" s="32">
        <v>45</v>
      </c>
      <c r="N364" s="597" t="s">
        <v>523</v>
      </c>
      <c r="O364" s="322"/>
      <c r="P364" s="322"/>
      <c r="Q364" s="322"/>
      <c r="R364" s="323"/>
      <c r="S364" s="34"/>
      <c r="T364" s="34"/>
      <c r="U364" s="35" t="s">
        <v>65</v>
      </c>
      <c r="V364" s="314">
        <v>0</v>
      </c>
      <c r="W364" s="315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idden="1" x14ac:dyDescent="0.2">
      <c r="A365" s="330"/>
      <c r="B365" s="327"/>
      <c r="C365" s="327"/>
      <c r="D365" s="327"/>
      <c r="E365" s="327"/>
      <c r="F365" s="327"/>
      <c r="G365" s="327"/>
      <c r="H365" s="327"/>
      <c r="I365" s="327"/>
      <c r="J365" s="327"/>
      <c r="K365" s="327"/>
      <c r="L365" s="327"/>
      <c r="M365" s="331"/>
      <c r="N365" s="345" t="s">
        <v>66</v>
      </c>
      <c r="O365" s="343"/>
      <c r="P365" s="343"/>
      <c r="Q365" s="343"/>
      <c r="R365" s="343"/>
      <c r="S365" s="343"/>
      <c r="T365" s="344"/>
      <c r="U365" s="37" t="s">
        <v>67</v>
      </c>
      <c r="V365" s="316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>0</v>
      </c>
      <c r="W365" s="316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>0</v>
      </c>
      <c r="X365" s="316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>0</v>
      </c>
      <c r="Y365" s="317"/>
      <c r="Z365" s="317"/>
    </row>
    <row r="366" spans="1:53" hidden="1" x14ac:dyDescent="0.2">
      <c r="A366" s="327"/>
      <c r="B366" s="327"/>
      <c r="C366" s="327"/>
      <c r="D366" s="327"/>
      <c r="E366" s="327"/>
      <c r="F366" s="327"/>
      <c r="G366" s="327"/>
      <c r="H366" s="327"/>
      <c r="I366" s="327"/>
      <c r="J366" s="327"/>
      <c r="K366" s="327"/>
      <c r="L366" s="327"/>
      <c r="M366" s="331"/>
      <c r="N366" s="345" t="s">
        <v>66</v>
      </c>
      <c r="O366" s="343"/>
      <c r="P366" s="343"/>
      <c r="Q366" s="343"/>
      <c r="R366" s="343"/>
      <c r="S366" s="343"/>
      <c r="T366" s="344"/>
      <c r="U366" s="37" t="s">
        <v>65</v>
      </c>
      <c r="V366" s="316">
        <f>IFERROR(SUM(V352:V364),"0")</f>
        <v>0</v>
      </c>
      <c r="W366" s="316">
        <f>IFERROR(SUM(W352:W364),"0")</f>
        <v>0</v>
      </c>
      <c r="X366" s="37"/>
      <c r="Y366" s="317"/>
      <c r="Z366" s="317"/>
    </row>
    <row r="367" spans="1:53" ht="14.25" hidden="1" customHeight="1" x14ac:dyDescent="0.25">
      <c r="A367" s="338" t="s">
        <v>68</v>
      </c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7"/>
      <c r="M367" s="327"/>
      <c r="N367" s="327"/>
      <c r="O367" s="327"/>
      <c r="P367" s="327"/>
      <c r="Q367" s="327"/>
      <c r="R367" s="327"/>
      <c r="S367" s="327"/>
      <c r="T367" s="327"/>
      <c r="U367" s="327"/>
      <c r="V367" s="327"/>
      <c r="W367" s="327"/>
      <c r="X367" s="327"/>
      <c r="Y367" s="310"/>
      <c r="Z367" s="310"/>
    </row>
    <row r="368" spans="1:53" ht="27" hidden="1" customHeight="1" x14ac:dyDescent="0.25">
      <c r="A368" s="54" t="s">
        <v>524</v>
      </c>
      <c r="B368" s="54" t="s">
        <v>525</v>
      </c>
      <c r="C368" s="31">
        <v>4301051258</v>
      </c>
      <c r="D368" s="325">
        <v>4607091389685</v>
      </c>
      <c r="E368" s="323"/>
      <c r="F368" s="313">
        <v>1.3</v>
      </c>
      <c r="G368" s="32">
        <v>6</v>
      </c>
      <c r="H368" s="313">
        <v>7.8</v>
      </c>
      <c r="I368" s="313">
        <v>8.3460000000000001</v>
      </c>
      <c r="J368" s="32">
        <v>56</v>
      </c>
      <c r="K368" s="32" t="s">
        <v>98</v>
      </c>
      <c r="L368" s="33" t="s">
        <v>126</v>
      </c>
      <c r="M368" s="32">
        <v>45</v>
      </c>
      <c r="N368" s="5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8" s="322"/>
      <c r="P368" s="322"/>
      <c r="Q368" s="322"/>
      <c r="R368" s="323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526</v>
      </c>
      <c r="B369" s="54" t="s">
        <v>527</v>
      </c>
      <c r="C369" s="31">
        <v>4301051431</v>
      </c>
      <c r="D369" s="325">
        <v>4607091389654</v>
      </c>
      <c r="E369" s="323"/>
      <c r="F369" s="313">
        <v>0.33</v>
      </c>
      <c r="G369" s="32">
        <v>6</v>
      </c>
      <c r="H369" s="313">
        <v>1.98</v>
      </c>
      <c r="I369" s="313">
        <v>2.258</v>
      </c>
      <c r="J369" s="32">
        <v>156</v>
      </c>
      <c r="K369" s="32" t="s">
        <v>63</v>
      </c>
      <c r="L369" s="33" t="s">
        <v>126</v>
      </c>
      <c r="M369" s="32">
        <v>45</v>
      </c>
      <c r="N369" s="3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9" s="322"/>
      <c r="P369" s="322"/>
      <c r="Q369" s="322"/>
      <c r="R369" s="323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6" t="s">
        <v>1</v>
      </c>
    </row>
    <row r="370" spans="1:53" ht="27" hidden="1" customHeight="1" x14ac:dyDescent="0.25">
      <c r="A370" s="54" t="s">
        <v>528</v>
      </c>
      <c r="B370" s="54" t="s">
        <v>529</v>
      </c>
      <c r="C370" s="31">
        <v>4301051284</v>
      </c>
      <c r="D370" s="325">
        <v>4607091384352</v>
      </c>
      <c r="E370" s="323"/>
      <c r="F370" s="313">
        <v>0.6</v>
      </c>
      <c r="G370" s="32">
        <v>4</v>
      </c>
      <c r="H370" s="313">
        <v>2.4</v>
      </c>
      <c r="I370" s="313">
        <v>2.6459999999999999</v>
      </c>
      <c r="J370" s="32">
        <v>120</v>
      </c>
      <c r="K370" s="32" t="s">
        <v>63</v>
      </c>
      <c r="L370" s="33" t="s">
        <v>126</v>
      </c>
      <c r="M370" s="32">
        <v>45</v>
      </c>
      <c r="N370" s="3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0" s="322"/>
      <c r="P370" s="322"/>
      <c r="Q370" s="322"/>
      <c r="R370" s="323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4301051257</v>
      </c>
      <c r="D371" s="325">
        <v>4607091389661</v>
      </c>
      <c r="E371" s="323"/>
      <c r="F371" s="313">
        <v>0.55000000000000004</v>
      </c>
      <c r="G371" s="32">
        <v>4</v>
      </c>
      <c r="H371" s="313">
        <v>2.2000000000000002</v>
      </c>
      <c r="I371" s="313">
        <v>2.492</v>
      </c>
      <c r="J371" s="32">
        <v>120</v>
      </c>
      <c r="K371" s="32" t="s">
        <v>63</v>
      </c>
      <c r="L371" s="33" t="s">
        <v>126</v>
      </c>
      <c r="M371" s="32">
        <v>45</v>
      </c>
      <c r="N371" s="5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1" s="322"/>
      <c r="P371" s="322"/>
      <c r="Q371" s="322"/>
      <c r="R371" s="323"/>
      <c r="S371" s="34"/>
      <c r="T371" s="34"/>
      <c r="U371" s="35" t="s">
        <v>65</v>
      </c>
      <c r="V371" s="314">
        <v>0</v>
      </c>
      <c r="W371" s="315">
        <f>IFERROR(IF(V371="",0,CEILING((V371/$H371),1)*$H371),"")</f>
        <v>0</v>
      </c>
      <c r="X371" s="36" t="str">
        <f>IFERROR(IF(W371=0,"",ROUNDUP(W371/H371,0)*0.00937),"")</f>
        <v/>
      </c>
      <c r="Y371" s="56"/>
      <c r="Z371" s="57"/>
      <c r="AD371" s="58"/>
      <c r="BA371" s="258" t="s">
        <v>1</v>
      </c>
    </row>
    <row r="372" spans="1:53" hidden="1" x14ac:dyDescent="0.2">
      <c r="A372" s="330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31"/>
      <c r="N372" s="345" t="s">
        <v>66</v>
      </c>
      <c r="O372" s="343"/>
      <c r="P372" s="343"/>
      <c r="Q372" s="343"/>
      <c r="R372" s="343"/>
      <c r="S372" s="343"/>
      <c r="T372" s="344"/>
      <c r="U372" s="37" t="s">
        <v>67</v>
      </c>
      <c r="V372" s="316">
        <f>IFERROR(V368/H368,"0")+IFERROR(V369/H369,"0")+IFERROR(V370/H370,"0")+IFERROR(V371/H371,"0")</f>
        <v>0</v>
      </c>
      <c r="W372" s="316">
        <f>IFERROR(W368/H368,"0")+IFERROR(W369/H369,"0")+IFERROR(W370/H370,"0")+IFERROR(W371/H371,"0")</f>
        <v>0</v>
      </c>
      <c r="X372" s="316">
        <f>IFERROR(IF(X368="",0,X368),"0")+IFERROR(IF(X369="",0,X369),"0")+IFERROR(IF(X370="",0,X370),"0")+IFERROR(IF(X371="",0,X371),"0")</f>
        <v>0</v>
      </c>
      <c r="Y372" s="317"/>
      <c r="Z372" s="317"/>
    </row>
    <row r="373" spans="1:53" hidden="1" x14ac:dyDescent="0.2">
      <c r="A373" s="327"/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31"/>
      <c r="N373" s="345" t="s">
        <v>66</v>
      </c>
      <c r="O373" s="343"/>
      <c r="P373" s="343"/>
      <c r="Q373" s="343"/>
      <c r="R373" s="343"/>
      <c r="S373" s="343"/>
      <c r="T373" s="344"/>
      <c r="U373" s="37" t="s">
        <v>65</v>
      </c>
      <c r="V373" s="316">
        <f>IFERROR(SUM(V368:V371),"0")</f>
        <v>0</v>
      </c>
      <c r="W373" s="316">
        <f>IFERROR(SUM(W368:W371),"0")</f>
        <v>0</v>
      </c>
      <c r="X373" s="37"/>
      <c r="Y373" s="317"/>
      <c r="Z373" s="317"/>
    </row>
    <row r="374" spans="1:53" ht="14.25" hidden="1" customHeight="1" x14ac:dyDescent="0.25">
      <c r="A374" s="338" t="s">
        <v>213</v>
      </c>
      <c r="B374" s="327"/>
      <c r="C374" s="327"/>
      <c r="D374" s="327"/>
      <c r="E374" s="327"/>
      <c r="F374" s="327"/>
      <c r="G374" s="327"/>
      <c r="H374" s="327"/>
      <c r="I374" s="327"/>
      <c r="J374" s="327"/>
      <c r="K374" s="327"/>
      <c r="L374" s="327"/>
      <c r="M374" s="327"/>
      <c r="N374" s="327"/>
      <c r="O374" s="327"/>
      <c r="P374" s="327"/>
      <c r="Q374" s="327"/>
      <c r="R374" s="327"/>
      <c r="S374" s="327"/>
      <c r="T374" s="327"/>
      <c r="U374" s="327"/>
      <c r="V374" s="327"/>
      <c r="W374" s="327"/>
      <c r="X374" s="327"/>
      <c r="Y374" s="310"/>
      <c r="Z374" s="310"/>
    </row>
    <row r="375" spans="1:53" ht="27" hidden="1" customHeight="1" x14ac:dyDescent="0.25">
      <c r="A375" s="54" t="s">
        <v>532</v>
      </c>
      <c r="B375" s="54" t="s">
        <v>533</v>
      </c>
      <c r="C375" s="31">
        <v>4301060352</v>
      </c>
      <c r="D375" s="325">
        <v>4680115881648</v>
      </c>
      <c r="E375" s="323"/>
      <c r="F375" s="313">
        <v>1</v>
      </c>
      <c r="G375" s="32">
        <v>4</v>
      </c>
      <c r="H375" s="313">
        <v>4</v>
      </c>
      <c r="I375" s="313">
        <v>4.4039999999999999</v>
      </c>
      <c r="J375" s="32">
        <v>104</v>
      </c>
      <c r="K375" s="32" t="s">
        <v>98</v>
      </c>
      <c r="L375" s="33" t="s">
        <v>64</v>
      </c>
      <c r="M375" s="32">
        <v>35</v>
      </c>
      <c r="N375" s="3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5" s="322"/>
      <c r="P375" s="322"/>
      <c r="Q375" s="322"/>
      <c r="R375" s="323"/>
      <c r="S375" s="34"/>
      <c r="T375" s="34"/>
      <c r="U375" s="35" t="s">
        <v>65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IFERROR(IF(W375=0,"",ROUNDUP(W375/H375,0)*0.01196),"")</f>
        <v/>
      </c>
      <c r="Y375" s="56"/>
      <c r="Z375" s="57"/>
      <c r="AD375" s="58"/>
      <c r="BA375" s="259" t="s">
        <v>1</v>
      </c>
    </row>
    <row r="376" spans="1:53" hidden="1" x14ac:dyDescent="0.2">
      <c r="A376" s="330"/>
      <c r="B376" s="327"/>
      <c r="C376" s="327"/>
      <c r="D376" s="327"/>
      <c r="E376" s="327"/>
      <c r="F376" s="327"/>
      <c r="G376" s="327"/>
      <c r="H376" s="327"/>
      <c r="I376" s="327"/>
      <c r="J376" s="327"/>
      <c r="K376" s="327"/>
      <c r="L376" s="327"/>
      <c r="M376" s="331"/>
      <c r="N376" s="345" t="s">
        <v>66</v>
      </c>
      <c r="O376" s="343"/>
      <c r="P376" s="343"/>
      <c r="Q376" s="343"/>
      <c r="R376" s="343"/>
      <c r="S376" s="343"/>
      <c r="T376" s="344"/>
      <c r="U376" s="37" t="s">
        <v>67</v>
      </c>
      <c r="V376" s="316">
        <f>IFERROR(V375/H375,"0")</f>
        <v>0</v>
      </c>
      <c r="W376" s="316">
        <f>IFERROR(W375/H375,"0")</f>
        <v>0</v>
      </c>
      <c r="X376" s="316">
        <f>IFERROR(IF(X375="",0,X375),"0")</f>
        <v>0</v>
      </c>
      <c r="Y376" s="317"/>
      <c r="Z376" s="317"/>
    </row>
    <row r="377" spans="1:53" hidden="1" x14ac:dyDescent="0.2">
      <c r="A377" s="327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31"/>
      <c r="N377" s="345" t="s">
        <v>66</v>
      </c>
      <c r="O377" s="343"/>
      <c r="P377" s="343"/>
      <c r="Q377" s="343"/>
      <c r="R377" s="343"/>
      <c r="S377" s="343"/>
      <c r="T377" s="344"/>
      <c r="U377" s="37" t="s">
        <v>65</v>
      </c>
      <c r="V377" s="316">
        <f>IFERROR(SUM(V375:V375),"0")</f>
        <v>0</v>
      </c>
      <c r="W377" s="316">
        <f>IFERROR(SUM(W375:W375),"0")</f>
        <v>0</v>
      </c>
      <c r="X377" s="37"/>
      <c r="Y377" s="317"/>
      <c r="Z377" s="317"/>
    </row>
    <row r="378" spans="1:53" ht="14.25" hidden="1" customHeight="1" x14ac:dyDescent="0.25">
      <c r="A378" s="338" t="s">
        <v>81</v>
      </c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7"/>
      <c r="N378" s="327"/>
      <c r="O378" s="327"/>
      <c r="P378" s="327"/>
      <c r="Q378" s="327"/>
      <c r="R378" s="327"/>
      <c r="S378" s="327"/>
      <c r="T378" s="327"/>
      <c r="U378" s="327"/>
      <c r="V378" s="327"/>
      <c r="W378" s="327"/>
      <c r="X378" s="327"/>
      <c r="Y378" s="310"/>
      <c r="Z378" s="310"/>
    </row>
    <row r="379" spans="1:53" ht="27" hidden="1" customHeight="1" x14ac:dyDescent="0.25">
      <c r="A379" s="54" t="s">
        <v>534</v>
      </c>
      <c r="B379" s="54" t="s">
        <v>535</v>
      </c>
      <c r="C379" s="31">
        <v>4301032046</v>
      </c>
      <c r="D379" s="325">
        <v>4680115884359</v>
      </c>
      <c r="E379" s="323"/>
      <c r="F379" s="313">
        <v>0.06</v>
      </c>
      <c r="G379" s="32">
        <v>20</v>
      </c>
      <c r="H379" s="313">
        <v>1.2</v>
      </c>
      <c r="I379" s="313">
        <v>1.8</v>
      </c>
      <c r="J379" s="32">
        <v>200</v>
      </c>
      <c r="K379" s="32" t="s">
        <v>536</v>
      </c>
      <c r="L379" s="33" t="s">
        <v>537</v>
      </c>
      <c r="M379" s="32">
        <v>60</v>
      </c>
      <c r="N379" s="417" t="s">
        <v>538</v>
      </c>
      <c r="O379" s="322"/>
      <c r="P379" s="322"/>
      <c r="Q379" s="322"/>
      <c r="R379" s="323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539</v>
      </c>
      <c r="B380" s="54" t="s">
        <v>540</v>
      </c>
      <c r="C380" s="31">
        <v>4301032045</v>
      </c>
      <c r="D380" s="325">
        <v>4680115884335</v>
      </c>
      <c r="E380" s="323"/>
      <c r="F380" s="313">
        <v>0.06</v>
      </c>
      <c r="G380" s="32">
        <v>20</v>
      </c>
      <c r="H380" s="313">
        <v>1.2</v>
      </c>
      <c r="I380" s="313">
        <v>1.8</v>
      </c>
      <c r="J380" s="32">
        <v>200</v>
      </c>
      <c r="K380" s="32" t="s">
        <v>536</v>
      </c>
      <c r="L380" s="33" t="s">
        <v>537</v>
      </c>
      <c r="M380" s="32">
        <v>60</v>
      </c>
      <c r="N380" s="470" t="s">
        <v>541</v>
      </c>
      <c r="O380" s="322"/>
      <c r="P380" s="322"/>
      <c r="Q380" s="322"/>
      <c r="R380" s="323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t="27" hidden="1" customHeight="1" x14ac:dyDescent="0.25">
      <c r="A381" s="54" t="s">
        <v>542</v>
      </c>
      <c r="B381" s="54" t="s">
        <v>543</v>
      </c>
      <c r="C381" s="31">
        <v>4301032047</v>
      </c>
      <c r="D381" s="325">
        <v>4680115884342</v>
      </c>
      <c r="E381" s="323"/>
      <c r="F381" s="313">
        <v>0.06</v>
      </c>
      <c r="G381" s="32">
        <v>20</v>
      </c>
      <c r="H381" s="313">
        <v>1.2</v>
      </c>
      <c r="I381" s="313">
        <v>1.8</v>
      </c>
      <c r="J381" s="32">
        <v>200</v>
      </c>
      <c r="K381" s="32" t="s">
        <v>536</v>
      </c>
      <c r="L381" s="33" t="s">
        <v>537</v>
      </c>
      <c r="M381" s="32">
        <v>60</v>
      </c>
      <c r="N381" s="632" t="s">
        <v>544</v>
      </c>
      <c r="O381" s="322"/>
      <c r="P381" s="322"/>
      <c r="Q381" s="322"/>
      <c r="R381" s="323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4301170011</v>
      </c>
      <c r="D382" s="325">
        <v>4680115884113</v>
      </c>
      <c r="E382" s="323"/>
      <c r="F382" s="313">
        <v>0.11</v>
      </c>
      <c r="G382" s="32">
        <v>12</v>
      </c>
      <c r="H382" s="313">
        <v>1.32</v>
      </c>
      <c r="I382" s="313">
        <v>1.88</v>
      </c>
      <c r="J382" s="32">
        <v>200</v>
      </c>
      <c r="K382" s="32" t="s">
        <v>536</v>
      </c>
      <c r="L382" s="33" t="s">
        <v>537</v>
      </c>
      <c r="M382" s="32">
        <v>150</v>
      </c>
      <c r="N382" s="474" t="s">
        <v>547</v>
      </c>
      <c r="O382" s="322"/>
      <c r="P382" s="322"/>
      <c r="Q382" s="322"/>
      <c r="R382" s="323"/>
      <c r="S382" s="34"/>
      <c r="T382" s="34"/>
      <c r="U382" s="35" t="s">
        <v>65</v>
      </c>
      <c r="V382" s="314">
        <v>0</v>
      </c>
      <c r="W382" s="315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idden="1" x14ac:dyDescent="0.2">
      <c r="A383" s="330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31"/>
      <c r="N383" s="345" t="s">
        <v>66</v>
      </c>
      <c r="O383" s="343"/>
      <c r="P383" s="343"/>
      <c r="Q383" s="343"/>
      <c r="R383" s="343"/>
      <c r="S383" s="343"/>
      <c r="T383" s="344"/>
      <c r="U383" s="37" t="s">
        <v>67</v>
      </c>
      <c r="V383" s="316">
        <f>IFERROR(V379/H379,"0")+IFERROR(V380/H380,"0")+IFERROR(V381/H381,"0")+IFERROR(V382/H382,"0")</f>
        <v>0</v>
      </c>
      <c r="W383" s="316">
        <f>IFERROR(W379/H379,"0")+IFERROR(W380/H380,"0")+IFERROR(W381/H381,"0")+IFERROR(W382/H382,"0")</f>
        <v>0</v>
      </c>
      <c r="X383" s="316">
        <f>IFERROR(IF(X379="",0,X379),"0")+IFERROR(IF(X380="",0,X380),"0")+IFERROR(IF(X381="",0,X381),"0")+IFERROR(IF(X382="",0,X382),"0")</f>
        <v>0</v>
      </c>
      <c r="Y383" s="317"/>
      <c r="Z383" s="317"/>
    </row>
    <row r="384" spans="1:53" hidden="1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7"/>
      <c r="M384" s="331"/>
      <c r="N384" s="345" t="s">
        <v>66</v>
      </c>
      <c r="O384" s="343"/>
      <c r="P384" s="343"/>
      <c r="Q384" s="343"/>
      <c r="R384" s="343"/>
      <c r="S384" s="343"/>
      <c r="T384" s="344"/>
      <c r="U384" s="37" t="s">
        <v>65</v>
      </c>
      <c r="V384" s="316">
        <f>IFERROR(SUM(V379:V382),"0")</f>
        <v>0</v>
      </c>
      <c r="W384" s="316">
        <f>IFERROR(SUM(W379:W382),"0")</f>
        <v>0</v>
      </c>
      <c r="X384" s="37"/>
      <c r="Y384" s="317"/>
      <c r="Z384" s="317"/>
    </row>
    <row r="385" spans="1:53" ht="16.5" hidden="1" customHeight="1" x14ac:dyDescent="0.25">
      <c r="A385" s="326" t="s">
        <v>548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27"/>
      <c r="Y385" s="309"/>
      <c r="Z385" s="309"/>
    </row>
    <row r="386" spans="1:53" ht="14.25" hidden="1" customHeight="1" x14ac:dyDescent="0.25">
      <c r="A386" s="338" t="s">
        <v>95</v>
      </c>
      <c r="B386" s="327"/>
      <c r="C386" s="327"/>
      <c r="D386" s="327"/>
      <c r="E386" s="327"/>
      <c r="F386" s="327"/>
      <c r="G386" s="327"/>
      <c r="H386" s="327"/>
      <c r="I386" s="327"/>
      <c r="J386" s="327"/>
      <c r="K386" s="327"/>
      <c r="L386" s="327"/>
      <c r="M386" s="327"/>
      <c r="N386" s="327"/>
      <c r="O386" s="327"/>
      <c r="P386" s="327"/>
      <c r="Q386" s="327"/>
      <c r="R386" s="327"/>
      <c r="S386" s="327"/>
      <c r="T386" s="327"/>
      <c r="U386" s="327"/>
      <c r="V386" s="327"/>
      <c r="W386" s="327"/>
      <c r="X386" s="327"/>
      <c r="Y386" s="310"/>
      <c r="Z386" s="310"/>
    </row>
    <row r="387" spans="1:53" ht="27" hidden="1" customHeight="1" x14ac:dyDescent="0.25">
      <c r="A387" s="54" t="s">
        <v>549</v>
      </c>
      <c r="B387" s="54" t="s">
        <v>550</v>
      </c>
      <c r="C387" s="31">
        <v>4301020196</v>
      </c>
      <c r="D387" s="325">
        <v>4607091389388</v>
      </c>
      <c r="E387" s="323"/>
      <c r="F387" s="313">
        <v>1.3</v>
      </c>
      <c r="G387" s="32">
        <v>4</v>
      </c>
      <c r="H387" s="313">
        <v>5.2</v>
      </c>
      <c r="I387" s="313">
        <v>5.6079999999999997</v>
      </c>
      <c r="J387" s="32">
        <v>104</v>
      </c>
      <c r="K387" s="32" t="s">
        <v>98</v>
      </c>
      <c r="L387" s="33" t="s">
        <v>126</v>
      </c>
      <c r="M387" s="32">
        <v>35</v>
      </c>
      <c r="N387" s="4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22"/>
      <c r="P387" s="322"/>
      <c r="Q387" s="322"/>
      <c r="R387" s="323"/>
      <c r="S387" s="34"/>
      <c r="T387" s="34"/>
      <c r="U387" s="35" t="s">
        <v>65</v>
      </c>
      <c r="V387" s="314">
        <v>0</v>
      </c>
      <c r="W387" s="315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4" t="s">
        <v>1</v>
      </c>
    </row>
    <row r="388" spans="1:53" ht="27" hidden="1" customHeight="1" x14ac:dyDescent="0.25">
      <c r="A388" s="54" t="s">
        <v>551</v>
      </c>
      <c r="B388" s="54" t="s">
        <v>552</v>
      </c>
      <c r="C388" s="31">
        <v>4301020185</v>
      </c>
      <c r="D388" s="325">
        <v>4607091389364</v>
      </c>
      <c r="E388" s="323"/>
      <c r="F388" s="313">
        <v>0.42</v>
      </c>
      <c r="G388" s="32">
        <v>6</v>
      </c>
      <c r="H388" s="313">
        <v>2.52</v>
      </c>
      <c r="I388" s="313">
        <v>2.75</v>
      </c>
      <c r="J388" s="32">
        <v>156</v>
      </c>
      <c r="K388" s="32" t="s">
        <v>63</v>
      </c>
      <c r="L388" s="33" t="s">
        <v>126</v>
      </c>
      <c r="M388" s="32">
        <v>35</v>
      </c>
      <c r="N388" s="3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22"/>
      <c r="P388" s="322"/>
      <c r="Q388" s="322"/>
      <c r="R388" s="323"/>
      <c r="S388" s="34"/>
      <c r="T388" s="34"/>
      <c r="U388" s="35" t="s">
        <v>65</v>
      </c>
      <c r="V388" s="314">
        <v>0</v>
      </c>
      <c r="W388" s="315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5" t="s">
        <v>1</v>
      </c>
    </row>
    <row r="389" spans="1:53" hidden="1" x14ac:dyDescent="0.2">
      <c r="A389" s="330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31"/>
      <c r="N389" s="345" t="s">
        <v>66</v>
      </c>
      <c r="O389" s="343"/>
      <c r="P389" s="343"/>
      <c r="Q389" s="343"/>
      <c r="R389" s="343"/>
      <c r="S389" s="343"/>
      <c r="T389" s="344"/>
      <c r="U389" s="37" t="s">
        <v>67</v>
      </c>
      <c r="V389" s="316">
        <f>IFERROR(V387/H387,"0")+IFERROR(V388/H388,"0")</f>
        <v>0</v>
      </c>
      <c r="W389" s="316">
        <f>IFERROR(W387/H387,"0")+IFERROR(W388/H388,"0")</f>
        <v>0</v>
      </c>
      <c r="X389" s="316">
        <f>IFERROR(IF(X387="",0,X387),"0")+IFERROR(IF(X388="",0,X388),"0")</f>
        <v>0</v>
      </c>
      <c r="Y389" s="317"/>
      <c r="Z389" s="317"/>
    </row>
    <row r="390" spans="1:53" hidden="1" x14ac:dyDescent="0.2">
      <c r="A390" s="327"/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31"/>
      <c r="N390" s="345" t="s">
        <v>66</v>
      </c>
      <c r="O390" s="343"/>
      <c r="P390" s="343"/>
      <c r="Q390" s="343"/>
      <c r="R390" s="343"/>
      <c r="S390" s="343"/>
      <c r="T390" s="344"/>
      <c r="U390" s="37" t="s">
        <v>65</v>
      </c>
      <c r="V390" s="316">
        <f>IFERROR(SUM(V387:V388),"0")</f>
        <v>0</v>
      </c>
      <c r="W390" s="316">
        <f>IFERROR(SUM(W387:W388),"0")</f>
        <v>0</v>
      </c>
      <c r="X390" s="37"/>
      <c r="Y390" s="317"/>
      <c r="Z390" s="317"/>
    </row>
    <row r="391" spans="1:53" ht="14.25" hidden="1" customHeight="1" x14ac:dyDescent="0.25">
      <c r="A391" s="338" t="s">
        <v>60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0"/>
      <c r="Z391" s="310"/>
    </row>
    <row r="392" spans="1:53" ht="27" hidden="1" customHeight="1" x14ac:dyDescent="0.25">
      <c r="A392" s="54" t="s">
        <v>553</v>
      </c>
      <c r="B392" s="54" t="s">
        <v>554</v>
      </c>
      <c r="C392" s="31">
        <v>4301031212</v>
      </c>
      <c r="D392" s="325">
        <v>4607091389739</v>
      </c>
      <c r="E392" s="323"/>
      <c r="F392" s="313">
        <v>0.7</v>
      </c>
      <c r="G392" s="32">
        <v>6</v>
      </c>
      <c r="H392" s="313">
        <v>4.2</v>
      </c>
      <c r="I392" s="313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6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22"/>
      <c r="P392" s="322"/>
      <c r="Q392" s="322"/>
      <c r="R392" s="323"/>
      <c r="S392" s="34"/>
      <c r="T392" s="34"/>
      <c r="U392" s="35" t="s">
        <v>65</v>
      </c>
      <c r="V392" s="314">
        <v>0</v>
      </c>
      <c r="W392" s="315">
        <f t="shared" ref="W392:W398" si="16"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555</v>
      </c>
      <c r="B393" s="54" t="s">
        <v>556</v>
      </c>
      <c r="C393" s="31">
        <v>4301031247</v>
      </c>
      <c r="D393" s="325">
        <v>4680115883048</v>
      </c>
      <c r="E393" s="323"/>
      <c r="F393" s="313">
        <v>1</v>
      </c>
      <c r="G393" s="32">
        <v>4</v>
      </c>
      <c r="H393" s="313">
        <v>4</v>
      </c>
      <c r="I393" s="313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4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22"/>
      <c r="P393" s="322"/>
      <c r="Q393" s="322"/>
      <c r="R393" s="323"/>
      <c r="S393" s="34"/>
      <c r="T393" s="34"/>
      <c r="U393" s="35" t="s">
        <v>65</v>
      </c>
      <c r="V393" s="314">
        <v>0</v>
      </c>
      <c r="W393" s="315">
        <f t="shared" si="16"/>
        <v>0</v>
      </c>
      <c r="X393" s="36" t="str">
        <f>IFERROR(IF(W393=0,"",ROUNDUP(W393/H393,0)*0.00937),"")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557</v>
      </c>
      <c r="B394" s="54" t="s">
        <v>558</v>
      </c>
      <c r="C394" s="31">
        <v>4301031176</v>
      </c>
      <c r="D394" s="325">
        <v>4607091389425</v>
      </c>
      <c r="E394" s="323"/>
      <c r="F394" s="313">
        <v>0.35</v>
      </c>
      <c r="G394" s="32">
        <v>6</v>
      </c>
      <c r="H394" s="313">
        <v>2.1</v>
      </c>
      <c r="I394" s="313">
        <v>2.23</v>
      </c>
      <c r="J394" s="32">
        <v>234</v>
      </c>
      <c r="K394" s="32" t="s">
        <v>169</v>
      </c>
      <c r="L394" s="33" t="s">
        <v>64</v>
      </c>
      <c r="M394" s="32">
        <v>45</v>
      </c>
      <c r="N394" s="60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22"/>
      <c r="P394" s="322"/>
      <c r="Q394" s="322"/>
      <c r="R394" s="323"/>
      <c r="S394" s="34"/>
      <c r="T394" s="34"/>
      <c r="U394" s="35" t="s">
        <v>65</v>
      </c>
      <c r="V394" s="314">
        <v>0</v>
      </c>
      <c r="W394" s="315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559</v>
      </c>
      <c r="B395" s="54" t="s">
        <v>560</v>
      </c>
      <c r="C395" s="31">
        <v>4301031215</v>
      </c>
      <c r="D395" s="325">
        <v>4680115882911</v>
      </c>
      <c r="E395" s="323"/>
      <c r="F395" s="313">
        <v>0.4</v>
      </c>
      <c r="G395" s="32">
        <v>6</v>
      </c>
      <c r="H395" s="313">
        <v>2.4</v>
      </c>
      <c r="I395" s="313">
        <v>2.5299999999999998</v>
      </c>
      <c r="J395" s="32">
        <v>234</v>
      </c>
      <c r="K395" s="32" t="s">
        <v>169</v>
      </c>
      <c r="L395" s="33" t="s">
        <v>64</v>
      </c>
      <c r="M395" s="32">
        <v>40</v>
      </c>
      <c r="N395" s="460" t="s">
        <v>561</v>
      </c>
      <c r="O395" s="322"/>
      <c r="P395" s="322"/>
      <c r="Q395" s="322"/>
      <c r="R395" s="323"/>
      <c r="S395" s="34"/>
      <c r="T395" s="34"/>
      <c r="U395" s="35" t="s">
        <v>65</v>
      </c>
      <c r="V395" s="314">
        <v>0</v>
      </c>
      <c r="W395" s="315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562</v>
      </c>
      <c r="B396" s="54" t="s">
        <v>563</v>
      </c>
      <c r="C396" s="31">
        <v>4301031167</v>
      </c>
      <c r="D396" s="325">
        <v>4680115880771</v>
      </c>
      <c r="E396" s="323"/>
      <c r="F396" s="313">
        <v>0.28000000000000003</v>
      </c>
      <c r="G396" s="32">
        <v>6</v>
      </c>
      <c r="H396" s="313">
        <v>1.68</v>
      </c>
      <c r="I396" s="313">
        <v>1.81</v>
      </c>
      <c r="J396" s="32">
        <v>234</v>
      </c>
      <c r="K396" s="32" t="s">
        <v>169</v>
      </c>
      <c r="L396" s="33" t="s">
        <v>64</v>
      </c>
      <c r="M396" s="32">
        <v>45</v>
      </c>
      <c r="N396" s="4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22"/>
      <c r="P396" s="322"/>
      <c r="Q396" s="322"/>
      <c r="R396" s="323"/>
      <c r="S396" s="34"/>
      <c r="T396" s="34"/>
      <c r="U396" s="35" t="s">
        <v>65</v>
      </c>
      <c r="V396" s="314">
        <v>0</v>
      </c>
      <c r="W396" s="315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564</v>
      </c>
      <c r="B397" s="54" t="s">
        <v>565</v>
      </c>
      <c r="C397" s="31">
        <v>4301031173</v>
      </c>
      <c r="D397" s="325">
        <v>4607091389500</v>
      </c>
      <c r="E397" s="323"/>
      <c r="F397" s="313">
        <v>0.35</v>
      </c>
      <c r="G397" s="32">
        <v>6</v>
      </c>
      <c r="H397" s="313">
        <v>2.1</v>
      </c>
      <c r="I397" s="313">
        <v>2.23</v>
      </c>
      <c r="J397" s="32">
        <v>234</v>
      </c>
      <c r="K397" s="32" t="s">
        <v>169</v>
      </c>
      <c r="L397" s="33" t="s">
        <v>64</v>
      </c>
      <c r="M397" s="32">
        <v>45</v>
      </c>
      <c r="N397" s="5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22"/>
      <c r="P397" s="322"/>
      <c r="Q397" s="322"/>
      <c r="R397" s="323"/>
      <c r="S397" s="34"/>
      <c r="T397" s="34"/>
      <c r="U397" s="35" t="s">
        <v>65</v>
      </c>
      <c r="V397" s="314">
        <v>0</v>
      </c>
      <c r="W397" s="315">
        <f t="shared" si="16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4301031103</v>
      </c>
      <c r="D398" s="325">
        <v>4680115881983</v>
      </c>
      <c r="E398" s="323"/>
      <c r="F398" s="313">
        <v>0.28000000000000003</v>
      </c>
      <c r="G398" s="32">
        <v>4</v>
      </c>
      <c r="H398" s="313">
        <v>1.1200000000000001</v>
      </c>
      <c r="I398" s="313">
        <v>1.252</v>
      </c>
      <c r="J398" s="32">
        <v>234</v>
      </c>
      <c r="K398" s="32" t="s">
        <v>169</v>
      </c>
      <c r="L398" s="33" t="s">
        <v>64</v>
      </c>
      <c r="M398" s="32">
        <v>40</v>
      </c>
      <c r="N398" s="44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22"/>
      <c r="P398" s="322"/>
      <c r="Q398" s="322"/>
      <c r="R398" s="323"/>
      <c r="S398" s="34"/>
      <c r="T398" s="34"/>
      <c r="U398" s="35" t="s">
        <v>65</v>
      </c>
      <c r="V398" s="314">
        <v>0</v>
      </c>
      <c r="W398" s="315">
        <f t="shared" si="16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idden="1" x14ac:dyDescent="0.2">
      <c r="A399" s="330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31"/>
      <c r="N399" s="345" t="s">
        <v>66</v>
      </c>
      <c r="O399" s="343"/>
      <c r="P399" s="343"/>
      <c r="Q399" s="343"/>
      <c r="R399" s="343"/>
      <c r="S399" s="343"/>
      <c r="T399" s="344"/>
      <c r="U399" s="37" t="s">
        <v>67</v>
      </c>
      <c r="V399" s="316">
        <f>IFERROR(V392/H392,"0")+IFERROR(V393/H393,"0")+IFERROR(V394/H394,"0")+IFERROR(V395/H395,"0")+IFERROR(V396/H396,"0")+IFERROR(V397/H397,"0")+IFERROR(V398/H398,"0")</f>
        <v>0</v>
      </c>
      <c r="W399" s="316">
        <f>IFERROR(W392/H392,"0")+IFERROR(W393/H393,"0")+IFERROR(W394/H394,"0")+IFERROR(W395/H395,"0")+IFERROR(W396/H396,"0")+IFERROR(W397/H397,"0")+IFERROR(W398/H398,"0")</f>
        <v>0</v>
      </c>
      <c r="X399" s="316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317"/>
      <c r="Z399" s="317"/>
    </row>
    <row r="400" spans="1:53" hidden="1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31"/>
      <c r="N400" s="345" t="s">
        <v>66</v>
      </c>
      <c r="O400" s="343"/>
      <c r="P400" s="343"/>
      <c r="Q400" s="343"/>
      <c r="R400" s="343"/>
      <c r="S400" s="343"/>
      <c r="T400" s="344"/>
      <c r="U400" s="37" t="s">
        <v>65</v>
      </c>
      <c r="V400" s="316">
        <f>IFERROR(SUM(V392:V398),"0")</f>
        <v>0</v>
      </c>
      <c r="W400" s="316">
        <f>IFERROR(SUM(W392:W398),"0")</f>
        <v>0</v>
      </c>
      <c r="X400" s="37"/>
      <c r="Y400" s="317"/>
      <c r="Z400" s="317"/>
    </row>
    <row r="401" spans="1:53" ht="14.25" hidden="1" customHeight="1" x14ac:dyDescent="0.25">
      <c r="A401" s="338" t="s">
        <v>81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10"/>
      <c r="Z401" s="310"/>
    </row>
    <row r="402" spans="1:53" ht="27" hidden="1" customHeight="1" x14ac:dyDescent="0.25">
      <c r="A402" s="54" t="s">
        <v>568</v>
      </c>
      <c r="B402" s="54" t="s">
        <v>569</v>
      </c>
      <c r="C402" s="31">
        <v>4301040358</v>
      </c>
      <c r="D402" s="325">
        <v>4680115884571</v>
      </c>
      <c r="E402" s="323"/>
      <c r="F402" s="313">
        <v>0.1</v>
      </c>
      <c r="G402" s="32">
        <v>20</v>
      </c>
      <c r="H402" s="313">
        <v>2</v>
      </c>
      <c r="I402" s="313">
        <v>2.6</v>
      </c>
      <c r="J402" s="32">
        <v>200</v>
      </c>
      <c r="K402" s="32" t="s">
        <v>536</v>
      </c>
      <c r="L402" s="33" t="s">
        <v>537</v>
      </c>
      <c r="M402" s="32">
        <v>60</v>
      </c>
      <c r="N402" s="600" t="s">
        <v>570</v>
      </c>
      <c r="O402" s="322"/>
      <c r="P402" s="322"/>
      <c r="Q402" s="322"/>
      <c r="R402" s="323"/>
      <c r="S402" s="34"/>
      <c r="T402" s="34"/>
      <c r="U402" s="35" t="s">
        <v>65</v>
      </c>
      <c r="V402" s="314">
        <v>0</v>
      </c>
      <c r="W402" s="315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 t="s">
        <v>117</v>
      </c>
      <c r="AD402" s="58"/>
      <c r="BA402" s="273" t="s">
        <v>1</v>
      </c>
    </row>
    <row r="403" spans="1:53" hidden="1" x14ac:dyDescent="0.2">
      <c r="A403" s="330"/>
      <c r="B403" s="327"/>
      <c r="C403" s="327"/>
      <c r="D403" s="327"/>
      <c r="E403" s="327"/>
      <c r="F403" s="327"/>
      <c r="G403" s="327"/>
      <c r="H403" s="327"/>
      <c r="I403" s="327"/>
      <c r="J403" s="327"/>
      <c r="K403" s="327"/>
      <c r="L403" s="327"/>
      <c r="M403" s="331"/>
      <c r="N403" s="345" t="s">
        <v>66</v>
      </c>
      <c r="O403" s="343"/>
      <c r="P403" s="343"/>
      <c r="Q403" s="343"/>
      <c r="R403" s="343"/>
      <c r="S403" s="343"/>
      <c r="T403" s="344"/>
      <c r="U403" s="37" t="s">
        <v>67</v>
      </c>
      <c r="V403" s="316">
        <f>IFERROR(V402/H402,"0")</f>
        <v>0</v>
      </c>
      <c r="W403" s="316">
        <f>IFERROR(W402/H402,"0")</f>
        <v>0</v>
      </c>
      <c r="X403" s="316">
        <f>IFERROR(IF(X402="",0,X402),"0")</f>
        <v>0</v>
      </c>
      <c r="Y403" s="317"/>
      <c r="Z403" s="317"/>
    </row>
    <row r="404" spans="1:53" hidden="1" x14ac:dyDescent="0.2">
      <c r="A404" s="327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31"/>
      <c r="N404" s="345" t="s">
        <v>66</v>
      </c>
      <c r="O404" s="343"/>
      <c r="P404" s="343"/>
      <c r="Q404" s="343"/>
      <c r="R404" s="343"/>
      <c r="S404" s="343"/>
      <c r="T404" s="344"/>
      <c r="U404" s="37" t="s">
        <v>65</v>
      </c>
      <c r="V404" s="316">
        <f>IFERROR(SUM(V402:V402),"0")</f>
        <v>0</v>
      </c>
      <c r="W404" s="316">
        <f>IFERROR(SUM(W402:W402),"0")</f>
        <v>0</v>
      </c>
      <c r="X404" s="37"/>
      <c r="Y404" s="317"/>
      <c r="Z404" s="317"/>
    </row>
    <row r="405" spans="1:53" ht="14.25" hidden="1" customHeight="1" x14ac:dyDescent="0.25">
      <c r="A405" s="338" t="s">
        <v>90</v>
      </c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7"/>
      <c r="N405" s="327"/>
      <c r="O405" s="327"/>
      <c r="P405" s="327"/>
      <c r="Q405" s="327"/>
      <c r="R405" s="327"/>
      <c r="S405" s="327"/>
      <c r="T405" s="327"/>
      <c r="U405" s="327"/>
      <c r="V405" s="327"/>
      <c r="W405" s="327"/>
      <c r="X405" s="327"/>
      <c r="Y405" s="310"/>
      <c r="Z405" s="310"/>
    </row>
    <row r="406" spans="1:53" ht="27" hidden="1" customHeight="1" x14ac:dyDescent="0.25">
      <c r="A406" s="54" t="s">
        <v>571</v>
      </c>
      <c r="B406" s="54" t="s">
        <v>572</v>
      </c>
      <c r="C406" s="31">
        <v>4301170010</v>
      </c>
      <c r="D406" s="325">
        <v>4680115884090</v>
      </c>
      <c r="E406" s="323"/>
      <c r="F406" s="313">
        <v>0.11</v>
      </c>
      <c r="G406" s="32">
        <v>12</v>
      </c>
      <c r="H406" s="313">
        <v>1.32</v>
      </c>
      <c r="I406" s="313">
        <v>1.88</v>
      </c>
      <c r="J406" s="32">
        <v>200</v>
      </c>
      <c r="K406" s="32" t="s">
        <v>536</v>
      </c>
      <c r="L406" s="33" t="s">
        <v>537</v>
      </c>
      <c r="M406" s="32">
        <v>150</v>
      </c>
      <c r="N406" s="430" t="s">
        <v>573</v>
      </c>
      <c r="O406" s="322"/>
      <c r="P406" s="322"/>
      <c r="Q406" s="322"/>
      <c r="R406" s="323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4" t="s">
        <v>1</v>
      </c>
    </row>
    <row r="407" spans="1:53" hidden="1" x14ac:dyDescent="0.2">
      <c r="A407" s="330"/>
      <c r="B407" s="327"/>
      <c r="C407" s="327"/>
      <c r="D407" s="327"/>
      <c r="E407" s="327"/>
      <c r="F407" s="327"/>
      <c r="G407" s="327"/>
      <c r="H407" s="327"/>
      <c r="I407" s="327"/>
      <c r="J407" s="327"/>
      <c r="K407" s="327"/>
      <c r="L407" s="327"/>
      <c r="M407" s="331"/>
      <c r="N407" s="345" t="s">
        <v>66</v>
      </c>
      <c r="O407" s="343"/>
      <c r="P407" s="343"/>
      <c r="Q407" s="343"/>
      <c r="R407" s="343"/>
      <c r="S407" s="343"/>
      <c r="T407" s="344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hidden="1" x14ac:dyDescent="0.2">
      <c r="A408" s="327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31"/>
      <c r="N408" s="345" t="s">
        <v>66</v>
      </c>
      <c r="O408" s="343"/>
      <c r="P408" s="343"/>
      <c r="Q408" s="343"/>
      <c r="R408" s="343"/>
      <c r="S408" s="343"/>
      <c r="T408" s="344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hidden="1" customHeight="1" x14ac:dyDescent="0.2">
      <c r="A409" s="350" t="s">
        <v>574</v>
      </c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48"/>
      <c r="Z409" s="48"/>
    </row>
    <row r="410" spans="1:53" ht="16.5" hidden="1" customHeight="1" x14ac:dyDescent="0.25">
      <c r="A410" s="326" t="s">
        <v>574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09"/>
      <c r="Z410" s="309"/>
    </row>
    <row r="411" spans="1:53" ht="14.25" hidden="1" customHeight="1" x14ac:dyDescent="0.25">
      <c r="A411" s="338" t="s">
        <v>103</v>
      </c>
      <c r="B411" s="327"/>
      <c r="C411" s="327"/>
      <c r="D411" s="327"/>
      <c r="E411" s="327"/>
      <c r="F411" s="327"/>
      <c r="G411" s="327"/>
      <c r="H411" s="327"/>
      <c r="I411" s="327"/>
      <c r="J411" s="327"/>
      <c r="K411" s="327"/>
      <c r="L411" s="327"/>
      <c r="M411" s="327"/>
      <c r="N411" s="327"/>
      <c r="O411" s="327"/>
      <c r="P411" s="327"/>
      <c r="Q411" s="327"/>
      <c r="R411" s="327"/>
      <c r="S411" s="327"/>
      <c r="T411" s="327"/>
      <c r="U411" s="327"/>
      <c r="V411" s="327"/>
      <c r="W411" s="327"/>
      <c r="X411" s="327"/>
      <c r="Y411" s="310"/>
      <c r="Z411" s="310"/>
    </row>
    <row r="412" spans="1:53" ht="27" hidden="1" customHeight="1" x14ac:dyDescent="0.25">
      <c r="A412" s="54" t="s">
        <v>575</v>
      </c>
      <c r="B412" s="54" t="s">
        <v>576</v>
      </c>
      <c r="C412" s="31">
        <v>4301011371</v>
      </c>
      <c r="D412" s="325">
        <v>4607091389067</v>
      </c>
      <c r="E412" s="323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126</v>
      </c>
      <c r="M412" s="32">
        <v>55</v>
      </c>
      <c r="N412" s="6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2"/>
      <c r="P412" s="322"/>
      <c r="Q412" s="322"/>
      <c r="R412" s="323"/>
      <c r="S412" s="34"/>
      <c r="T412" s="34"/>
      <c r="U412" s="35" t="s">
        <v>65</v>
      </c>
      <c r="V412" s="314">
        <v>0</v>
      </c>
      <c r="W412" s="315">
        <f t="shared" ref="W412:W420" si="17"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5" t="s">
        <v>1</v>
      </c>
    </row>
    <row r="413" spans="1:53" ht="27" hidden="1" customHeight="1" x14ac:dyDescent="0.25">
      <c r="A413" s="54" t="s">
        <v>577</v>
      </c>
      <c r="B413" s="54" t="s">
        <v>578</v>
      </c>
      <c r="C413" s="31">
        <v>4301011363</v>
      </c>
      <c r="D413" s="325">
        <v>4607091383522</v>
      </c>
      <c r="E413" s="323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2"/>
      <c r="P413" s="322"/>
      <c r="Q413" s="322"/>
      <c r="R413" s="323"/>
      <c r="S413" s="34"/>
      <c r="T413" s="34"/>
      <c r="U413" s="35" t="s">
        <v>65</v>
      </c>
      <c r="V413" s="314">
        <v>0</v>
      </c>
      <c r="W413" s="315">
        <f t="shared" si="17"/>
        <v>0</v>
      </c>
      <c r="X413" s="36" t="str">
        <f>IFERROR(IF(W413=0,"",ROUNDUP(W413/H413,0)*0.01196),"")</f>
        <v/>
      </c>
      <c r="Y413" s="56"/>
      <c r="Z413" s="57"/>
      <c r="AD413" s="58"/>
      <c r="BA413" s="276" t="s">
        <v>1</v>
      </c>
    </row>
    <row r="414" spans="1:53" ht="27" hidden="1" customHeight="1" x14ac:dyDescent="0.25">
      <c r="A414" s="54" t="s">
        <v>579</v>
      </c>
      <c r="B414" s="54" t="s">
        <v>580</v>
      </c>
      <c r="C414" s="31">
        <v>4301011431</v>
      </c>
      <c r="D414" s="325">
        <v>4607091384437</v>
      </c>
      <c r="E414" s="323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45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2"/>
      <c r="P414" s="322"/>
      <c r="Q414" s="322"/>
      <c r="R414" s="323"/>
      <c r="S414" s="34"/>
      <c r="T414" s="34"/>
      <c r="U414" s="35" t="s">
        <v>65</v>
      </c>
      <c r="V414" s="314">
        <v>0</v>
      </c>
      <c r="W414" s="315">
        <f t="shared" si="17"/>
        <v>0</v>
      </c>
      <c r="X414" s="36" t="str">
        <f>IFERROR(IF(W414=0,"",ROUNDUP(W414/H414,0)*0.01196),"")</f>
        <v/>
      </c>
      <c r="Y414" s="56"/>
      <c r="Z414" s="57"/>
      <c r="AD414" s="58"/>
      <c r="BA414" s="277" t="s">
        <v>1</v>
      </c>
    </row>
    <row r="415" spans="1:53" ht="27" hidden="1" customHeight="1" x14ac:dyDescent="0.25">
      <c r="A415" s="54" t="s">
        <v>581</v>
      </c>
      <c r="B415" s="54" t="s">
        <v>582</v>
      </c>
      <c r="C415" s="31">
        <v>4301011365</v>
      </c>
      <c r="D415" s="325">
        <v>4607091389104</v>
      </c>
      <c r="E415" s="323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8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2"/>
      <c r="P415" s="322"/>
      <c r="Q415" s="322"/>
      <c r="R415" s="323"/>
      <c r="S415" s="34"/>
      <c r="T415" s="34"/>
      <c r="U415" s="35" t="s">
        <v>65</v>
      </c>
      <c r="V415" s="314">
        <v>0</v>
      </c>
      <c r="W415" s="315">
        <f t="shared" si="17"/>
        <v>0</v>
      </c>
      <c r="X415" s="36" t="str">
        <f>IFERROR(IF(W415=0,"",ROUNDUP(W415/H415,0)*0.01196),"")</f>
        <v/>
      </c>
      <c r="Y415" s="56"/>
      <c r="Z415" s="57"/>
      <c r="AD415" s="58"/>
      <c r="BA415" s="278" t="s">
        <v>1</v>
      </c>
    </row>
    <row r="416" spans="1:53" ht="27" hidden="1" customHeight="1" x14ac:dyDescent="0.25">
      <c r="A416" s="54" t="s">
        <v>583</v>
      </c>
      <c r="B416" s="54" t="s">
        <v>584</v>
      </c>
      <c r="C416" s="31">
        <v>4301011367</v>
      </c>
      <c r="D416" s="325">
        <v>4680115880603</v>
      </c>
      <c r="E416" s="323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2"/>
      <c r="P416" s="322"/>
      <c r="Q416" s="322"/>
      <c r="R416" s="323"/>
      <c r="S416" s="34"/>
      <c r="T416" s="34"/>
      <c r="U416" s="35" t="s">
        <v>65</v>
      </c>
      <c r="V416" s="314">
        <v>0</v>
      </c>
      <c r="W416" s="315">
        <f t="shared" si="17"/>
        <v>0</v>
      </c>
      <c r="X416" s="36" t="str">
        <f>IFERROR(IF(W416=0,"",ROUNDUP(W416/H416,0)*0.00937),"")</f>
        <v/>
      </c>
      <c r="Y416" s="56"/>
      <c r="Z416" s="57"/>
      <c r="AD416" s="58"/>
      <c r="BA416" s="279" t="s">
        <v>1</v>
      </c>
    </row>
    <row r="417" spans="1:53" ht="27" hidden="1" customHeight="1" x14ac:dyDescent="0.25">
      <c r="A417" s="54" t="s">
        <v>585</v>
      </c>
      <c r="B417" s="54" t="s">
        <v>586</v>
      </c>
      <c r="C417" s="31">
        <v>4301011168</v>
      </c>
      <c r="D417" s="325">
        <v>4607091389999</v>
      </c>
      <c r="E417" s="323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41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2"/>
      <c r="P417" s="322"/>
      <c r="Q417" s="322"/>
      <c r="R417" s="323"/>
      <c r="S417" s="34"/>
      <c r="T417" s="34"/>
      <c r="U417" s="35" t="s">
        <v>65</v>
      </c>
      <c r="V417" s="314">
        <v>0</v>
      </c>
      <c r="W417" s="315">
        <f t="shared" si="17"/>
        <v>0</v>
      </c>
      <c r="X417" s="36" t="str">
        <f>IFERROR(IF(W417=0,"",ROUNDUP(W417/H417,0)*0.00937),"")</f>
        <v/>
      </c>
      <c r="Y417" s="56"/>
      <c r="Z417" s="57"/>
      <c r="AD417" s="58"/>
      <c r="BA417" s="280" t="s">
        <v>1</v>
      </c>
    </row>
    <row r="418" spans="1:53" ht="27" hidden="1" customHeight="1" x14ac:dyDescent="0.25">
      <c r="A418" s="54" t="s">
        <v>587</v>
      </c>
      <c r="B418" s="54" t="s">
        <v>588</v>
      </c>
      <c r="C418" s="31">
        <v>4301011372</v>
      </c>
      <c r="D418" s="325">
        <v>4680115882782</v>
      </c>
      <c r="E418" s="323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3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2"/>
      <c r="P418" s="322"/>
      <c r="Q418" s="322"/>
      <c r="R418" s="323"/>
      <c r="S418" s="34"/>
      <c r="T418" s="34"/>
      <c r="U418" s="35" t="s">
        <v>65</v>
      </c>
      <c r="V418" s="314">
        <v>0</v>
      </c>
      <c r="W418" s="315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ht="27" hidden="1" customHeight="1" x14ac:dyDescent="0.25">
      <c r="A419" s="54" t="s">
        <v>589</v>
      </c>
      <c r="B419" s="54" t="s">
        <v>590</v>
      </c>
      <c r="C419" s="31">
        <v>4301011190</v>
      </c>
      <c r="D419" s="325">
        <v>4607091389098</v>
      </c>
      <c r="E419" s="323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126</v>
      </c>
      <c r="M419" s="32">
        <v>50</v>
      </c>
      <c r="N419" s="4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2"/>
      <c r="P419" s="322"/>
      <c r="Q419" s="322"/>
      <c r="R419" s="323"/>
      <c r="S419" s="34"/>
      <c r="T419" s="34"/>
      <c r="U419" s="35" t="s">
        <v>65</v>
      </c>
      <c r="V419" s="314">
        <v>0</v>
      </c>
      <c r="W419" s="315">
        <f t="shared" si="17"/>
        <v>0</v>
      </c>
      <c r="X419" s="36" t="str">
        <f>IFERROR(IF(W419=0,"",ROUNDUP(W419/H419,0)*0.00753),"")</f>
        <v/>
      </c>
      <c r="Y419" s="56"/>
      <c r="Z419" s="57"/>
      <c r="AD419" s="58"/>
      <c r="BA419" s="282" t="s">
        <v>1</v>
      </c>
    </row>
    <row r="420" spans="1:53" ht="27" hidden="1" customHeight="1" x14ac:dyDescent="0.25">
      <c r="A420" s="54" t="s">
        <v>591</v>
      </c>
      <c r="B420" s="54" t="s">
        <v>592</v>
      </c>
      <c r="C420" s="31">
        <v>4301011366</v>
      </c>
      <c r="D420" s="325">
        <v>4607091389982</v>
      </c>
      <c r="E420" s="323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40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2"/>
      <c r="P420" s="322"/>
      <c r="Q420" s="322"/>
      <c r="R420" s="323"/>
      <c r="S420" s="34"/>
      <c r="T420" s="34"/>
      <c r="U420" s="35" t="s">
        <v>65</v>
      </c>
      <c r="V420" s="314">
        <v>0</v>
      </c>
      <c r="W420" s="315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3" t="s">
        <v>1</v>
      </c>
    </row>
    <row r="421" spans="1:53" hidden="1" x14ac:dyDescent="0.2">
      <c r="A421" s="330"/>
      <c r="B421" s="327"/>
      <c r="C421" s="327"/>
      <c r="D421" s="327"/>
      <c r="E421" s="327"/>
      <c r="F421" s="327"/>
      <c r="G421" s="327"/>
      <c r="H421" s="327"/>
      <c r="I421" s="327"/>
      <c r="J421" s="327"/>
      <c r="K421" s="327"/>
      <c r="L421" s="327"/>
      <c r="M421" s="331"/>
      <c r="N421" s="345" t="s">
        <v>66</v>
      </c>
      <c r="O421" s="343"/>
      <c r="P421" s="343"/>
      <c r="Q421" s="343"/>
      <c r="R421" s="343"/>
      <c r="S421" s="343"/>
      <c r="T421" s="344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0</v>
      </c>
      <c r="W421" s="316">
        <f>IFERROR(W412/H412,"0")+IFERROR(W413/H413,"0")+IFERROR(W414/H414,"0")+IFERROR(W415/H415,"0")+IFERROR(W416/H416,"0")+IFERROR(W417/H417,"0")+IFERROR(W418/H418,"0")+IFERROR(W419/H419,"0")+IFERROR(W420/H420,"0")</f>
        <v>0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</v>
      </c>
      <c r="Y421" s="317"/>
      <c r="Z421" s="317"/>
    </row>
    <row r="422" spans="1:53" hidden="1" x14ac:dyDescent="0.2">
      <c r="A422" s="327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7"/>
      <c r="M422" s="331"/>
      <c r="N422" s="345" t="s">
        <v>66</v>
      </c>
      <c r="O422" s="343"/>
      <c r="P422" s="343"/>
      <c r="Q422" s="343"/>
      <c r="R422" s="343"/>
      <c r="S422" s="343"/>
      <c r="T422" s="344"/>
      <c r="U422" s="37" t="s">
        <v>65</v>
      </c>
      <c r="V422" s="316">
        <f>IFERROR(SUM(V412:V420),"0")</f>
        <v>0</v>
      </c>
      <c r="W422" s="316">
        <f>IFERROR(SUM(W412:W420),"0")</f>
        <v>0</v>
      </c>
      <c r="X422" s="37"/>
      <c r="Y422" s="317"/>
      <c r="Z422" s="317"/>
    </row>
    <row r="423" spans="1:53" ht="14.25" hidden="1" customHeight="1" x14ac:dyDescent="0.25">
      <c r="A423" s="338" t="s">
        <v>95</v>
      </c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7"/>
      <c r="N423" s="327"/>
      <c r="O423" s="327"/>
      <c r="P423" s="327"/>
      <c r="Q423" s="327"/>
      <c r="R423" s="327"/>
      <c r="S423" s="327"/>
      <c r="T423" s="327"/>
      <c r="U423" s="327"/>
      <c r="V423" s="327"/>
      <c r="W423" s="327"/>
      <c r="X423" s="327"/>
      <c r="Y423" s="310"/>
      <c r="Z423" s="310"/>
    </row>
    <row r="424" spans="1:53" ht="16.5" customHeight="1" x14ac:dyDescent="0.25">
      <c r="A424" s="54" t="s">
        <v>593</v>
      </c>
      <c r="B424" s="54" t="s">
        <v>594</v>
      </c>
      <c r="C424" s="31">
        <v>4301020222</v>
      </c>
      <c r="D424" s="325">
        <v>4607091388930</v>
      </c>
      <c r="E424" s="323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6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2"/>
      <c r="P424" s="322"/>
      <c r="Q424" s="322"/>
      <c r="R424" s="323"/>
      <c r="S424" s="34"/>
      <c r="T424" s="34"/>
      <c r="U424" s="35" t="s">
        <v>65</v>
      </c>
      <c r="V424" s="314">
        <v>15</v>
      </c>
      <c r="W424" s="315">
        <f>IFERROR(IF(V424="",0,CEILING((V424/$H424),1)*$H424),"")</f>
        <v>15.84</v>
      </c>
      <c r="X424" s="36">
        <f>IFERROR(IF(W424=0,"",ROUNDUP(W424/H424,0)*0.01196),"")</f>
        <v>3.5880000000000002E-2</v>
      </c>
      <c r="Y424" s="56"/>
      <c r="Z424" s="57"/>
      <c r="AD424" s="58"/>
      <c r="BA424" s="284" t="s">
        <v>1</v>
      </c>
    </row>
    <row r="425" spans="1:53" ht="16.5" hidden="1" customHeight="1" x14ac:dyDescent="0.25">
      <c r="A425" s="54" t="s">
        <v>595</v>
      </c>
      <c r="B425" s="54" t="s">
        <v>596</v>
      </c>
      <c r="C425" s="31">
        <v>4301020206</v>
      </c>
      <c r="D425" s="325">
        <v>4680115880054</v>
      </c>
      <c r="E425" s="323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3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2"/>
      <c r="P425" s="322"/>
      <c r="Q425" s="322"/>
      <c r="R425" s="323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x14ac:dyDescent="0.2">
      <c r="A426" s="330"/>
      <c r="B426" s="327"/>
      <c r="C426" s="327"/>
      <c r="D426" s="327"/>
      <c r="E426" s="327"/>
      <c r="F426" s="327"/>
      <c r="G426" s="327"/>
      <c r="H426" s="327"/>
      <c r="I426" s="327"/>
      <c r="J426" s="327"/>
      <c r="K426" s="327"/>
      <c r="L426" s="327"/>
      <c r="M426" s="331"/>
      <c r="N426" s="345" t="s">
        <v>66</v>
      </c>
      <c r="O426" s="343"/>
      <c r="P426" s="343"/>
      <c r="Q426" s="343"/>
      <c r="R426" s="343"/>
      <c r="S426" s="343"/>
      <c r="T426" s="344"/>
      <c r="U426" s="37" t="s">
        <v>67</v>
      </c>
      <c r="V426" s="316">
        <f>IFERROR(V424/H424,"0")+IFERROR(V425/H425,"0")</f>
        <v>2.8409090909090908</v>
      </c>
      <c r="W426" s="316">
        <f>IFERROR(W424/H424,"0")+IFERROR(W425/H425,"0")</f>
        <v>3</v>
      </c>
      <c r="X426" s="316">
        <f>IFERROR(IF(X424="",0,X424),"0")+IFERROR(IF(X425="",0,X425),"0")</f>
        <v>3.5880000000000002E-2</v>
      </c>
      <c r="Y426" s="317"/>
      <c r="Z426" s="317"/>
    </row>
    <row r="427" spans="1:53" x14ac:dyDescent="0.2">
      <c r="A427" s="327"/>
      <c r="B427" s="327"/>
      <c r="C427" s="327"/>
      <c r="D427" s="327"/>
      <c r="E427" s="327"/>
      <c r="F427" s="327"/>
      <c r="G427" s="327"/>
      <c r="H427" s="327"/>
      <c r="I427" s="327"/>
      <c r="J427" s="327"/>
      <c r="K427" s="327"/>
      <c r="L427" s="327"/>
      <c r="M427" s="331"/>
      <c r="N427" s="345" t="s">
        <v>66</v>
      </c>
      <c r="O427" s="343"/>
      <c r="P427" s="343"/>
      <c r="Q427" s="343"/>
      <c r="R427" s="343"/>
      <c r="S427" s="343"/>
      <c r="T427" s="344"/>
      <c r="U427" s="37" t="s">
        <v>65</v>
      </c>
      <c r="V427" s="316">
        <f>IFERROR(SUM(V424:V425),"0")</f>
        <v>15</v>
      </c>
      <c r="W427" s="316">
        <f>IFERROR(SUM(W424:W425),"0")</f>
        <v>15.84</v>
      </c>
      <c r="X427" s="37"/>
      <c r="Y427" s="317"/>
      <c r="Z427" s="317"/>
    </row>
    <row r="428" spans="1:53" ht="14.25" hidden="1" customHeight="1" x14ac:dyDescent="0.25">
      <c r="A428" s="338" t="s">
        <v>60</v>
      </c>
      <c r="B428" s="327"/>
      <c r="C428" s="327"/>
      <c r="D428" s="327"/>
      <c r="E428" s="327"/>
      <c r="F428" s="327"/>
      <c r="G428" s="327"/>
      <c r="H428" s="327"/>
      <c r="I428" s="327"/>
      <c r="J428" s="327"/>
      <c r="K428" s="327"/>
      <c r="L428" s="327"/>
      <c r="M428" s="327"/>
      <c r="N428" s="327"/>
      <c r="O428" s="327"/>
      <c r="P428" s="327"/>
      <c r="Q428" s="327"/>
      <c r="R428" s="327"/>
      <c r="S428" s="327"/>
      <c r="T428" s="327"/>
      <c r="U428" s="327"/>
      <c r="V428" s="327"/>
      <c r="W428" s="327"/>
      <c r="X428" s="327"/>
      <c r="Y428" s="310"/>
      <c r="Z428" s="310"/>
    </row>
    <row r="429" spans="1:53" ht="27" hidden="1" customHeight="1" x14ac:dyDescent="0.25">
      <c r="A429" s="54" t="s">
        <v>597</v>
      </c>
      <c r="B429" s="54" t="s">
        <v>598</v>
      </c>
      <c r="C429" s="31">
        <v>4301031252</v>
      </c>
      <c r="D429" s="325">
        <v>4680115883116</v>
      </c>
      <c r="E429" s="323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5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2"/>
      <c r="P429" s="322"/>
      <c r="Q429" s="322"/>
      <c r="R429" s="323"/>
      <c r="S429" s="34"/>
      <c r="T429" s="34"/>
      <c r="U429" s="35" t="s">
        <v>65</v>
      </c>
      <c r="V429" s="314">
        <v>0</v>
      </c>
      <c r="W429" s="315">
        <f t="shared" ref="W429:W434" si="18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6" t="s">
        <v>1</v>
      </c>
    </row>
    <row r="430" spans="1:53" ht="27" hidden="1" customHeight="1" x14ac:dyDescent="0.25">
      <c r="A430" s="54" t="s">
        <v>599</v>
      </c>
      <c r="B430" s="54" t="s">
        <v>600</v>
      </c>
      <c r="C430" s="31">
        <v>4301031248</v>
      </c>
      <c r="D430" s="325">
        <v>4680115883093</v>
      </c>
      <c r="E430" s="323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4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2"/>
      <c r="P430" s="322"/>
      <c r="Q430" s="322"/>
      <c r="R430" s="323"/>
      <c r="S430" s="34"/>
      <c r="T430" s="34"/>
      <c r="U430" s="35" t="s">
        <v>65</v>
      </c>
      <c r="V430" s="314">
        <v>0</v>
      </c>
      <c r="W430" s="315">
        <f t="shared" si="18"/>
        <v>0</v>
      </c>
      <c r="X430" s="36" t="str">
        <f>IFERROR(IF(W430=0,"",ROUNDUP(W430/H430,0)*0.01196),"")</f>
        <v/>
      </c>
      <c r="Y430" s="56"/>
      <c r="Z430" s="57"/>
      <c r="AD430" s="58"/>
      <c r="BA430" s="287" t="s">
        <v>1</v>
      </c>
    </row>
    <row r="431" spans="1:53" ht="27" hidden="1" customHeight="1" x14ac:dyDescent="0.25">
      <c r="A431" s="54" t="s">
        <v>601</v>
      </c>
      <c r="B431" s="54" t="s">
        <v>602</v>
      </c>
      <c r="C431" s="31">
        <v>4301031250</v>
      </c>
      <c r="D431" s="325">
        <v>4680115883109</v>
      </c>
      <c r="E431" s="323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5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2"/>
      <c r="P431" s="322"/>
      <c r="Q431" s="322"/>
      <c r="R431" s="323"/>
      <c r="S431" s="34"/>
      <c r="T431" s="34"/>
      <c r="U431" s="35" t="s">
        <v>65</v>
      </c>
      <c r="V431" s="314">
        <v>0</v>
      </c>
      <c r="W431" s="315">
        <f t="shared" si="18"/>
        <v>0</v>
      </c>
      <c r="X431" s="36" t="str">
        <f>IFERROR(IF(W431=0,"",ROUNDUP(W431/H431,0)*0.01196),"")</f>
        <v/>
      </c>
      <c r="Y431" s="56"/>
      <c r="Z431" s="57"/>
      <c r="AD431" s="58"/>
      <c r="BA431" s="288" t="s">
        <v>1</v>
      </c>
    </row>
    <row r="432" spans="1:53" ht="27" hidden="1" customHeight="1" x14ac:dyDescent="0.25">
      <c r="A432" s="54" t="s">
        <v>603</v>
      </c>
      <c r="B432" s="54" t="s">
        <v>604</v>
      </c>
      <c r="C432" s="31">
        <v>4301031249</v>
      </c>
      <c r="D432" s="325">
        <v>4680115882072</v>
      </c>
      <c r="E432" s="323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426" t="s">
        <v>605</v>
      </c>
      <c r="O432" s="322"/>
      <c r="P432" s="322"/>
      <c r="Q432" s="322"/>
      <c r="R432" s="323"/>
      <c r="S432" s="34"/>
      <c r="T432" s="34"/>
      <c r="U432" s="35" t="s">
        <v>65</v>
      </c>
      <c r="V432" s="314">
        <v>0</v>
      </c>
      <c r="W432" s="315">
        <f t="shared" si="18"/>
        <v>0</v>
      </c>
      <c r="X432" s="36" t="str">
        <f>IFERROR(IF(W432=0,"",ROUNDUP(W432/H432,0)*0.00937),"")</f>
        <v/>
      </c>
      <c r="Y432" s="56"/>
      <c r="Z432" s="57"/>
      <c r="AD432" s="58"/>
      <c r="BA432" s="289" t="s">
        <v>1</v>
      </c>
    </row>
    <row r="433" spans="1:53" ht="27" hidden="1" customHeight="1" x14ac:dyDescent="0.25">
      <c r="A433" s="54" t="s">
        <v>606</v>
      </c>
      <c r="B433" s="54" t="s">
        <v>607</v>
      </c>
      <c r="C433" s="31">
        <v>4301031251</v>
      </c>
      <c r="D433" s="325">
        <v>4680115882102</v>
      </c>
      <c r="E433" s="323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401" t="s">
        <v>608</v>
      </c>
      <c r="O433" s="322"/>
      <c r="P433" s="322"/>
      <c r="Q433" s="322"/>
      <c r="R433" s="323"/>
      <c r="S433" s="34"/>
      <c r="T433" s="34"/>
      <c r="U433" s="35" t="s">
        <v>65</v>
      </c>
      <c r="V433" s="314">
        <v>0</v>
      </c>
      <c r="W433" s="315">
        <f t="shared" si="18"/>
        <v>0</v>
      </c>
      <c r="X433" s="36" t="str">
        <f>IFERROR(IF(W433=0,"",ROUNDUP(W433/H433,0)*0.00937),"")</f>
        <v/>
      </c>
      <c r="Y433" s="56"/>
      <c r="Z433" s="57"/>
      <c r="AD433" s="58"/>
      <c r="BA433" s="290" t="s">
        <v>1</v>
      </c>
    </row>
    <row r="434" spans="1:53" ht="27" hidden="1" customHeight="1" x14ac:dyDescent="0.25">
      <c r="A434" s="54" t="s">
        <v>609</v>
      </c>
      <c r="B434" s="54" t="s">
        <v>610</v>
      </c>
      <c r="C434" s="31">
        <v>4301031253</v>
      </c>
      <c r="D434" s="325">
        <v>4680115882096</v>
      </c>
      <c r="E434" s="323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579" t="s">
        <v>611</v>
      </c>
      <c r="O434" s="322"/>
      <c r="P434" s="322"/>
      <c r="Q434" s="322"/>
      <c r="R434" s="323"/>
      <c r="S434" s="34"/>
      <c r="T434" s="34"/>
      <c r="U434" s="35" t="s">
        <v>65</v>
      </c>
      <c r="V434" s="314">
        <v>0</v>
      </c>
      <c r="W434" s="315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hidden="1" x14ac:dyDescent="0.2">
      <c r="A435" s="330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31"/>
      <c r="N435" s="345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16">
        <f>IFERROR(V429/H429,"0")+IFERROR(V430/H430,"0")+IFERROR(V431/H431,"0")+IFERROR(V432/H432,"0")+IFERROR(V433/H433,"0")+IFERROR(V434/H434,"0")</f>
        <v>0</v>
      </c>
      <c r="W435" s="316">
        <f>IFERROR(W429/H429,"0")+IFERROR(W430/H430,"0")+IFERROR(W431/H431,"0")+IFERROR(W432/H432,"0")+IFERROR(W433/H433,"0")+IFERROR(W434/H434,"0")</f>
        <v>0</v>
      </c>
      <c r="X435" s="316">
        <f>IFERROR(IF(X429="",0,X429),"0")+IFERROR(IF(X430="",0,X430),"0")+IFERROR(IF(X431="",0,X431),"0")+IFERROR(IF(X432="",0,X432),"0")+IFERROR(IF(X433="",0,X433),"0")+IFERROR(IF(X434="",0,X434),"0")</f>
        <v>0</v>
      </c>
      <c r="Y435" s="317"/>
      <c r="Z435" s="317"/>
    </row>
    <row r="436" spans="1:53" hidden="1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31"/>
      <c r="N436" s="345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16">
        <f>IFERROR(SUM(V429:V434),"0")</f>
        <v>0</v>
      </c>
      <c r="W436" s="316">
        <f>IFERROR(SUM(W429:W434),"0")</f>
        <v>0</v>
      </c>
      <c r="X436" s="37"/>
      <c r="Y436" s="317"/>
      <c r="Z436" s="317"/>
    </row>
    <row r="437" spans="1:53" ht="14.25" hidden="1" customHeight="1" x14ac:dyDescent="0.25">
      <c r="A437" s="338" t="s">
        <v>68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0"/>
      <c r="Z437" s="310"/>
    </row>
    <row r="438" spans="1:53" ht="16.5" hidden="1" customHeight="1" x14ac:dyDescent="0.25">
      <c r="A438" s="54" t="s">
        <v>612</v>
      </c>
      <c r="B438" s="54" t="s">
        <v>613</v>
      </c>
      <c r="C438" s="31">
        <v>4301051230</v>
      </c>
      <c r="D438" s="325">
        <v>4607091383409</v>
      </c>
      <c r="E438" s="323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3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2"/>
      <c r="P438" s="322"/>
      <c r="Q438" s="322"/>
      <c r="R438" s="323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2" t="s">
        <v>1</v>
      </c>
    </row>
    <row r="439" spans="1:53" ht="16.5" hidden="1" customHeight="1" x14ac:dyDescent="0.25">
      <c r="A439" s="54" t="s">
        <v>614</v>
      </c>
      <c r="B439" s="54" t="s">
        <v>615</v>
      </c>
      <c r="C439" s="31">
        <v>4301051231</v>
      </c>
      <c r="D439" s="325">
        <v>4607091383416</v>
      </c>
      <c r="E439" s="323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3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2"/>
      <c r="P439" s="322"/>
      <c r="Q439" s="322"/>
      <c r="R439" s="323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3" t="s">
        <v>1</v>
      </c>
    </row>
    <row r="440" spans="1:53" hidden="1" x14ac:dyDescent="0.2">
      <c r="A440" s="330"/>
      <c r="B440" s="327"/>
      <c r="C440" s="327"/>
      <c r="D440" s="327"/>
      <c r="E440" s="327"/>
      <c r="F440" s="327"/>
      <c r="G440" s="327"/>
      <c r="H440" s="327"/>
      <c r="I440" s="327"/>
      <c r="J440" s="327"/>
      <c r="K440" s="327"/>
      <c r="L440" s="327"/>
      <c r="M440" s="331"/>
      <c r="N440" s="345" t="s">
        <v>66</v>
      </c>
      <c r="O440" s="343"/>
      <c r="P440" s="343"/>
      <c r="Q440" s="343"/>
      <c r="R440" s="343"/>
      <c r="S440" s="343"/>
      <c r="T440" s="344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hidden="1" x14ac:dyDescent="0.2">
      <c r="A441" s="327"/>
      <c r="B441" s="327"/>
      <c r="C441" s="327"/>
      <c r="D441" s="327"/>
      <c r="E441" s="327"/>
      <c r="F441" s="327"/>
      <c r="G441" s="327"/>
      <c r="H441" s="327"/>
      <c r="I441" s="327"/>
      <c r="J441" s="327"/>
      <c r="K441" s="327"/>
      <c r="L441" s="327"/>
      <c r="M441" s="331"/>
      <c r="N441" s="345" t="s">
        <v>66</v>
      </c>
      <c r="O441" s="343"/>
      <c r="P441" s="343"/>
      <c r="Q441" s="343"/>
      <c r="R441" s="343"/>
      <c r="S441" s="343"/>
      <c r="T441" s="344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hidden="1" customHeight="1" x14ac:dyDescent="0.2">
      <c r="A442" s="350" t="s">
        <v>616</v>
      </c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51"/>
      <c r="N442" s="351"/>
      <c r="O442" s="351"/>
      <c r="P442" s="351"/>
      <c r="Q442" s="351"/>
      <c r="R442" s="351"/>
      <c r="S442" s="351"/>
      <c r="T442" s="351"/>
      <c r="U442" s="351"/>
      <c r="V442" s="351"/>
      <c r="W442" s="351"/>
      <c r="X442" s="351"/>
      <c r="Y442" s="48"/>
      <c r="Z442" s="48"/>
    </row>
    <row r="443" spans="1:53" ht="16.5" hidden="1" customHeight="1" x14ac:dyDescent="0.25">
      <c r="A443" s="326" t="s">
        <v>617</v>
      </c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7"/>
      <c r="N443" s="327"/>
      <c r="O443" s="327"/>
      <c r="P443" s="327"/>
      <c r="Q443" s="327"/>
      <c r="R443" s="327"/>
      <c r="S443" s="327"/>
      <c r="T443" s="327"/>
      <c r="U443" s="327"/>
      <c r="V443" s="327"/>
      <c r="W443" s="327"/>
      <c r="X443" s="327"/>
      <c r="Y443" s="309"/>
      <c r="Z443" s="309"/>
    </row>
    <row r="444" spans="1:53" ht="14.25" hidden="1" customHeight="1" x14ac:dyDescent="0.25">
      <c r="A444" s="338" t="s">
        <v>103</v>
      </c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7"/>
      <c r="N444" s="327"/>
      <c r="O444" s="327"/>
      <c r="P444" s="327"/>
      <c r="Q444" s="327"/>
      <c r="R444" s="327"/>
      <c r="S444" s="327"/>
      <c r="T444" s="327"/>
      <c r="U444" s="327"/>
      <c r="V444" s="327"/>
      <c r="W444" s="327"/>
      <c r="X444" s="327"/>
      <c r="Y444" s="310"/>
      <c r="Z444" s="310"/>
    </row>
    <row r="445" spans="1:53" ht="27" hidden="1" customHeight="1" x14ac:dyDescent="0.25">
      <c r="A445" s="54" t="s">
        <v>618</v>
      </c>
      <c r="B445" s="54" t="s">
        <v>619</v>
      </c>
      <c r="C445" s="31">
        <v>4301011585</v>
      </c>
      <c r="D445" s="325">
        <v>4640242180441</v>
      </c>
      <c r="E445" s="323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495" t="s">
        <v>620</v>
      </c>
      <c r="O445" s="322"/>
      <c r="P445" s="322"/>
      <c r="Q445" s="322"/>
      <c r="R445" s="323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4" t="s">
        <v>1</v>
      </c>
    </row>
    <row r="446" spans="1:53" ht="27" hidden="1" customHeight="1" x14ac:dyDescent="0.25">
      <c r="A446" s="54" t="s">
        <v>621</v>
      </c>
      <c r="B446" s="54" t="s">
        <v>622</v>
      </c>
      <c r="C446" s="31">
        <v>4301011584</v>
      </c>
      <c r="D446" s="325">
        <v>4640242180564</v>
      </c>
      <c r="E446" s="323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463" t="s">
        <v>623</v>
      </c>
      <c r="O446" s="322"/>
      <c r="P446" s="322"/>
      <c r="Q446" s="322"/>
      <c r="R446" s="323"/>
      <c r="S446" s="34"/>
      <c r="T446" s="34"/>
      <c r="U446" s="35" t="s">
        <v>65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5" t="s">
        <v>1</v>
      </c>
    </row>
    <row r="447" spans="1:53" hidden="1" x14ac:dyDescent="0.2">
      <c r="A447" s="330"/>
      <c r="B447" s="327"/>
      <c r="C447" s="327"/>
      <c r="D447" s="327"/>
      <c r="E447" s="327"/>
      <c r="F447" s="327"/>
      <c r="G447" s="327"/>
      <c r="H447" s="327"/>
      <c r="I447" s="327"/>
      <c r="J447" s="327"/>
      <c r="K447" s="327"/>
      <c r="L447" s="327"/>
      <c r="M447" s="331"/>
      <c r="N447" s="345" t="s">
        <v>66</v>
      </c>
      <c r="O447" s="343"/>
      <c r="P447" s="343"/>
      <c r="Q447" s="343"/>
      <c r="R447" s="343"/>
      <c r="S447" s="343"/>
      <c r="T447" s="344"/>
      <c r="U447" s="37" t="s">
        <v>67</v>
      </c>
      <c r="V447" s="316">
        <f>IFERROR(V445/H445,"0")+IFERROR(V446/H446,"0")</f>
        <v>0</v>
      </c>
      <c r="W447" s="316">
        <f>IFERROR(W445/H445,"0")+IFERROR(W446/H446,"0")</f>
        <v>0</v>
      </c>
      <c r="X447" s="316">
        <f>IFERROR(IF(X445="",0,X445),"0")+IFERROR(IF(X446="",0,X446),"0")</f>
        <v>0</v>
      </c>
      <c r="Y447" s="317"/>
      <c r="Z447" s="317"/>
    </row>
    <row r="448" spans="1:53" hidden="1" x14ac:dyDescent="0.2">
      <c r="A448" s="327"/>
      <c r="B448" s="327"/>
      <c r="C448" s="327"/>
      <c r="D448" s="327"/>
      <c r="E448" s="327"/>
      <c r="F448" s="327"/>
      <c r="G448" s="327"/>
      <c r="H448" s="327"/>
      <c r="I448" s="327"/>
      <c r="J448" s="327"/>
      <c r="K448" s="327"/>
      <c r="L448" s="327"/>
      <c r="M448" s="331"/>
      <c r="N448" s="345" t="s">
        <v>66</v>
      </c>
      <c r="O448" s="343"/>
      <c r="P448" s="343"/>
      <c r="Q448" s="343"/>
      <c r="R448" s="343"/>
      <c r="S448" s="343"/>
      <c r="T448" s="344"/>
      <c r="U448" s="37" t="s">
        <v>65</v>
      </c>
      <c r="V448" s="316">
        <f>IFERROR(SUM(V445:V446),"0")</f>
        <v>0</v>
      </c>
      <c r="W448" s="316">
        <f>IFERROR(SUM(W445:W446),"0")</f>
        <v>0</v>
      </c>
      <c r="X448" s="37"/>
      <c r="Y448" s="317"/>
      <c r="Z448" s="317"/>
    </row>
    <row r="449" spans="1:53" ht="14.25" hidden="1" customHeight="1" x14ac:dyDescent="0.25">
      <c r="A449" s="338" t="s">
        <v>95</v>
      </c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7"/>
      <c r="N449" s="327"/>
      <c r="O449" s="327"/>
      <c r="P449" s="327"/>
      <c r="Q449" s="327"/>
      <c r="R449" s="327"/>
      <c r="S449" s="327"/>
      <c r="T449" s="327"/>
      <c r="U449" s="327"/>
      <c r="V449" s="327"/>
      <c r="W449" s="327"/>
      <c r="X449" s="327"/>
      <c r="Y449" s="310"/>
      <c r="Z449" s="310"/>
    </row>
    <row r="450" spans="1:53" ht="27" hidden="1" customHeight="1" x14ac:dyDescent="0.25">
      <c r="A450" s="54" t="s">
        <v>624</v>
      </c>
      <c r="B450" s="54" t="s">
        <v>625</v>
      </c>
      <c r="C450" s="31">
        <v>4301020260</v>
      </c>
      <c r="D450" s="325">
        <v>4640242180526</v>
      </c>
      <c r="E450" s="323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518" t="s">
        <v>626</v>
      </c>
      <c r="O450" s="322"/>
      <c r="P450" s="322"/>
      <c r="Q450" s="322"/>
      <c r="R450" s="323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6" t="s">
        <v>1</v>
      </c>
    </row>
    <row r="451" spans="1:53" ht="16.5" hidden="1" customHeight="1" x14ac:dyDescent="0.25">
      <c r="A451" s="54" t="s">
        <v>627</v>
      </c>
      <c r="B451" s="54" t="s">
        <v>628</v>
      </c>
      <c r="C451" s="31">
        <v>4301020269</v>
      </c>
      <c r="D451" s="325">
        <v>4640242180519</v>
      </c>
      <c r="E451" s="323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126</v>
      </c>
      <c r="M451" s="32">
        <v>50</v>
      </c>
      <c r="N451" s="480" t="s">
        <v>629</v>
      </c>
      <c r="O451" s="322"/>
      <c r="P451" s="322"/>
      <c r="Q451" s="322"/>
      <c r="R451" s="323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7" t="s">
        <v>1</v>
      </c>
    </row>
    <row r="452" spans="1:53" hidden="1" x14ac:dyDescent="0.2">
      <c r="A452" s="330"/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31"/>
      <c r="N452" s="345" t="s">
        <v>66</v>
      </c>
      <c r="O452" s="343"/>
      <c r="P452" s="343"/>
      <c r="Q452" s="343"/>
      <c r="R452" s="343"/>
      <c r="S452" s="343"/>
      <c r="T452" s="344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hidden="1" x14ac:dyDescent="0.2">
      <c r="A453" s="327"/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31"/>
      <c r="N453" s="345" t="s">
        <v>66</v>
      </c>
      <c r="O453" s="343"/>
      <c r="P453" s="343"/>
      <c r="Q453" s="343"/>
      <c r="R453" s="343"/>
      <c r="S453" s="343"/>
      <c r="T453" s="344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hidden="1" customHeight="1" x14ac:dyDescent="0.25">
      <c r="A454" s="338" t="s">
        <v>60</v>
      </c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7"/>
      <c r="N454" s="327"/>
      <c r="O454" s="327"/>
      <c r="P454" s="327"/>
      <c r="Q454" s="327"/>
      <c r="R454" s="327"/>
      <c r="S454" s="327"/>
      <c r="T454" s="327"/>
      <c r="U454" s="327"/>
      <c r="V454" s="327"/>
      <c r="W454" s="327"/>
      <c r="X454" s="327"/>
      <c r="Y454" s="310"/>
      <c r="Z454" s="310"/>
    </row>
    <row r="455" spans="1:53" ht="27" hidden="1" customHeight="1" x14ac:dyDescent="0.25">
      <c r="A455" s="54" t="s">
        <v>630</v>
      </c>
      <c r="B455" s="54" t="s">
        <v>631</v>
      </c>
      <c r="C455" s="31">
        <v>4301031200</v>
      </c>
      <c r="D455" s="325">
        <v>4640242180489</v>
      </c>
      <c r="E455" s="323"/>
      <c r="F455" s="313">
        <v>0.28000000000000003</v>
      </c>
      <c r="G455" s="32">
        <v>6</v>
      </c>
      <c r="H455" s="313">
        <v>1.68</v>
      </c>
      <c r="I455" s="313">
        <v>1.84</v>
      </c>
      <c r="J455" s="32">
        <v>234</v>
      </c>
      <c r="K455" s="32" t="s">
        <v>169</v>
      </c>
      <c r="L455" s="33" t="s">
        <v>64</v>
      </c>
      <c r="M455" s="32">
        <v>40</v>
      </c>
      <c r="N455" s="650" t="s">
        <v>632</v>
      </c>
      <c r="O455" s="322"/>
      <c r="P455" s="322"/>
      <c r="Q455" s="322"/>
      <c r="R455" s="323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IFERROR(IF(W455=0,"",ROUNDUP(W455/H455,0)*0.00502),"")</f>
        <v/>
      </c>
      <c r="Y455" s="56"/>
      <c r="Z455" s="57" t="s">
        <v>117</v>
      </c>
      <c r="AD455" s="58"/>
      <c r="BA455" s="298" t="s">
        <v>1</v>
      </c>
    </row>
    <row r="456" spans="1:53" ht="27" hidden="1" customHeight="1" x14ac:dyDescent="0.25">
      <c r="A456" s="54" t="s">
        <v>633</v>
      </c>
      <c r="B456" s="54" t="s">
        <v>634</v>
      </c>
      <c r="C456" s="31">
        <v>4301031280</v>
      </c>
      <c r="D456" s="325">
        <v>4640242180816</v>
      </c>
      <c r="E456" s="323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506" t="s">
        <v>635</v>
      </c>
      <c r="O456" s="322"/>
      <c r="P456" s="322"/>
      <c r="Q456" s="322"/>
      <c r="R456" s="323"/>
      <c r="S456" s="34"/>
      <c r="T456" s="34"/>
      <c r="U456" s="35" t="s">
        <v>65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299" t="s">
        <v>1</v>
      </c>
    </row>
    <row r="457" spans="1:53" ht="27" hidden="1" customHeight="1" x14ac:dyDescent="0.25">
      <c r="A457" s="54" t="s">
        <v>636</v>
      </c>
      <c r="B457" s="54" t="s">
        <v>637</v>
      </c>
      <c r="C457" s="31">
        <v>4301031244</v>
      </c>
      <c r="D457" s="325">
        <v>4640242180595</v>
      </c>
      <c r="E457" s="323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651" t="s">
        <v>638</v>
      </c>
      <c r="O457" s="322"/>
      <c r="P457" s="322"/>
      <c r="Q457" s="322"/>
      <c r="R457" s="323"/>
      <c r="S457" s="34"/>
      <c r="T457" s="34"/>
      <c r="U457" s="35" t="s">
        <v>65</v>
      </c>
      <c r="V457" s="314">
        <v>0</v>
      </c>
      <c r="W457" s="315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0" t="s">
        <v>1</v>
      </c>
    </row>
    <row r="458" spans="1:53" ht="27" hidden="1" customHeight="1" x14ac:dyDescent="0.25">
      <c r="A458" s="54" t="s">
        <v>639</v>
      </c>
      <c r="B458" s="54" t="s">
        <v>640</v>
      </c>
      <c r="C458" s="31">
        <v>4301031203</v>
      </c>
      <c r="D458" s="325">
        <v>4640242180908</v>
      </c>
      <c r="E458" s="323"/>
      <c r="F458" s="313">
        <v>0.28000000000000003</v>
      </c>
      <c r="G458" s="32">
        <v>6</v>
      </c>
      <c r="H458" s="313">
        <v>1.68</v>
      </c>
      <c r="I458" s="313">
        <v>1.81</v>
      </c>
      <c r="J458" s="32">
        <v>234</v>
      </c>
      <c r="K458" s="32" t="s">
        <v>169</v>
      </c>
      <c r="L458" s="33" t="s">
        <v>64</v>
      </c>
      <c r="M458" s="32">
        <v>40</v>
      </c>
      <c r="N458" s="476" t="s">
        <v>641</v>
      </c>
      <c r="O458" s="322"/>
      <c r="P458" s="322"/>
      <c r="Q458" s="322"/>
      <c r="R458" s="323"/>
      <c r="S458" s="34"/>
      <c r="T458" s="34"/>
      <c r="U458" s="35" t="s">
        <v>65</v>
      </c>
      <c r="V458" s="314">
        <v>0</v>
      </c>
      <c r="W458" s="315">
        <f>IFERROR(IF(V458="",0,CEILING((V458/$H458),1)*$H458),"")</f>
        <v>0</v>
      </c>
      <c r="X458" s="36" t="str">
        <f>IFERROR(IF(W458=0,"",ROUNDUP(W458/H458,0)*0.00502),"")</f>
        <v/>
      </c>
      <c r="Y458" s="56"/>
      <c r="Z458" s="57"/>
      <c r="AD458" s="58"/>
      <c r="BA458" s="301" t="s">
        <v>1</v>
      </c>
    </row>
    <row r="459" spans="1:53" hidden="1" x14ac:dyDescent="0.2">
      <c r="A459" s="330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31"/>
      <c r="N459" s="345" t="s">
        <v>66</v>
      </c>
      <c r="O459" s="343"/>
      <c r="P459" s="343"/>
      <c r="Q459" s="343"/>
      <c r="R459" s="343"/>
      <c r="S459" s="343"/>
      <c r="T459" s="344"/>
      <c r="U459" s="37" t="s">
        <v>67</v>
      </c>
      <c r="V459" s="316">
        <f>IFERROR(V455/H455,"0")+IFERROR(V456/H456,"0")+IFERROR(V457/H457,"0")+IFERROR(V458/H458,"0")</f>
        <v>0</v>
      </c>
      <c r="W459" s="316">
        <f>IFERROR(W455/H455,"0")+IFERROR(W456/H456,"0")+IFERROR(W457/H457,"0")+IFERROR(W458/H458,"0")</f>
        <v>0</v>
      </c>
      <c r="X459" s="316">
        <f>IFERROR(IF(X455="",0,X455),"0")+IFERROR(IF(X456="",0,X456),"0")+IFERROR(IF(X457="",0,X457),"0")+IFERROR(IF(X458="",0,X458),"0")</f>
        <v>0</v>
      </c>
      <c r="Y459" s="317"/>
      <c r="Z459" s="317"/>
    </row>
    <row r="460" spans="1:53" hidden="1" x14ac:dyDescent="0.2">
      <c r="A460" s="327"/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31"/>
      <c r="N460" s="345" t="s">
        <v>66</v>
      </c>
      <c r="O460" s="343"/>
      <c r="P460" s="343"/>
      <c r="Q460" s="343"/>
      <c r="R460" s="343"/>
      <c r="S460" s="343"/>
      <c r="T460" s="344"/>
      <c r="U460" s="37" t="s">
        <v>65</v>
      </c>
      <c r="V460" s="316">
        <f>IFERROR(SUM(V455:V458),"0")</f>
        <v>0</v>
      </c>
      <c r="W460" s="316">
        <f>IFERROR(SUM(W455:W458),"0")</f>
        <v>0</v>
      </c>
      <c r="X460" s="37"/>
      <c r="Y460" s="317"/>
      <c r="Z460" s="317"/>
    </row>
    <row r="461" spans="1:53" ht="14.25" hidden="1" customHeight="1" x14ac:dyDescent="0.25">
      <c r="A461" s="338" t="s">
        <v>68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10"/>
      <c r="Z461" s="310"/>
    </row>
    <row r="462" spans="1:53" ht="27" hidden="1" customHeight="1" x14ac:dyDescent="0.25">
      <c r="A462" s="54" t="s">
        <v>642</v>
      </c>
      <c r="B462" s="54" t="s">
        <v>643</v>
      </c>
      <c r="C462" s="31">
        <v>4301051390</v>
      </c>
      <c r="D462" s="325">
        <v>4640242181233</v>
      </c>
      <c r="E462" s="323"/>
      <c r="F462" s="313">
        <v>0.3</v>
      </c>
      <c r="G462" s="32">
        <v>6</v>
      </c>
      <c r="H462" s="313">
        <v>1.8</v>
      </c>
      <c r="I462" s="313">
        <v>1.984</v>
      </c>
      <c r="J462" s="32">
        <v>234</v>
      </c>
      <c r="K462" s="32" t="s">
        <v>169</v>
      </c>
      <c r="L462" s="33" t="s">
        <v>64</v>
      </c>
      <c r="M462" s="32">
        <v>40</v>
      </c>
      <c r="N462" s="649" t="s">
        <v>644</v>
      </c>
      <c r="O462" s="322"/>
      <c r="P462" s="322"/>
      <c r="Q462" s="322"/>
      <c r="R462" s="323"/>
      <c r="S462" s="34"/>
      <c r="T462" s="34"/>
      <c r="U462" s="35" t="s">
        <v>65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IFERROR(IF(W462=0,"",ROUNDUP(W462/H462,0)*0.00502),"")</f>
        <v/>
      </c>
      <c r="Y462" s="56"/>
      <c r="Z462" s="57" t="s">
        <v>117</v>
      </c>
      <c r="AD462" s="58"/>
      <c r="BA462" s="302" t="s">
        <v>1</v>
      </c>
    </row>
    <row r="463" spans="1:53" ht="27" hidden="1" customHeight="1" x14ac:dyDescent="0.25">
      <c r="A463" s="54" t="s">
        <v>645</v>
      </c>
      <c r="B463" s="54" t="s">
        <v>646</v>
      </c>
      <c r="C463" s="31">
        <v>4301051448</v>
      </c>
      <c r="D463" s="325">
        <v>4640242181226</v>
      </c>
      <c r="E463" s="323"/>
      <c r="F463" s="313">
        <v>0.3</v>
      </c>
      <c r="G463" s="32">
        <v>6</v>
      </c>
      <c r="H463" s="313">
        <v>1.8</v>
      </c>
      <c r="I463" s="313">
        <v>1.972</v>
      </c>
      <c r="J463" s="32">
        <v>234</v>
      </c>
      <c r="K463" s="32" t="s">
        <v>169</v>
      </c>
      <c r="L463" s="33" t="s">
        <v>64</v>
      </c>
      <c r="M463" s="32">
        <v>30</v>
      </c>
      <c r="N463" s="619" t="s">
        <v>647</v>
      </c>
      <c r="O463" s="322"/>
      <c r="P463" s="322"/>
      <c r="Q463" s="322"/>
      <c r="R463" s="323"/>
      <c r="S463" s="34"/>
      <c r="T463" s="34"/>
      <c r="U463" s="35" t="s">
        <v>65</v>
      </c>
      <c r="V463" s="314">
        <v>0</v>
      </c>
      <c r="W463" s="315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 t="s">
        <v>117</v>
      </c>
      <c r="AD463" s="58"/>
      <c r="BA463" s="303" t="s">
        <v>1</v>
      </c>
    </row>
    <row r="464" spans="1:53" ht="27" hidden="1" customHeight="1" x14ac:dyDescent="0.25">
      <c r="A464" s="54" t="s">
        <v>648</v>
      </c>
      <c r="B464" s="54" t="s">
        <v>649</v>
      </c>
      <c r="C464" s="31">
        <v>4301051310</v>
      </c>
      <c r="D464" s="325">
        <v>4680115880870</v>
      </c>
      <c r="E464" s="323"/>
      <c r="F464" s="313">
        <v>1.3</v>
      </c>
      <c r="G464" s="32">
        <v>6</v>
      </c>
      <c r="H464" s="313">
        <v>7.8</v>
      </c>
      <c r="I464" s="313">
        <v>8.3640000000000008</v>
      </c>
      <c r="J464" s="32">
        <v>56</v>
      </c>
      <c r="K464" s="32" t="s">
        <v>98</v>
      </c>
      <c r="L464" s="33" t="s">
        <v>126</v>
      </c>
      <c r="M464" s="32">
        <v>40</v>
      </c>
      <c r="N464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22"/>
      <c r="P464" s="322"/>
      <c r="Q464" s="322"/>
      <c r="R464" s="323"/>
      <c r="S464" s="34"/>
      <c r="T464" s="34"/>
      <c r="U464" s="35" t="s">
        <v>65</v>
      </c>
      <c r="V464" s="314">
        <v>0</v>
      </c>
      <c r="W464" s="315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53" ht="27" hidden="1" customHeight="1" x14ac:dyDescent="0.25">
      <c r="A465" s="54" t="s">
        <v>650</v>
      </c>
      <c r="B465" s="54" t="s">
        <v>651</v>
      </c>
      <c r="C465" s="31">
        <v>4301051510</v>
      </c>
      <c r="D465" s="325">
        <v>4640242180540</v>
      </c>
      <c r="E465" s="323"/>
      <c r="F465" s="313">
        <v>1.3</v>
      </c>
      <c r="G465" s="32">
        <v>6</v>
      </c>
      <c r="H465" s="313">
        <v>7.8</v>
      </c>
      <c r="I465" s="313">
        <v>8.3640000000000008</v>
      </c>
      <c r="J465" s="32">
        <v>56</v>
      </c>
      <c r="K465" s="32" t="s">
        <v>98</v>
      </c>
      <c r="L465" s="33" t="s">
        <v>64</v>
      </c>
      <c r="M465" s="32">
        <v>30</v>
      </c>
      <c r="N465" s="528" t="s">
        <v>652</v>
      </c>
      <c r="O465" s="322"/>
      <c r="P465" s="322"/>
      <c r="Q465" s="322"/>
      <c r="R465" s="323"/>
      <c r="S465" s="34"/>
      <c r="T465" s="34"/>
      <c r="U465" s="35" t="s">
        <v>65</v>
      </c>
      <c r="V465" s="314">
        <v>0</v>
      </c>
      <c r="W465" s="315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653</v>
      </c>
      <c r="B466" s="54" t="s">
        <v>654</v>
      </c>
      <c r="C466" s="31">
        <v>4301051508</v>
      </c>
      <c r="D466" s="325">
        <v>4640242180557</v>
      </c>
      <c r="E466" s="323"/>
      <c r="F466" s="313">
        <v>0.5</v>
      </c>
      <c r="G466" s="32">
        <v>6</v>
      </c>
      <c r="H466" s="313">
        <v>3</v>
      </c>
      <c r="I466" s="313">
        <v>3.2839999999999998</v>
      </c>
      <c r="J466" s="32">
        <v>156</v>
      </c>
      <c r="K466" s="32" t="s">
        <v>63</v>
      </c>
      <c r="L466" s="33" t="s">
        <v>64</v>
      </c>
      <c r="M466" s="32">
        <v>30</v>
      </c>
      <c r="N466" s="577" t="s">
        <v>655</v>
      </c>
      <c r="O466" s="322"/>
      <c r="P466" s="322"/>
      <c r="Q466" s="322"/>
      <c r="R466" s="323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idden="1" x14ac:dyDescent="0.2">
      <c r="A467" s="330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31"/>
      <c r="N467" s="345" t="s">
        <v>66</v>
      </c>
      <c r="O467" s="343"/>
      <c r="P467" s="343"/>
      <c r="Q467" s="343"/>
      <c r="R467" s="343"/>
      <c r="S467" s="343"/>
      <c r="T467" s="344"/>
      <c r="U467" s="37" t="s">
        <v>67</v>
      </c>
      <c r="V467" s="316">
        <f>IFERROR(V462/H462,"0")+IFERROR(V463/H463,"0")+IFERROR(V464/H464,"0")+IFERROR(V465/H465,"0")+IFERROR(V466/H466,"0")</f>
        <v>0</v>
      </c>
      <c r="W467" s="316">
        <f>IFERROR(W462/H462,"0")+IFERROR(W463/H463,"0")+IFERROR(W464/H464,"0")+IFERROR(W465/H465,"0")+IFERROR(W466/H466,"0")</f>
        <v>0</v>
      </c>
      <c r="X467" s="316">
        <f>IFERROR(IF(X462="",0,X462),"0")+IFERROR(IF(X463="",0,X463),"0")+IFERROR(IF(X464="",0,X464),"0")+IFERROR(IF(X465="",0,X465),"0")+IFERROR(IF(X466="",0,X466),"0")</f>
        <v>0</v>
      </c>
      <c r="Y467" s="317"/>
      <c r="Z467" s="317"/>
    </row>
    <row r="468" spans="1:53" hidden="1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31"/>
      <c r="N468" s="345" t="s">
        <v>66</v>
      </c>
      <c r="O468" s="343"/>
      <c r="P468" s="343"/>
      <c r="Q468" s="343"/>
      <c r="R468" s="343"/>
      <c r="S468" s="343"/>
      <c r="T468" s="344"/>
      <c r="U468" s="37" t="s">
        <v>65</v>
      </c>
      <c r="V468" s="316">
        <f>IFERROR(SUM(V462:V466),"0")</f>
        <v>0</v>
      </c>
      <c r="W468" s="316">
        <f>IFERROR(SUM(W462:W466),"0")</f>
        <v>0</v>
      </c>
      <c r="X468" s="37"/>
      <c r="Y468" s="317"/>
      <c r="Z468" s="317"/>
    </row>
    <row r="469" spans="1:53" ht="15" customHeight="1" x14ac:dyDescent="0.2">
      <c r="A469" s="653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57"/>
      <c r="N469" s="318" t="s">
        <v>656</v>
      </c>
      <c r="O469" s="319"/>
      <c r="P469" s="319"/>
      <c r="Q469" s="319"/>
      <c r="R469" s="319"/>
      <c r="S469" s="319"/>
      <c r="T469" s="320"/>
      <c r="U469" s="37" t="s">
        <v>65</v>
      </c>
      <c r="V469" s="316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>105</v>
      </c>
      <c r="W469" s="316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>105.84</v>
      </c>
      <c r="X469" s="37"/>
      <c r="Y469" s="317"/>
      <c r="Z469" s="317"/>
    </row>
    <row r="470" spans="1:53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57"/>
      <c r="N470" s="318" t="s">
        <v>657</v>
      </c>
      <c r="O470" s="319"/>
      <c r="P470" s="319"/>
      <c r="Q470" s="319"/>
      <c r="R470" s="319"/>
      <c r="S470" s="319"/>
      <c r="T470" s="320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>110.82272727272728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>111.72000000000001</v>
      </c>
      <c r="X470" s="37"/>
      <c r="Y470" s="317"/>
      <c r="Z470" s="317"/>
    </row>
    <row r="471" spans="1:53" x14ac:dyDescent="0.2">
      <c r="A471" s="327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27"/>
      <c r="M471" s="357"/>
      <c r="N471" s="318" t="s">
        <v>658</v>
      </c>
      <c r="O471" s="319"/>
      <c r="P471" s="319"/>
      <c r="Q471" s="319"/>
      <c r="R471" s="319"/>
      <c r="S471" s="319"/>
      <c r="T471" s="320"/>
      <c r="U471" s="37" t="s">
        <v>659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>1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>1</v>
      </c>
      <c r="X471" s="37"/>
      <c r="Y471" s="317"/>
      <c r="Z471" s="317"/>
    </row>
    <row r="472" spans="1:53" x14ac:dyDescent="0.2">
      <c r="A472" s="327"/>
      <c r="B472" s="327"/>
      <c r="C472" s="327"/>
      <c r="D472" s="327"/>
      <c r="E472" s="327"/>
      <c r="F472" s="327"/>
      <c r="G472" s="327"/>
      <c r="H472" s="327"/>
      <c r="I472" s="327"/>
      <c r="J472" s="327"/>
      <c r="K472" s="327"/>
      <c r="L472" s="327"/>
      <c r="M472" s="357"/>
      <c r="N472" s="318" t="s">
        <v>660</v>
      </c>
      <c r="O472" s="319"/>
      <c r="P472" s="319"/>
      <c r="Q472" s="319"/>
      <c r="R472" s="319"/>
      <c r="S472" s="319"/>
      <c r="T472" s="320"/>
      <c r="U472" s="37" t="s">
        <v>65</v>
      </c>
      <c r="V472" s="316">
        <f>GrossWeightTotal+PalletQtyTotal*25</f>
        <v>135.82272727272726</v>
      </c>
      <c r="W472" s="316">
        <f>GrossWeightTotalR+PalletQtyTotalR*25</f>
        <v>136.72000000000003</v>
      </c>
      <c r="X472" s="37"/>
      <c r="Y472" s="317"/>
      <c r="Z472" s="317"/>
    </row>
    <row r="473" spans="1:53" x14ac:dyDescent="0.2">
      <c r="A473" s="327"/>
      <c r="B473" s="327"/>
      <c r="C473" s="327"/>
      <c r="D473" s="327"/>
      <c r="E473" s="327"/>
      <c r="F473" s="327"/>
      <c r="G473" s="327"/>
      <c r="H473" s="327"/>
      <c r="I473" s="327"/>
      <c r="J473" s="327"/>
      <c r="K473" s="327"/>
      <c r="L473" s="327"/>
      <c r="M473" s="357"/>
      <c r="N473" s="318" t="s">
        <v>661</v>
      </c>
      <c r="O473" s="319"/>
      <c r="P473" s="319"/>
      <c r="Q473" s="319"/>
      <c r="R473" s="319"/>
      <c r="S473" s="319"/>
      <c r="T473" s="320"/>
      <c r="U473" s="37" t="s">
        <v>659</v>
      </c>
      <c r="V473" s="316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>22.84090909090909</v>
      </c>
      <c r="W473" s="316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>23</v>
      </c>
      <c r="X473" s="37"/>
      <c r="Y473" s="317"/>
      <c r="Z473" s="317"/>
    </row>
    <row r="474" spans="1:53" ht="14.25" hidden="1" customHeight="1" x14ac:dyDescent="0.2">
      <c r="A474" s="327"/>
      <c r="B474" s="327"/>
      <c r="C474" s="327"/>
      <c r="D474" s="327"/>
      <c r="E474" s="327"/>
      <c r="F474" s="327"/>
      <c r="G474" s="327"/>
      <c r="H474" s="327"/>
      <c r="I474" s="327"/>
      <c r="J474" s="327"/>
      <c r="K474" s="327"/>
      <c r="L474" s="327"/>
      <c r="M474" s="357"/>
      <c r="N474" s="318" t="s">
        <v>662</v>
      </c>
      <c r="O474" s="319"/>
      <c r="P474" s="319"/>
      <c r="Q474" s="319"/>
      <c r="R474" s="319"/>
      <c r="S474" s="319"/>
      <c r="T474" s="320"/>
      <c r="U474" s="39" t="s">
        <v>663</v>
      </c>
      <c r="V474" s="37"/>
      <c r="W474" s="37"/>
      <c r="X474" s="37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>0.22328000000000001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664</v>
      </c>
      <c r="B476" s="311" t="s">
        <v>59</v>
      </c>
      <c r="C476" s="363" t="s">
        <v>93</v>
      </c>
      <c r="D476" s="461"/>
      <c r="E476" s="461"/>
      <c r="F476" s="381"/>
      <c r="G476" s="363" t="s">
        <v>234</v>
      </c>
      <c r="H476" s="461"/>
      <c r="I476" s="461"/>
      <c r="J476" s="461"/>
      <c r="K476" s="461"/>
      <c r="L476" s="461"/>
      <c r="M476" s="461"/>
      <c r="N476" s="381"/>
      <c r="O476" s="363" t="s">
        <v>438</v>
      </c>
      <c r="P476" s="381"/>
      <c r="Q476" s="363" t="s">
        <v>491</v>
      </c>
      <c r="R476" s="381"/>
      <c r="S476" s="311" t="s">
        <v>574</v>
      </c>
      <c r="T476" s="311" t="s">
        <v>616</v>
      </c>
      <c r="U476" s="312"/>
      <c r="Z476" s="52"/>
      <c r="AC476" s="312"/>
    </row>
    <row r="477" spans="1:53" ht="14.25" customHeight="1" thickTop="1" x14ac:dyDescent="0.2">
      <c r="A477" s="646" t="s">
        <v>665</v>
      </c>
      <c r="B477" s="363" t="s">
        <v>59</v>
      </c>
      <c r="C477" s="363" t="s">
        <v>94</v>
      </c>
      <c r="D477" s="363" t="s">
        <v>102</v>
      </c>
      <c r="E477" s="363" t="s">
        <v>93</v>
      </c>
      <c r="F477" s="363" t="s">
        <v>226</v>
      </c>
      <c r="G477" s="363" t="s">
        <v>235</v>
      </c>
      <c r="H477" s="363" t="s">
        <v>242</v>
      </c>
      <c r="I477" s="363" t="s">
        <v>262</v>
      </c>
      <c r="J477" s="363" t="s">
        <v>328</v>
      </c>
      <c r="K477" s="312"/>
      <c r="L477" s="363" t="s">
        <v>331</v>
      </c>
      <c r="M477" s="363" t="s">
        <v>411</v>
      </c>
      <c r="N477" s="363" t="s">
        <v>429</v>
      </c>
      <c r="O477" s="363" t="s">
        <v>439</v>
      </c>
      <c r="P477" s="363" t="s">
        <v>468</v>
      </c>
      <c r="Q477" s="363" t="s">
        <v>492</v>
      </c>
      <c r="R477" s="363" t="s">
        <v>548</v>
      </c>
      <c r="S477" s="363" t="s">
        <v>574</v>
      </c>
      <c r="T477" s="363" t="s">
        <v>617</v>
      </c>
      <c r="U477" s="312"/>
      <c r="Z477" s="52"/>
      <c r="AC477" s="312"/>
    </row>
    <row r="478" spans="1:53" ht="13.5" customHeight="1" thickBot="1" x14ac:dyDescent="0.25">
      <c r="A478" s="647"/>
      <c r="B478" s="364"/>
      <c r="C478" s="364"/>
      <c r="D478" s="364"/>
      <c r="E478" s="364"/>
      <c r="F478" s="364"/>
      <c r="G478" s="364"/>
      <c r="H478" s="364"/>
      <c r="I478" s="364"/>
      <c r="J478" s="364"/>
      <c r="K478" s="312"/>
      <c r="L478" s="364"/>
      <c r="M478" s="364"/>
      <c r="N478" s="364"/>
      <c r="O478" s="364"/>
      <c r="P478" s="364"/>
      <c r="Q478" s="364"/>
      <c r="R478" s="364"/>
      <c r="S478" s="364"/>
      <c r="T478" s="364"/>
      <c r="U478" s="312"/>
      <c r="Z478" s="52"/>
      <c r="AC478" s="312"/>
    </row>
    <row r="479" spans="1:53" ht="18" customHeight="1" thickTop="1" thickBot="1" x14ac:dyDescent="0.25">
      <c r="A479" s="40" t="s">
        <v>666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0</v>
      </c>
      <c r="D479" s="46">
        <f>IFERROR(W55*1,"0")+IFERROR(W56*1,"0")+IFERROR(W57*1,"0")+IFERROR(W58*1,"0")</f>
        <v>90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0</v>
      </c>
      <c r="F479" s="46">
        <f>IFERROR(W124*1,"0")+IFERROR(W125*1,"0")+IFERROR(W126*1,"0")</f>
        <v>0</v>
      </c>
      <c r="G479" s="46">
        <f>IFERROR(W132*1,"0")+IFERROR(W133*1,"0")+IFERROR(W134*1,"0")</f>
        <v>0</v>
      </c>
      <c r="H479" s="46">
        <f>IFERROR(W139*1,"0")+IFERROR(W140*1,"0")+IFERROR(W141*1,"0")+IFERROR(W142*1,"0")+IFERROR(W143*1,"0")+IFERROR(W144*1,"0")+IFERROR(W145*1,"0")+IFERROR(W146*1,"0")+IFERROR(W147*1,"0")</f>
        <v>0</v>
      </c>
      <c r="I479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>0</v>
      </c>
      <c r="J479" s="46">
        <f>IFERROR(W197*1,"0")</f>
        <v>0</v>
      </c>
      <c r="K479" s="312"/>
      <c r="L479" s="46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0</v>
      </c>
      <c r="M479" s="46">
        <f>IFERROR(W261*1,"0")+IFERROR(W262*1,"0")+IFERROR(W263*1,"0")+IFERROR(W264*1,"0")+IFERROR(W265*1,"0")+IFERROR(W266*1,"0")+IFERROR(W267*1,"0")+IFERROR(W271*1,"0")+IFERROR(W272*1,"0")</f>
        <v>0</v>
      </c>
      <c r="N479" s="46">
        <f>IFERROR(W277*1,"0")+IFERROR(W281*1,"0")+IFERROR(W285*1,"0")+IFERROR(W289*1,"0")</f>
        <v>0</v>
      </c>
      <c r="O479" s="46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>0</v>
      </c>
      <c r="P479" s="46">
        <f>IFERROR(W322*1,"0")+IFERROR(W323*1,"0")+IFERROR(W324*1,"0")+IFERROR(W325*1,"0")+IFERROR(W329*1,"0")+IFERROR(W330*1,"0")+IFERROR(W334*1,"0")+IFERROR(W335*1,"0")+IFERROR(W336*1,"0")+IFERROR(W337*1,"0")+IFERROR(W341*1,"0")</f>
        <v>0</v>
      </c>
      <c r="Q479" s="46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>0</v>
      </c>
      <c r="R479" s="46">
        <f>IFERROR(W387*1,"0")+IFERROR(W388*1,"0")+IFERROR(W392*1,"0")+IFERROR(W393*1,"0")+IFERROR(W394*1,"0")+IFERROR(W395*1,"0")+IFERROR(W396*1,"0")+IFERROR(W397*1,"0")+IFERROR(W398*1,"0")+IFERROR(W402*1,"0")+IFERROR(W406*1,"0")</f>
        <v>0</v>
      </c>
      <c r="S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15.84</v>
      </c>
      <c r="T479" s="46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>0</v>
      </c>
      <c r="U479" s="312"/>
      <c r="Z479" s="52"/>
      <c r="AC479" s="312"/>
    </row>
  </sheetData>
  <sheetProtection algorithmName="SHA-512" hashValue="2RrUv5wfGv/ZRv418KBmzT82qxh6vXroDqc9/o/vtmnkGcSH7qSfqQ2WNGwOzJDpQu/2vhvnzLzXM/4U7wpfgg==" saltValue="3NOnpWKVn2nfKAe0h+2e2Q==" spinCount="100000" sheet="1" objects="1" scenarios="1" sort="0" autoFilter="0" pivotTables="0"/>
  <autoFilter ref="B18:X47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"/>
        <filter val="105,00"/>
        <filter val="110,82"/>
        <filter val="135,82"/>
        <filter val="15,00"/>
        <filter val="2,84"/>
        <filter val="20,00"/>
        <filter val="22,84"/>
        <filter val="90,00"/>
      </filters>
    </filterColumn>
  </autoFilter>
  <mergeCells count="852">
    <mergeCell ref="A477:A478"/>
    <mergeCell ref="C477:C478"/>
    <mergeCell ref="A367:X367"/>
    <mergeCell ref="N302:R302"/>
    <mergeCell ref="A196:X196"/>
    <mergeCell ref="N258:T258"/>
    <mergeCell ref="D174:E174"/>
    <mergeCell ref="N245:T245"/>
    <mergeCell ref="N462:R462"/>
    <mergeCell ref="N455:R455"/>
    <mergeCell ref="N457:R457"/>
    <mergeCell ref="N400:T400"/>
    <mergeCell ref="N471:T471"/>
    <mergeCell ref="N412:R412"/>
    <mergeCell ref="N193:T193"/>
    <mergeCell ref="D214:E214"/>
    <mergeCell ref="J477:J478"/>
    <mergeCell ref="L477:L478"/>
    <mergeCell ref="A469:M474"/>
    <mergeCell ref="D445:E445"/>
    <mergeCell ref="N424:R424"/>
    <mergeCell ref="I477:I478"/>
    <mergeCell ref="D388:E388"/>
    <mergeCell ref="N24:T24"/>
    <mergeCell ref="H9:I9"/>
    <mergeCell ref="N89:T89"/>
    <mergeCell ref="D281:E281"/>
    <mergeCell ref="N453:T453"/>
    <mergeCell ref="N267:R267"/>
    <mergeCell ref="D297:E297"/>
    <mergeCell ref="N264:R264"/>
    <mergeCell ref="N93:R93"/>
    <mergeCell ref="A154:M155"/>
    <mergeCell ref="D70:E70"/>
    <mergeCell ref="D312:E312"/>
    <mergeCell ref="D263:E263"/>
    <mergeCell ref="A273:M274"/>
    <mergeCell ref="N170:R170"/>
    <mergeCell ref="D238:E238"/>
    <mergeCell ref="A365:M366"/>
    <mergeCell ref="N157:R157"/>
    <mergeCell ref="N262:R262"/>
    <mergeCell ref="D134:E134"/>
    <mergeCell ref="D78:E78"/>
    <mergeCell ref="D205:E205"/>
    <mergeCell ref="A280:X280"/>
    <mergeCell ref="N144:R144"/>
    <mergeCell ref="D357:E357"/>
    <mergeCell ref="N28:R28"/>
    <mergeCell ref="N392:R392"/>
    <mergeCell ref="D71:E71"/>
    <mergeCell ref="N121:T121"/>
    <mergeCell ref="D307:E307"/>
    <mergeCell ref="N30:R30"/>
    <mergeCell ref="D98:E98"/>
    <mergeCell ref="N148:T148"/>
    <mergeCell ref="D73:E73"/>
    <mergeCell ref="A275:X275"/>
    <mergeCell ref="N166:T166"/>
    <mergeCell ref="A340:X340"/>
    <mergeCell ref="N44:T44"/>
    <mergeCell ref="N32:T32"/>
    <mergeCell ref="N159:T159"/>
    <mergeCell ref="N268:T268"/>
    <mergeCell ref="D289:E289"/>
    <mergeCell ref="A122:X122"/>
    <mergeCell ref="N147:R147"/>
    <mergeCell ref="A36:M37"/>
    <mergeCell ref="H5:L5"/>
    <mergeCell ref="N473:T473"/>
    <mergeCell ref="N448:T448"/>
    <mergeCell ref="A383:M384"/>
    <mergeCell ref="N104:R104"/>
    <mergeCell ref="N175:R175"/>
    <mergeCell ref="B17:B18"/>
    <mergeCell ref="A447:M448"/>
    <mergeCell ref="N106:R106"/>
    <mergeCell ref="A221:M222"/>
    <mergeCell ref="A286:M287"/>
    <mergeCell ref="N323:R323"/>
    <mergeCell ref="D124:E124"/>
    <mergeCell ref="N56:R56"/>
    <mergeCell ref="T10:U10"/>
    <mergeCell ref="D360:E360"/>
    <mergeCell ref="D189:E189"/>
    <mergeCell ref="D431:E431"/>
    <mergeCell ref="N331:T331"/>
    <mergeCell ref="D66:E66"/>
    <mergeCell ref="N381:R381"/>
    <mergeCell ref="N181:R181"/>
    <mergeCell ref="D197:E197"/>
    <mergeCell ref="D126:E126"/>
    <mergeCell ref="W17:W18"/>
    <mergeCell ref="N332:T332"/>
    <mergeCell ref="N459:T459"/>
    <mergeCell ref="A288:X288"/>
    <mergeCell ref="N178:R178"/>
    <mergeCell ref="B477:B478"/>
    <mergeCell ref="A112:M113"/>
    <mergeCell ref="D110:E110"/>
    <mergeCell ref="N463:R463"/>
    <mergeCell ref="D142:E142"/>
    <mergeCell ref="N49:R49"/>
    <mergeCell ref="N359:R359"/>
    <mergeCell ref="N421:T421"/>
    <mergeCell ref="N408:T408"/>
    <mergeCell ref="D429:E429"/>
    <mergeCell ref="N472:T472"/>
    <mergeCell ref="N422:T422"/>
    <mergeCell ref="D406:E406"/>
    <mergeCell ref="N125:R125"/>
    <mergeCell ref="N45:T45"/>
    <mergeCell ref="N343:T343"/>
    <mergeCell ref="N218:T218"/>
    <mergeCell ref="N347:R347"/>
    <mergeCell ref="N176:R176"/>
    <mergeCell ref="R6:S9"/>
    <mergeCell ref="N207:R207"/>
    <mergeCell ref="N2:U3"/>
    <mergeCell ref="N334:R334"/>
    <mergeCell ref="D79:E79"/>
    <mergeCell ref="N394:R394"/>
    <mergeCell ref="A61:X61"/>
    <mergeCell ref="BA17:BA18"/>
    <mergeCell ref="D144:E144"/>
    <mergeCell ref="A346:X346"/>
    <mergeCell ref="D302:E302"/>
    <mergeCell ref="N173:R173"/>
    <mergeCell ref="N271:R271"/>
    <mergeCell ref="A54:X54"/>
    <mergeCell ref="N94:R94"/>
    <mergeCell ref="N60:T60"/>
    <mergeCell ref="N336:R336"/>
    <mergeCell ref="N187:T187"/>
    <mergeCell ref="D379:E379"/>
    <mergeCell ref="D208:E208"/>
    <mergeCell ref="AA17:AC18"/>
    <mergeCell ref="N279:T279"/>
    <mergeCell ref="D300:E300"/>
    <mergeCell ref="D139:E139"/>
    <mergeCell ref="D28:E28"/>
    <mergeCell ref="A100:M101"/>
    <mergeCell ref="D313:E313"/>
    <mergeCell ref="A81:M82"/>
    <mergeCell ref="N364:R364"/>
    <mergeCell ref="D432:E432"/>
    <mergeCell ref="D236:E236"/>
    <mergeCell ref="N413:R413"/>
    <mergeCell ref="N220:R220"/>
    <mergeCell ref="D117:E117"/>
    <mergeCell ref="D92:E92"/>
    <mergeCell ref="D55:E55"/>
    <mergeCell ref="D353:E353"/>
    <mergeCell ref="D30:E30"/>
    <mergeCell ref="D67:E67"/>
    <mergeCell ref="A91:X91"/>
    <mergeCell ref="D380:E380"/>
    <mergeCell ref="D209:E209"/>
    <mergeCell ref="N402:R402"/>
    <mergeCell ref="D147:E147"/>
    <mergeCell ref="A156:X156"/>
    <mergeCell ref="A38:X38"/>
    <mergeCell ref="N342:T342"/>
    <mergeCell ref="D363:E363"/>
    <mergeCell ref="D5:E5"/>
    <mergeCell ref="A452:M453"/>
    <mergeCell ref="D94:E94"/>
    <mergeCell ref="D361:E361"/>
    <mergeCell ref="D417:E417"/>
    <mergeCell ref="N197:R197"/>
    <mergeCell ref="D69:E69"/>
    <mergeCell ref="D354:E354"/>
    <mergeCell ref="O10:P10"/>
    <mergeCell ref="A399:M400"/>
    <mergeCell ref="A444:X444"/>
    <mergeCell ref="D356:E356"/>
    <mergeCell ref="N75:R75"/>
    <mergeCell ref="N298:R298"/>
    <mergeCell ref="D145:E145"/>
    <mergeCell ref="D387:E387"/>
    <mergeCell ref="D272:E272"/>
    <mergeCell ref="D381:E381"/>
    <mergeCell ref="D210:E210"/>
    <mergeCell ref="N287:T287"/>
    <mergeCell ref="D308:E308"/>
    <mergeCell ref="D8:L8"/>
    <mergeCell ref="N39:R39"/>
    <mergeCell ref="N337:R337"/>
    <mergeCell ref="A454:X454"/>
    <mergeCell ref="D301:E301"/>
    <mergeCell ref="D87:E87"/>
    <mergeCell ref="N352:R352"/>
    <mergeCell ref="N103:R103"/>
    <mergeCell ref="D224:E224"/>
    <mergeCell ref="A293:X293"/>
    <mergeCell ref="N466:R466"/>
    <mergeCell ref="D382:E382"/>
    <mergeCell ref="A391:X391"/>
    <mergeCell ref="D211:E211"/>
    <mergeCell ref="D334:E334"/>
    <mergeCell ref="N363:R363"/>
    <mergeCell ref="N434:R434"/>
    <mergeCell ref="N355:R355"/>
    <mergeCell ref="N415:R415"/>
    <mergeCell ref="N357:R357"/>
    <mergeCell ref="D329:E329"/>
    <mergeCell ref="A409:X409"/>
    <mergeCell ref="N429:R429"/>
    <mergeCell ref="D375:E375"/>
    <mergeCell ref="D369:E369"/>
    <mergeCell ref="D451:E451"/>
    <mergeCell ref="N362:R362"/>
    <mergeCell ref="D1:F1"/>
    <mergeCell ref="N282:T282"/>
    <mergeCell ref="N210:R210"/>
    <mergeCell ref="J17:J18"/>
    <mergeCell ref="A328:X328"/>
    <mergeCell ref="L17:L18"/>
    <mergeCell ref="A284:X284"/>
    <mergeCell ref="N290:T290"/>
    <mergeCell ref="N226:R226"/>
    <mergeCell ref="A127:M128"/>
    <mergeCell ref="N65:R65"/>
    <mergeCell ref="N192:R192"/>
    <mergeCell ref="N17:R18"/>
    <mergeCell ref="A166:M167"/>
    <mergeCell ref="N63:R63"/>
    <mergeCell ref="O6:P6"/>
    <mergeCell ref="N134:R134"/>
    <mergeCell ref="N243:R243"/>
    <mergeCell ref="N50:R50"/>
    <mergeCell ref="D31:E31"/>
    <mergeCell ref="D158:E158"/>
    <mergeCell ref="N236:R236"/>
    <mergeCell ref="D77:E77"/>
    <mergeCell ref="D108:E108"/>
    <mergeCell ref="I17:I18"/>
    <mergeCell ref="D141:E141"/>
    <mergeCell ref="A321:X321"/>
    <mergeCell ref="D306:E306"/>
    <mergeCell ref="T12:U12"/>
    <mergeCell ref="N51:T51"/>
    <mergeCell ref="N239:T239"/>
    <mergeCell ref="D72:E72"/>
    <mergeCell ref="N368:R368"/>
    <mergeCell ref="D235:E235"/>
    <mergeCell ref="A342:M343"/>
    <mergeCell ref="D255:E255"/>
    <mergeCell ref="A23:M24"/>
    <mergeCell ref="N278:T278"/>
    <mergeCell ref="N78:R78"/>
    <mergeCell ref="N81:T81"/>
    <mergeCell ref="A318:M319"/>
    <mergeCell ref="N88:R88"/>
    <mergeCell ref="N324:R324"/>
    <mergeCell ref="A15:L15"/>
    <mergeCell ref="N194:T194"/>
    <mergeCell ref="A48:X48"/>
    <mergeCell ref="N23:T23"/>
    <mergeCell ref="N261:R261"/>
    <mergeCell ref="O11:P11"/>
    <mergeCell ref="N205:R205"/>
    <mergeCell ref="D322:E322"/>
    <mergeCell ref="A201:X201"/>
    <mergeCell ref="N124:R124"/>
    <mergeCell ref="A6:C6"/>
    <mergeCell ref="N118:R118"/>
    <mergeCell ref="N360:R360"/>
    <mergeCell ref="A245:M246"/>
    <mergeCell ref="D7:L7"/>
    <mergeCell ref="H10:L10"/>
    <mergeCell ref="D6:L6"/>
    <mergeCell ref="O8:P8"/>
    <mergeCell ref="D10:E10"/>
    <mergeCell ref="F10:G10"/>
    <mergeCell ref="A12:L12"/>
    <mergeCell ref="N72:R72"/>
    <mergeCell ref="A253:X253"/>
    <mergeCell ref="A53:X53"/>
    <mergeCell ref="D171:E171"/>
    <mergeCell ref="N326:T326"/>
    <mergeCell ref="D336:E336"/>
    <mergeCell ref="A13:L13"/>
    <mergeCell ref="A19:X19"/>
    <mergeCell ref="AD17:AD18"/>
    <mergeCell ref="N142:R142"/>
    <mergeCell ref="D88:E88"/>
    <mergeCell ref="N80:R80"/>
    <mergeCell ref="D26:E26"/>
    <mergeCell ref="N303:T303"/>
    <mergeCell ref="D324:E324"/>
    <mergeCell ref="N55:R55"/>
    <mergeCell ref="N126:R126"/>
    <mergeCell ref="D115:E115"/>
    <mergeCell ref="D261:E261"/>
    <mergeCell ref="A292:X292"/>
    <mergeCell ref="A25:X25"/>
    <mergeCell ref="A223:X223"/>
    <mergeCell ref="N198:T198"/>
    <mergeCell ref="A294:X294"/>
    <mergeCell ref="N74:R74"/>
    <mergeCell ref="N76:R76"/>
    <mergeCell ref="N169:R169"/>
    <mergeCell ref="D185:E185"/>
    <mergeCell ref="H17:H18"/>
    <mergeCell ref="Z17:Z18"/>
    <mergeCell ref="M17:M18"/>
    <mergeCell ref="D170:E170"/>
    <mergeCell ref="A5:C5"/>
    <mergeCell ref="A326:M327"/>
    <mergeCell ref="N135:T135"/>
    <mergeCell ref="N71:R71"/>
    <mergeCell ref="N307:R307"/>
    <mergeCell ref="N58:R58"/>
    <mergeCell ref="N227:T227"/>
    <mergeCell ref="D179:E179"/>
    <mergeCell ref="N465:R465"/>
    <mergeCell ref="D337:E337"/>
    <mergeCell ref="D464:E464"/>
    <mergeCell ref="D402:E402"/>
    <mergeCell ref="N244:R244"/>
    <mergeCell ref="N73:R73"/>
    <mergeCell ref="N371:R371"/>
    <mergeCell ref="A20:X20"/>
    <mergeCell ref="N431:R431"/>
    <mergeCell ref="N291:T291"/>
    <mergeCell ref="N231:R231"/>
    <mergeCell ref="A17:A18"/>
    <mergeCell ref="N358:R358"/>
    <mergeCell ref="D103:E103"/>
    <mergeCell ref="C17:C18"/>
    <mergeCell ref="D230:E230"/>
    <mergeCell ref="D466:E466"/>
    <mergeCell ref="N308:R308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D232:E232"/>
    <mergeCell ref="N309:T309"/>
    <mergeCell ref="D169:E169"/>
    <mergeCell ref="N82:T82"/>
    <mergeCell ref="N240:T240"/>
    <mergeCell ref="D27:E27"/>
    <mergeCell ref="N15:R16"/>
    <mergeCell ref="D162:E162"/>
    <mergeCell ref="N377:T377"/>
    <mergeCell ref="D398:E398"/>
    <mergeCell ref="A62:X62"/>
    <mergeCell ref="A333:X333"/>
    <mergeCell ref="N37:T37"/>
    <mergeCell ref="A44:M45"/>
    <mergeCell ref="R477:R478"/>
    <mergeCell ref="T477:T478"/>
    <mergeCell ref="N86:R86"/>
    <mergeCell ref="A421:M422"/>
    <mergeCell ref="N213:R213"/>
    <mergeCell ref="D63:E63"/>
    <mergeCell ref="D330:E330"/>
    <mergeCell ref="N304:T304"/>
    <mergeCell ref="N319:T319"/>
    <mergeCell ref="N255:R255"/>
    <mergeCell ref="D96:E96"/>
    <mergeCell ref="N242:R242"/>
    <mergeCell ref="N165:R165"/>
    <mergeCell ref="A251:M252"/>
    <mergeCell ref="N152:R152"/>
    <mergeCell ref="N450:R450"/>
    <mergeCell ref="D325:E325"/>
    <mergeCell ref="D396:E396"/>
    <mergeCell ref="G476:N476"/>
    <mergeCell ref="D456:E456"/>
    <mergeCell ref="D116:E116"/>
    <mergeCell ref="D414:E414"/>
    <mergeCell ref="N160:T160"/>
    <mergeCell ref="D352:E352"/>
    <mergeCell ref="N390:T390"/>
    <mergeCell ref="T6:U9"/>
    <mergeCell ref="A129:X129"/>
    <mergeCell ref="N469:T469"/>
    <mergeCell ref="D106:E106"/>
    <mergeCell ref="Q477:Q478"/>
    <mergeCell ref="D416:E416"/>
    <mergeCell ref="S477:S478"/>
    <mergeCell ref="D264:E264"/>
    <mergeCell ref="D93:E93"/>
    <mergeCell ref="A102:X102"/>
    <mergeCell ref="D220:E220"/>
    <mergeCell ref="N441:T441"/>
    <mergeCell ref="A344:X344"/>
    <mergeCell ref="N435:T435"/>
    <mergeCell ref="N456:R456"/>
    <mergeCell ref="N285:R285"/>
    <mergeCell ref="N136:T136"/>
    <mergeCell ref="D157:E157"/>
    <mergeCell ref="N470:T470"/>
    <mergeCell ref="N99:R99"/>
    <mergeCell ref="N397:R397"/>
    <mergeCell ref="N145:R145"/>
    <mergeCell ref="A168:X168"/>
    <mergeCell ref="D35:E35"/>
    <mergeCell ref="N164:R164"/>
    <mergeCell ref="N373:T373"/>
    <mergeCell ref="T5:U5"/>
    <mergeCell ref="D119:E119"/>
    <mergeCell ref="N174:R174"/>
    <mergeCell ref="N445:R445"/>
    <mergeCell ref="D190:E190"/>
    <mergeCell ref="A268:M269"/>
    <mergeCell ref="U17:U18"/>
    <mergeCell ref="N361:R361"/>
    <mergeCell ref="N90:T90"/>
    <mergeCell ref="D233:E233"/>
    <mergeCell ref="D111:E111"/>
    <mergeCell ref="N140:R140"/>
    <mergeCell ref="D183:E183"/>
    <mergeCell ref="A21:X21"/>
    <mergeCell ref="N232:R232"/>
    <mergeCell ref="D419:E419"/>
    <mergeCell ref="D248:E248"/>
    <mergeCell ref="A428:X428"/>
    <mergeCell ref="N154:T154"/>
    <mergeCell ref="D104:E104"/>
    <mergeCell ref="N77:R77"/>
    <mergeCell ref="N283:T283"/>
    <mergeCell ref="A120:M121"/>
    <mergeCell ref="N112:T112"/>
    <mergeCell ref="N41:T41"/>
    <mergeCell ref="D298:E298"/>
    <mergeCell ref="D181:E181"/>
    <mergeCell ref="N66:R66"/>
    <mergeCell ref="N222:T222"/>
    <mergeCell ref="N67:R67"/>
    <mergeCell ref="D182:E182"/>
    <mergeCell ref="N163:R163"/>
    <mergeCell ref="D109:E109"/>
    <mergeCell ref="N116:R116"/>
    <mergeCell ref="N64:R64"/>
    <mergeCell ref="N191:R191"/>
    <mergeCell ref="N172:R172"/>
    <mergeCell ref="Q476:R476"/>
    <mergeCell ref="D424:E424"/>
    <mergeCell ref="D132:E132"/>
    <mergeCell ref="N274:T274"/>
    <mergeCell ref="D295:E295"/>
    <mergeCell ref="N467:T467"/>
    <mergeCell ref="D178:E178"/>
    <mergeCell ref="N26:R26"/>
    <mergeCell ref="D172:E172"/>
    <mergeCell ref="N153:R153"/>
    <mergeCell ref="D463:E463"/>
    <mergeCell ref="N40:T40"/>
    <mergeCell ref="N338:T338"/>
    <mergeCell ref="N234:R234"/>
    <mergeCell ref="N380:R380"/>
    <mergeCell ref="N184:R184"/>
    <mergeCell ref="A378:X378"/>
    <mergeCell ref="N269:T269"/>
    <mergeCell ref="N171:R171"/>
    <mergeCell ref="N315:T315"/>
    <mergeCell ref="N115:R115"/>
    <mergeCell ref="N382:R382"/>
    <mergeCell ref="N238:R238"/>
    <mergeCell ref="D254:E254"/>
    <mergeCell ref="C476:F476"/>
    <mergeCell ref="A282:M283"/>
    <mergeCell ref="N179:R179"/>
    <mergeCell ref="N446:R446"/>
    <mergeCell ref="D125:E125"/>
    <mergeCell ref="A200:X200"/>
    <mergeCell ref="N215:R215"/>
    <mergeCell ref="N460:T460"/>
    <mergeCell ref="D348:E348"/>
    <mergeCell ref="N190:R190"/>
    <mergeCell ref="N155:T155"/>
    <mergeCell ref="D347:E347"/>
    <mergeCell ref="D176:E176"/>
    <mergeCell ref="D285:E285"/>
    <mergeCell ref="D412:E412"/>
    <mergeCell ref="A193:M194"/>
    <mergeCell ref="D204:E204"/>
    <mergeCell ref="A331:M332"/>
    <mergeCell ref="D465:E465"/>
    <mergeCell ref="A151:X151"/>
    <mergeCell ref="A449:X449"/>
    <mergeCell ref="D296:E296"/>
    <mergeCell ref="A376:M377"/>
    <mergeCell ref="N396:R396"/>
    <mergeCell ref="F477:F478"/>
    <mergeCell ref="D64:E64"/>
    <mergeCell ref="H477:H478"/>
    <mergeCell ref="A437:X437"/>
    <mergeCell ref="D362:E362"/>
    <mergeCell ref="A260:X260"/>
    <mergeCell ref="A407:M408"/>
    <mergeCell ref="N108:R108"/>
    <mergeCell ref="N199:T199"/>
    <mergeCell ref="N266:R266"/>
    <mergeCell ref="N95:R95"/>
    <mergeCell ref="N186:T186"/>
    <mergeCell ref="N393:R393"/>
    <mergeCell ref="N70:R70"/>
    <mergeCell ref="D203:E203"/>
    <mergeCell ref="N330:R330"/>
    <mergeCell ref="N97:R97"/>
    <mergeCell ref="N395:R395"/>
    <mergeCell ref="D140:E140"/>
    <mergeCell ref="D438:E438"/>
    <mergeCell ref="D267:E267"/>
    <mergeCell ref="A385:X385"/>
    <mergeCell ref="D425:E425"/>
    <mergeCell ref="D359:E359"/>
    <mergeCell ref="A459:M460"/>
    <mergeCell ref="A148:M149"/>
    <mergeCell ref="N216:R216"/>
    <mergeCell ref="A241:X241"/>
    <mergeCell ref="N281:R281"/>
    <mergeCell ref="N399:T399"/>
    <mergeCell ref="D420:E420"/>
    <mergeCell ref="D153:E153"/>
    <mergeCell ref="N59:T59"/>
    <mergeCell ref="N256:R256"/>
    <mergeCell ref="N109:R109"/>
    <mergeCell ref="D446:E446"/>
    <mergeCell ref="N407:T407"/>
    <mergeCell ref="N414:R414"/>
    <mergeCell ref="D80:E80"/>
    <mergeCell ref="N458:R458"/>
    <mergeCell ref="N202:R202"/>
    <mergeCell ref="N87:R87"/>
    <mergeCell ref="N451:R451"/>
    <mergeCell ref="N329:R329"/>
    <mergeCell ref="N158:R158"/>
    <mergeCell ref="A83:X83"/>
    <mergeCell ref="D335:E335"/>
    <mergeCell ref="A276:X276"/>
    <mergeCell ref="H1:O1"/>
    <mergeCell ref="D364:E364"/>
    <mergeCell ref="A305:X305"/>
    <mergeCell ref="D413:E413"/>
    <mergeCell ref="O9:P9"/>
    <mergeCell ref="N22:R22"/>
    <mergeCell ref="D65:E65"/>
    <mergeCell ref="A443:X443"/>
    <mergeCell ref="N36:T36"/>
    <mergeCell ref="D415:E415"/>
    <mergeCell ref="A374:X374"/>
    <mergeCell ref="N100:T100"/>
    <mergeCell ref="A239:M240"/>
    <mergeCell ref="K17:K18"/>
    <mergeCell ref="A311:X311"/>
    <mergeCell ref="N349:T349"/>
    <mergeCell ref="D370:E370"/>
    <mergeCell ref="N206:R206"/>
    <mergeCell ref="N35:R35"/>
    <mergeCell ref="N128:T128"/>
    <mergeCell ref="G17:G18"/>
    <mergeCell ref="N426:T426"/>
    <mergeCell ref="A345:X345"/>
    <mergeCell ref="A316:X316"/>
    <mergeCell ref="E477:E478"/>
    <mergeCell ref="N111:R111"/>
    <mergeCell ref="G477:G478"/>
    <mergeCell ref="A32:M33"/>
    <mergeCell ref="A303:M304"/>
    <mergeCell ref="D212:E212"/>
    <mergeCell ref="D439:E439"/>
    <mergeCell ref="D317:E317"/>
    <mergeCell ref="D146:E146"/>
    <mergeCell ref="A278:M279"/>
    <mergeCell ref="N119:R119"/>
    <mergeCell ref="N211:R211"/>
    <mergeCell ref="N162:R162"/>
    <mergeCell ref="N398:R398"/>
    <mergeCell ref="D143:E143"/>
    <mergeCell ref="N127:T127"/>
    <mergeCell ref="D368:E368"/>
    <mergeCell ref="N177:R177"/>
    <mergeCell ref="N335:R335"/>
    <mergeCell ref="D256:E256"/>
    <mergeCell ref="D207:E207"/>
    <mergeCell ref="N120:T120"/>
    <mergeCell ref="D85:E85"/>
    <mergeCell ref="D299:E299"/>
    <mergeCell ref="D434:E434"/>
    <mergeCell ref="N353:R353"/>
    <mergeCell ref="D225:E225"/>
    <mergeCell ref="A405:X405"/>
    <mergeCell ref="N139:R139"/>
    <mergeCell ref="N406:R406"/>
    <mergeCell ref="N286:T286"/>
    <mergeCell ref="A161:X161"/>
    <mergeCell ref="N132:R132"/>
    <mergeCell ref="N430:R430"/>
    <mergeCell ref="N230:R230"/>
    <mergeCell ref="N350:T350"/>
    <mergeCell ref="N314:T314"/>
    <mergeCell ref="A410:X410"/>
    <mergeCell ref="N404:T404"/>
    <mergeCell ref="N252:T252"/>
    <mergeCell ref="A159:M160"/>
    <mergeCell ref="A290:M291"/>
    <mergeCell ref="D418:E418"/>
    <mergeCell ref="D393:E393"/>
    <mergeCell ref="N254:R254"/>
    <mergeCell ref="A270:X270"/>
    <mergeCell ref="N167:T167"/>
    <mergeCell ref="A150:X150"/>
    <mergeCell ref="N419:R419"/>
    <mergeCell ref="N339:T339"/>
    <mergeCell ref="N250:R250"/>
    <mergeCell ref="N416:R416"/>
    <mergeCell ref="A227:M228"/>
    <mergeCell ref="N68:R68"/>
    <mergeCell ref="N295:R295"/>
    <mergeCell ref="N432:R432"/>
    <mergeCell ref="N117:R117"/>
    <mergeCell ref="N69:R69"/>
    <mergeCell ref="A123:X123"/>
    <mergeCell ref="N110:R110"/>
    <mergeCell ref="D99:E99"/>
    <mergeCell ref="D74:E74"/>
    <mergeCell ref="D68:E68"/>
    <mergeCell ref="A89:M90"/>
    <mergeCell ref="N96:R96"/>
    <mergeCell ref="N98:R98"/>
    <mergeCell ref="D75:E75"/>
    <mergeCell ref="D206:E206"/>
    <mergeCell ref="A411:X411"/>
    <mergeCell ref="N389:T389"/>
    <mergeCell ref="D277:E277"/>
    <mergeCell ref="N327:T327"/>
    <mergeCell ref="N52:T52"/>
    <mergeCell ref="D231:E231"/>
    <mergeCell ref="D358:E358"/>
    <mergeCell ref="N379:R379"/>
    <mergeCell ref="N208:R208"/>
    <mergeCell ref="A403:M404"/>
    <mergeCell ref="N300:R300"/>
    <mergeCell ref="N183:R183"/>
    <mergeCell ref="O13:P13"/>
    <mergeCell ref="D39:E39"/>
    <mergeCell ref="A46:X46"/>
    <mergeCell ref="N31:R31"/>
    <mergeCell ref="A34:X34"/>
    <mergeCell ref="D56:E56"/>
    <mergeCell ref="A42:X42"/>
    <mergeCell ref="N263:R263"/>
    <mergeCell ref="N92:R92"/>
    <mergeCell ref="D371:E371"/>
    <mergeCell ref="A131:X131"/>
    <mergeCell ref="D43:E43"/>
    <mergeCell ref="N29:R29"/>
    <mergeCell ref="N387:R387"/>
    <mergeCell ref="N265:R265"/>
    <mergeCell ref="A386:X386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N301:R301"/>
    <mergeCell ref="A351:X351"/>
    <mergeCell ref="N217:T217"/>
    <mergeCell ref="N105:R105"/>
    <mergeCell ref="N214:R214"/>
    <mergeCell ref="N43:R43"/>
    <mergeCell ref="N341:R341"/>
    <mergeCell ref="D86:E86"/>
    <mergeCell ref="D213:E213"/>
    <mergeCell ref="N228:T228"/>
    <mergeCell ref="N107:R107"/>
    <mergeCell ref="N365:T365"/>
    <mergeCell ref="A219:X219"/>
    <mergeCell ref="N221:T221"/>
    <mergeCell ref="D215:E215"/>
    <mergeCell ref="D462:E462"/>
    <mergeCell ref="N133:R133"/>
    <mergeCell ref="N369:R369"/>
    <mergeCell ref="N225:R225"/>
    <mergeCell ref="N418:R418"/>
    <mergeCell ref="N296:R296"/>
    <mergeCell ref="N356:R356"/>
    <mergeCell ref="N318:T318"/>
    <mergeCell ref="N383:T383"/>
    <mergeCell ref="N306:R306"/>
    <mergeCell ref="N433:R433"/>
    <mergeCell ref="D243:E243"/>
    <mergeCell ref="N420:R420"/>
    <mergeCell ref="A423:X423"/>
    <mergeCell ref="N149:T149"/>
    <mergeCell ref="N376:T376"/>
    <mergeCell ref="D397:E397"/>
    <mergeCell ref="N447:T447"/>
    <mergeCell ref="N440:T440"/>
    <mergeCell ref="A389:M390"/>
    <mergeCell ref="N417:R417"/>
    <mergeCell ref="N246:T246"/>
    <mergeCell ref="D202:E202"/>
    <mergeCell ref="N348:R348"/>
    <mergeCell ref="D455:E455"/>
    <mergeCell ref="D430:E430"/>
    <mergeCell ref="D175:E175"/>
    <mergeCell ref="T11:U11"/>
    <mergeCell ref="D392:E392"/>
    <mergeCell ref="A401:X401"/>
    <mergeCell ref="N436:T436"/>
    <mergeCell ref="D457:E457"/>
    <mergeCell ref="N57:R57"/>
    <mergeCell ref="D165:E165"/>
    <mergeCell ref="N317:R317"/>
    <mergeCell ref="N146:R146"/>
    <mergeCell ref="A314:M315"/>
    <mergeCell ref="D323:E323"/>
    <mergeCell ref="N438:R438"/>
    <mergeCell ref="D177:E177"/>
    <mergeCell ref="N354:R354"/>
    <mergeCell ref="N425:R425"/>
    <mergeCell ref="D226:E226"/>
    <mergeCell ref="D164:E164"/>
    <mergeCell ref="D58:E58"/>
    <mergeCell ref="A309:M310"/>
    <mergeCell ref="N273:T273"/>
    <mergeCell ref="O12:P12"/>
    <mergeCell ref="N477:N478"/>
    <mergeCell ref="D29:E29"/>
    <mergeCell ref="P477:P478"/>
    <mergeCell ref="N366:T366"/>
    <mergeCell ref="D265:E265"/>
    <mergeCell ref="D216:E216"/>
    <mergeCell ref="A372:M373"/>
    <mergeCell ref="A461:X461"/>
    <mergeCell ref="A40:M41"/>
    <mergeCell ref="A338:M339"/>
    <mergeCell ref="N375:R375"/>
    <mergeCell ref="N204:R204"/>
    <mergeCell ref="N464:R464"/>
    <mergeCell ref="A51:M52"/>
    <mergeCell ref="N141:R141"/>
    <mergeCell ref="N439:R439"/>
    <mergeCell ref="N233:R233"/>
    <mergeCell ref="D249:E249"/>
    <mergeCell ref="D105:E105"/>
    <mergeCell ref="D341:E341"/>
    <mergeCell ref="N403:T403"/>
    <mergeCell ref="N209:R209"/>
    <mergeCell ref="D76:E76"/>
    <mergeCell ref="O476:P476"/>
    <mergeCell ref="D477:D478"/>
    <mergeCell ref="D49:E49"/>
    <mergeCell ref="N370:R370"/>
    <mergeCell ref="F17:F18"/>
    <mergeCell ref="N248:R248"/>
    <mergeCell ref="N143:R143"/>
    <mergeCell ref="D242:E242"/>
    <mergeCell ref="N297:R297"/>
    <mergeCell ref="A198:M199"/>
    <mergeCell ref="N235:R235"/>
    <mergeCell ref="A195:X195"/>
    <mergeCell ref="N257:T257"/>
    <mergeCell ref="D107:E107"/>
    <mergeCell ref="D163:E163"/>
    <mergeCell ref="N384:T384"/>
    <mergeCell ref="D234:E234"/>
    <mergeCell ref="N185:R185"/>
    <mergeCell ref="N312:R312"/>
    <mergeCell ref="A188:X188"/>
    <mergeCell ref="A135:M136"/>
    <mergeCell ref="A259:X259"/>
    <mergeCell ref="D244:E244"/>
    <mergeCell ref="N299:R299"/>
    <mergeCell ref="D394:E394"/>
    <mergeCell ref="A440:M441"/>
    <mergeCell ref="N452:T452"/>
    <mergeCell ref="N388:R388"/>
    <mergeCell ref="D133:E133"/>
    <mergeCell ref="N427:T427"/>
    <mergeCell ref="J9:L9"/>
    <mergeCell ref="A186:M187"/>
    <mergeCell ref="R5:S5"/>
    <mergeCell ref="A257:M258"/>
    <mergeCell ref="N27:R27"/>
    <mergeCell ref="N325:R325"/>
    <mergeCell ref="D271:E271"/>
    <mergeCell ref="A349:M350"/>
    <mergeCell ref="D191:E191"/>
    <mergeCell ref="S17:T17"/>
    <mergeCell ref="O5:P5"/>
    <mergeCell ref="D450:E450"/>
    <mergeCell ref="D152:E152"/>
    <mergeCell ref="N33:T33"/>
    <mergeCell ref="F5:G5"/>
    <mergeCell ref="A14:L14"/>
    <mergeCell ref="N224:R224"/>
    <mergeCell ref="A47:X47"/>
    <mergeCell ref="N322:R322"/>
    <mergeCell ref="Y17:Y18"/>
    <mergeCell ref="D57:E57"/>
    <mergeCell ref="A8:C8"/>
    <mergeCell ref="D355:E355"/>
    <mergeCell ref="N101:T101"/>
    <mergeCell ref="A247:X247"/>
    <mergeCell ref="N113:T113"/>
    <mergeCell ref="A217:M218"/>
    <mergeCell ref="D97:E97"/>
    <mergeCell ref="N180:R180"/>
    <mergeCell ref="A10:C10"/>
    <mergeCell ref="N272:R272"/>
    <mergeCell ref="N182:R182"/>
    <mergeCell ref="D184:E184"/>
    <mergeCell ref="D262:E262"/>
    <mergeCell ref="D237:E237"/>
    <mergeCell ref="N85:R85"/>
    <mergeCell ref="A137:X137"/>
    <mergeCell ref="D266:E266"/>
    <mergeCell ref="D95:E95"/>
    <mergeCell ref="N310:T310"/>
    <mergeCell ref="N189:R189"/>
    <mergeCell ref="A9:C9"/>
    <mergeCell ref="A229:X229"/>
    <mergeCell ref="N474:T474"/>
    <mergeCell ref="N84:R84"/>
    <mergeCell ref="N249:R249"/>
    <mergeCell ref="D192:E192"/>
    <mergeCell ref="A130:X130"/>
    <mergeCell ref="P1:R1"/>
    <mergeCell ref="A435:M436"/>
    <mergeCell ref="D173:E173"/>
    <mergeCell ref="D17:E18"/>
    <mergeCell ref="N313:R313"/>
    <mergeCell ref="V17:V18"/>
    <mergeCell ref="A138:X138"/>
    <mergeCell ref="X17:X18"/>
    <mergeCell ref="D250:E250"/>
    <mergeCell ref="D50:E50"/>
    <mergeCell ref="A59:M60"/>
    <mergeCell ref="N79:R79"/>
    <mergeCell ref="D458:E458"/>
    <mergeCell ref="D433:E433"/>
    <mergeCell ref="A442:X442"/>
    <mergeCell ref="A426:M427"/>
    <mergeCell ref="N468:T468"/>
    <mergeCell ref="N372:T372"/>
    <mergeCell ref="D395:E39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52"/>
    </row>
    <row r="3" spans="2:8" x14ac:dyDescent="0.2">
      <c r="B3" s="47" t="s">
        <v>668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669</v>
      </c>
      <c r="D6" s="47" t="s">
        <v>670</v>
      </c>
      <c r="E6" s="47"/>
    </row>
    <row r="7" spans="2:8" x14ac:dyDescent="0.2">
      <c r="B7" s="47" t="s">
        <v>671</v>
      </c>
      <c r="C7" s="47" t="s">
        <v>672</v>
      </c>
      <c r="D7" s="47" t="s">
        <v>673</v>
      </c>
      <c r="E7" s="47"/>
    </row>
    <row r="8" spans="2:8" x14ac:dyDescent="0.2">
      <c r="B8" s="47" t="s">
        <v>674</v>
      </c>
      <c r="C8" s="47" t="s">
        <v>675</v>
      </c>
      <c r="D8" s="47" t="s">
        <v>676</v>
      </c>
      <c r="E8" s="47"/>
    </row>
    <row r="9" spans="2:8" x14ac:dyDescent="0.2">
      <c r="B9" s="47" t="s">
        <v>677</v>
      </c>
      <c r="C9" s="47" t="s">
        <v>678</v>
      </c>
      <c r="D9" s="47" t="s">
        <v>679</v>
      </c>
      <c r="E9" s="47"/>
    </row>
    <row r="10" spans="2:8" x14ac:dyDescent="0.2">
      <c r="B10" s="47" t="s">
        <v>680</v>
      </c>
      <c r="C10" s="47" t="s">
        <v>681</v>
      </c>
      <c r="D10" s="47" t="s">
        <v>682</v>
      </c>
      <c r="E10" s="47"/>
    </row>
    <row r="12" spans="2:8" x14ac:dyDescent="0.2">
      <c r="B12" s="47" t="s">
        <v>683</v>
      </c>
      <c r="C12" s="47" t="s">
        <v>669</v>
      </c>
      <c r="D12" s="47"/>
      <c r="E12" s="47"/>
    </row>
    <row r="14" spans="2:8" x14ac:dyDescent="0.2">
      <c r="B14" s="47" t="s">
        <v>684</v>
      </c>
      <c r="C14" s="47" t="s">
        <v>672</v>
      </c>
      <c r="D14" s="47"/>
      <c r="E14" s="47"/>
    </row>
    <row r="16" spans="2:8" x14ac:dyDescent="0.2">
      <c r="B16" s="47" t="s">
        <v>685</v>
      </c>
      <c r="C16" s="47" t="s">
        <v>675</v>
      </c>
      <c r="D16" s="47"/>
      <c r="E16" s="47"/>
    </row>
    <row r="18" spans="2:5" x14ac:dyDescent="0.2">
      <c r="B18" s="47" t="s">
        <v>686</v>
      </c>
      <c r="C18" s="47" t="s">
        <v>678</v>
      </c>
      <c r="D18" s="47"/>
      <c r="E18" s="47"/>
    </row>
    <row r="20" spans="2:5" x14ac:dyDescent="0.2">
      <c r="B20" s="47" t="s">
        <v>687</v>
      </c>
      <c r="C20" s="47" t="s">
        <v>681</v>
      </c>
      <c r="D20" s="47"/>
      <c r="E20" s="47"/>
    </row>
    <row r="22" spans="2:5" x14ac:dyDescent="0.2">
      <c r="B22" s="47" t="s">
        <v>688</v>
      </c>
      <c r="C22" s="47"/>
      <c r="D22" s="47"/>
      <c r="E22" s="47"/>
    </row>
    <row r="23" spans="2:5" x14ac:dyDescent="0.2">
      <c r="B23" s="47" t="s">
        <v>689</v>
      </c>
      <c r="C23" s="47"/>
      <c r="D23" s="47"/>
      <c r="E23" s="47"/>
    </row>
    <row r="24" spans="2:5" x14ac:dyDescent="0.2">
      <c r="B24" s="47" t="s">
        <v>690</v>
      </c>
      <c r="C24" s="47"/>
      <c r="D24" s="47"/>
      <c r="E24" s="47"/>
    </row>
    <row r="25" spans="2:5" x14ac:dyDescent="0.2">
      <c r="B25" s="47" t="s">
        <v>691</v>
      </c>
      <c r="C25" s="47"/>
      <c r="D25" s="47"/>
      <c r="E25" s="47"/>
    </row>
    <row r="26" spans="2:5" x14ac:dyDescent="0.2">
      <c r="B26" s="47" t="s">
        <v>692</v>
      </c>
      <c r="C26" s="47"/>
      <c r="D26" s="47"/>
      <c r="E26" s="47"/>
    </row>
    <row r="27" spans="2:5" x14ac:dyDescent="0.2">
      <c r="B27" s="47" t="s">
        <v>693</v>
      </c>
      <c r="C27" s="47"/>
      <c r="D27" s="47"/>
      <c r="E27" s="47"/>
    </row>
    <row r="28" spans="2:5" x14ac:dyDescent="0.2">
      <c r="B28" s="47" t="s">
        <v>694</v>
      </c>
      <c r="C28" s="47"/>
      <c r="D28" s="47"/>
      <c r="E28" s="47"/>
    </row>
    <row r="29" spans="2:5" x14ac:dyDescent="0.2">
      <c r="B29" s="47" t="s">
        <v>695</v>
      </c>
      <c r="C29" s="47"/>
      <c r="D29" s="47"/>
      <c r="E29" s="47"/>
    </row>
    <row r="30" spans="2:5" x14ac:dyDescent="0.2">
      <c r="B30" s="47" t="s">
        <v>696</v>
      </c>
      <c r="C30" s="47"/>
      <c r="D30" s="47"/>
      <c r="E30" s="47"/>
    </row>
    <row r="31" spans="2:5" x14ac:dyDescent="0.2">
      <c r="B31" s="47" t="s">
        <v>697</v>
      </c>
      <c r="C31" s="47"/>
      <c r="D31" s="47"/>
      <c r="E31" s="47"/>
    </row>
    <row r="32" spans="2:5" x14ac:dyDescent="0.2">
      <c r="B32" s="47" t="s">
        <v>698</v>
      </c>
      <c r="C32" s="47"/>
      <c r="D32" s="47"/>
      <c r="E32" s="47"/>
    </row>
  </sheetData>
  <sheetProtection algorithmName="SHA-512" hashValue="Wz9+p2sJ5WWRINjF8pHPJv0kMSVr3O3slF6/gRG63qiy5QGT++J9fyFhr/5NAGkBDd5V3cJloh9vYbo8tbLvww==" saltValue="Q6ys5eXd7Xaup2fkmbg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2024-01-08T10:17:50Z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