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721E0F-9A0C-4D77-9470-0C5EA90AE3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W470" i="1"/>
  <c r="X470" i="1" s="1"/>
  <c r="W469" i="1"/>
  <c r="X469" i="1" s="1"/>
  <c r="N469" i="1"/>
  <c r="W468" i="1"/>
  <c r="X468" i="1" s="1"/>
  <c r="W467" i="1"/>
  <c r="V465" i="1"/>
  <c r="V464" i="1"/>
  <c r="W463" i="1"/>
  <c r="X463" i="1" s="1"/>
  <c r="X462" i="1"/>
  <c r="W462" i="1"/>
  <c r="W461" i="1"/>
  <c r="X461" i="1" s="1"/>
  <c r="W460" i="1"/>
  <c r="V458" i="1"/>
  <c r="V457" i="1"/>
  <c r="W456" i="1"/>
  <c r="W455" i="1"/>
  <c r="W458" i="1" s="1"/>
  <c r="V453" i="1"/>
  <c r="V452" i="1"/>
  <c r="W451" i="1"/>
  <c r="X451" i="1" s="1"/>
  <c r="W450" i="1"/>
  <c r="V446" i="1"/>
  <c r="V445" i="1"/>
  <c r="W444" i="1"/>
  <c r="X444" i="1" s="1"/>
  <c r="N444" i="1"/>
  <c r="X443" i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W430" i="1"/>
  <c r="X430" i="1" s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W412" i="1" s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5" i="1" s="1"/>
  <c r="N352" i="1"/>
  <c r="W348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W330" i="1"/>
  <c r="X330" i="1" s="1"/>
  <c r="N330" i="1"/>
  <c r="W329" i="1"/>
  <c r="X329" i="1" s="1"/>
  <c r="N329" i="1"/>
  <c r="W328" i="1"/>
  <c r="N328" i="1"/>
  <c r="W327" i="1"/>
  <c r="P484" i="1" s="1"/>
  <c r="N327" i="1"/>
  <c r="V324" i="1"/>
  <c r="V323" i="1"/>
  <c r="W322" i="1"/>
  <c r="W324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N302" i="1"/>
  <c r="W301" i="1"/>
  <c r="X301" i="1" s="1"/>
  <c r="N301" i="1"/>
  <c r="W300" i="1"/>
  <c r="O484" i="1" s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X282" i="1" s="1"/>
  <c r="X283" i="1" s="1"/>
  <c r="N282" i="1"/>
  <c r="V279" i="1"/>
  <c r="V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W260" i="1"/>
  <c r="X260" i="1" s="1"/>
  <c r="N260" i="1"/>
  <c r="W259" i="1"/>
  <c r="W263" i="1" s="1"/>
  <c r="N259" i="1"/>
  <c r="V257" i="1"/>
  <c r="V256" i="1"/>
  <c r="W255" i="1"/>
  <c r="X255" i="1" s="1"/>
  <c r="N255" i="1"/>
  <c r="W254" i="1"/>
  <c r="W253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X236" i="1"/>
  <c r="W236" i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W232" i="1" s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W170" i="1"/>
  <c r="X170" i="1" s="1"/>
  <c r="N170" i="1"/>
  <c r="W169" i="1"/>
  <c r="X169" i="1" s="1"/>
  <c r="N169" i="1"/>
  <c r="W168" i="1"/>
  <c r="X168" i="1" s="1"/>
  <c r="N168" i="1"/>
  <c r="W167" i="1"/>
  <c r="W171" i="1" s="1"/>
  <c r="N167" i="1"/>
  <c r="V165" i="1"/>
  <c r="V164" i="1"/>
  <c r="W163" i="1"/>
  <c r="N163" i="1"/>
  <c r="W162" i="1"/>
  <c r="V160" i="1"/>
  <c r="V159" i="1"/>
  <c r="W158" i="1"/>
  <c r="X158" i="1" s="1"/>
  <c r="N158" i="1"/>
  <c r="W157" i="1"/>
  <c r="X157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N144" i="1"/>
  <c r="V141" i="1"/>
  <c r="V140" i="1"/>
  <c r="W139" i="1"/>
  <c r="X139" i="1" s="1"/>
  <c r="N139" i="1"/>
  <c r="W138" i="1"/>
  <c r="X138" i="1" s="1"/>
  <c r="N138" i="1"/>
  <c r="X137" i="1"/>
  <c r="W137" i="1"/>
  <c r="N137" i="1"/>
  <c r="V133" i="1"/>
  <c r="V132" i="1"/>
  <c r="W131" i="1"/>
  <c r="X131" i="1" s="1"/>
  <c r="N131" i="1"/>
  <c r="W130" i="1"/>
  <c r="N130" i="1"/>
  <c r="W129" i="1"/>
  <c r="V126" i="1"/>
  <c r="V125" i="1"/>
  <c r="X124" i="1"/>
  <c r="W124" i="1"/>
  <c r="W123" i="1"/>
  <c r="X123" i="1" s="1"/>
  <c r="W122" i="1"/>
  <c r="X122" i="1" s="1"/>
  <c r="W121" i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X111" i="1"/>
  <c r="W111" i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X68" i="1"/>
  <c r="W68" i="1"/>
  <c r="N68" i="1"/>
  <c r="W67" i="1"/>
  <c r="X67" i="1" s="1"/>
  <c r="W66" i="1"/>
  <c r="X66" i="1" s="1"/>
  <c r="N66" i="1"/>
  <c r="W65" i="1"/>
  <c r="X65" i="1" s="1"/>
  <c r="W64" i="1"/>
  <c r="X63" i="1"/>
  <c r="W63" i="1"/>
  <c r="V60" i="1"/>
  <c r="V59" i="1"/>
  <c r="X58" i="1"/>
  <c r="W58" i="1"/>
  <c r="W57" i="1"/>
  <c r="X57" i="1" s="1"/>
  <c r="N57" i="1"/>
  <c r="X56" i="1"/>
  <c r="W56" i="1"/>
  <c r="W55" i="1"/>
  <c r="D484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H9" i="1"/>
  <c r="A9" i="1"/>
  <c r="J9" i="1" s="1"/>
  <c r="D7" i="1"/>
  <c r="O6" i="1"/>
  <c r="N2" i="1"/>
  <c r="X22" i="1" l="1"/>
  <c r="X23" i="1" s="1"/>
  <c r="W23" i="1"/>
  <c r="W33" i="1"/>
  <c r="W117" i="1"/>
  <c r="W256" i="1"/>
  <c r="W389" i="1"/>
  <c r="S484" i="1"/>
  <c r="W446" i="1"/>
  <c r="T484" i="1"/>
  <c r="X455" i="1"/>
  <c r="W465" i="1"/>
  <c r="X159" i="1"/>
  <c r="W160" i="1"/>
  <c r="W257" i="1"/>
  <c r="W283" i="1"/>
  <c r="W284" i="1"/>
  <c r="W295" i="1"/>
  <c r="W296" i="1"/>
  <c r="W332" i="1"/>
  <c r="W40" i="1"/>
  <c r="W278" i="1"/>
  <c r="W279" i="1"/>
  <c r="W287" i="1"/>
  <c r="W288" i="1"/>
  <c r="W291" i="1"/>
  <c r="W292" i="1"/>
  <c r="W309" i="1"/>
  <c r="W320" i="1"/>
  <c r="W319" i="1"/>
  <c r="W344" i="1"/>
  <c r="W354" i="1"/>
  <c r="W381" i="1"/>
  <c r="W405" i="1"/>
  <c r="W408" i="1"/>
  <c r="X445" i="1"/>
  <c r="V478" i="1"/>
  <c r="X26" i="1"/>
  <c r="W36" i="1"/>
  <c r="W44" i="1"/>
  <c r="W83" i="1"/>
  <c r="W90" i="1"/>
  <c r="W126" i="1"/>
  <c r="W133" i="1"/>
  <c r="W226" i="1"/>
  <c r="W227" i="1"/>
  <c r="W245" i="1"/>
  <c r="X253" i="1"/>
  <c r="X314" i="1"/>
  <c r="W323" i="1"/>
  <c r="W336" i="1"/>
  <c r="W370" i="1"/>
  <c r="W377" i="1"/>
  <c r="W394" i="1"/>
  <c r="W445" i="1"/>
  <c r="W457" i="1"/>
  <c r="X460" i="1"/>
  <c r="W464" i="1"/>
  <c r="W472" i="1"/>
  <c r="X103" i="1"/>
  <c r="X90" i="1"/>
  <c r="X140" i="1"/>
  <c r="X32" i="1"/>
  <c r="A10" i="1"/>
  <c r="B484" i="1"/>
  <c r="W475" i="1"/>
  <c r="W476" i="1"/>
  <c r="X35" i="1"/>
  <c r="X36" i="1" s="1"/>
  <c r="X39" i="1"/>
  <c r="X40" i="1" s="1"/>
  <c r="X43" i="1"/>
  <c r="X44" i="1" s="1"/>
  <c r="X49" i="1"/>
  <c r="X51" i="1" s="1"/>
  <c r="W52" i="1"/>
  <c r="W59" i="1"/>
  <c r="E484" i="1"/>
  <c r="W82" i="1"/>
  <c r="W91" i="1"/>
  <c r="X121" i="1"/>
  <c r="X125" i="1" s="1"/>
  <c r="W125" i="1"/>
  <c r="F484" i="1"/>
  <c r="X130" i="1"/>
  <c r="W172" i="1"/>
  <c r="X167" i="1"/>
  <c r="X171" i="1" s="1"/>
  <c r="W191" i="1"/>
  <c r="J484" i="1"/>
  <c r="W203" i="1"/>
  <c r="W204" i="1"/>
  <c r="X202" i="1"/>
  <c r="X203" i="1" s="1"/>
  <c r="X278" i="1"/>
  <c r="X440" i="1"/>
  <c r="F9" i="1"/>
  <c r="F10" i="1"/>
  <c r="V474" i="1"/>
  <c r="W104" i="1"/>
  <c r="X129" i="1"/>
  <c r="X132" i="1" s="1"/>
  <c r="W132" i="1"/>
  <c r="G484" i="1"/>
  <c r="W140" i="1"/>
  <c r="W153" i="1"/>
  <c r="H484" i="1"/>
  <c r="W154" i="1"/>
  <c r="X144" i="1"/>
  <c r="X153" i="1" s="1"/>
  <c r="I484" i="1"/>
  <c r="W165" i="1"/>
  <c r="W192" i="1"/>
  <c r="L484" i="1"/>
  <c r="W223" i="1"/>
  <c r="W222" i="1"/>
  <c r="X207" i="1"/>
  <c r="X222" i="1" s="1"/>
  <c r="X464" i="1"/>
  <c r="W32" i="1"/>
  <c r="W103" i="1"/>
  <c r="W118" i="1"/>
  <c r="W198" i="1"/>
  <c r="W199" i="1"/>
  <c r="X194" i="1"/>
  <c r="X198" i="1" s="1"/>
  <c r="C484" i="1"/>
  <c r="X55" i="1"/>
  <c r="X59" i="1" s="1"/>
  <c r="W60" i="1"/>
  <c r="X64" i="1"/>
  <c r="X82" i="1" s="1"/>
  <c r="X106" i="1"/>
  <c r="X117" i="1" s="1"/>
  <c r="W164" i="1"/>
  <c r="X163" i="1"/>
  <c r="X273" i="1"/>
  <c r="W159" i="1"/>
  <c r="X235" i="1"/>
  <c r="X244" i="1" s="1"/>
  <c r="W244" i="1"/>
  <c r="X259" i="1"/>
  <c r="X262" i="1" s="1"/>
  <c r="W262" i="1"/>
  <c r="W274" i="1"/>
  <c r="X302" i="1"/>
  <c r="W308" i="1"/>
  <c r="W315" i="1"/>
  <c r="X328" i="1"/>
  <c r="W331" i="1"/>
  <c r="X340" i="1"/>
  <c r="X343" i="1" s="1"/>
  <c r="W343" i="1"/>
  <c r="W347" i="1"/>
  <c r="X373" i="1"/>
  <c r="X377" i="1" s="1"/>
  <c r="X384" i="1"/>
  <c r="X388" i="1" s="1"/>
  <c r="W388" i="1"/>
  <c r="X398" i="1"/>
  <c r="X404" i="1" s="1"/>
  <c r="W404" i="1"/>
  <c r="X411" i="1"/>
  <c r="X412" i="1" s="1"/>
  <c r="X417" i="1"/>
  <c r="X426" i="1" s="1"/>
  <c r="X429" i="1"/>
  <c r="X431" i="1" s="1"/>
  <c r="W432" i="1"/>
  <c r="W441" i="1"/>
  <c r="W453" i="1"/>
  <c r="X456" i="1"/>
  <c r="X457" i="1" s="1"/>
  <c r="X467" i="1"/>
  <c r="X472" i="1" s="1"/>
  <c r="M484" i="1"/>
  <c r="Q484" i="1"/>
  <c r="W141" i="1"/>
  <c r="X162" i="1"/>
  <c r="X164" i="1" s="1"/>
  <c r="X174" i="1"/>
  <c r="X191" i="1" s="1"/>
  <c r="W233" i="1"/>
  <c r="W251" i="1"/>
  <c r="X254" i="1"/>
  <c r="X256" i="1" s="1"/>
  <c r="W273" i="1"/>
  <c r="W314" i="1"/>
  <c r="X322" i="1"/>
  <c r="X323" i="1" s="1"/>
  <c r="X327" i="1"/>
  <c r="X357" i="1"/>
  <c r="X370" i="1" s="1"/>
  <c r="W371" i="1"/>
  <c r="X380" i="1"/>
  <c r="X381" i="1" s="1"/>
  <c r="X407" i="1"/>
  <c r="X408" i="1" s="1"/>
  <c r="W413" i="1"/>
  <c r="W427" i="1"/>
  <c r="W440" i="1"/>
  <c r="X450" i="1"/>
  <c r="X452" i="1" s="1"/>
  <c r="W452" i="1"/>
  <c r="N484" i="1"/>
  <c r="R484" i="1"/>
  <c r="X229" i="1"/>
  <c r="X232" i="1" s="1"/>
  <c r="X247" i="1"/>
  <c r="X250" i="1" s="1"/>
  <c r="X300" i="1"/>
  <c r="X317" i="1"/>
  <c r="X319" i="1" s="1"/>
  <c r="X334" i="1"/>
  <c r="X336" i="1" s="1"/>
  <c r="X352" i="1"/>
  <c r="X354" i="1" s="1"/>
  <c r="W378" i="1"/>
  <c r="X392" i="1"/>
  <c r="X394" i="1" s="1"/>
  <c r="W426" i="1"/>
  <c r="W473" i="1"/>
  <c r="W474" i="1" l="1"/>
  <c r="X331" i="1"/>
  <c r="W478" i="1"/>
  <c r="W477" i="1"/>
  <c r="X308" i="1"/>
  <c r="X479" i="1" s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<sst xmlns="http://schemas.openxmlformats.org/spreadsheetml/2006/main" count="2055" uniqueCount="714">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</sst>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7" customWidth="1"/>
    <col min="17" max="17" width="6.140625" style="31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7" customWidth="1"/>
    <col min="23" max="23" width="11" style="317" customWidth="1"/>
    <col min="24" max="24" width="10" style="317" customWidth="1"/>
    <col min="25" max="25" width="11.5703125" style="317" customWidth="1"/>
    <col min="26" max="26" width="10.42578125" style="31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7" customWidth="1"/>
    <col min="31" max="31" width="9.140625" style="317" customWidth="1"/>
    <col min="32" max="16384" width="9.140625" style="317"/>
  </cols>
  <sheetData>
    <row r="1" spans="1:29" s="312" customFormat="1" ht="45" customHeight="1" x14ac:dyDescent="0.2">
      <c r="A1" s="41"/>
      <c r="B1" s="41"/>
      <c r="C1" s="41"/>
      <c r="D1" s="450" t="s">
        <v>0</v>
      </c>
      <c r="E1" s="324"/>
      <c r="F1" s="324"/>
      <c r="G1" s="12" t="s">
        <v>1</v>
      </c>
      <c r="H1" s="450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36" t="s">
        <v>8</v>
      </c>
      <c r="B5" s="361"/>
      <c r="C5" s="362"/>
      <c r="D5" s="598"/>
      <c r="E5" s="599"/>
      <c r="F5" s="389" t="s">
        <v>9</v>
      </c>
      <c r="G5" s="362"/>
      <c r="H5" s="598"/>
      <c r="I5" s="638"/>
      <c r="J5" s="638"/>
      <c r="K5" s="638"/>
      <c r="L5" s="599"/>
      <c r="N5" s="24" t="s">
        <v>10</v>
      </c>
      <c r="O5" s="380">
        <v>45302</v>
      </c>
      <c r="P5" s="381"/>
      <c r="R5" s="366" t="s">
        <v>11</v>
      </c>
      <c r="S5" s="367"/>
      <c r="T5" s="496" t="s">
        <v>12</v>
      </c>
      <c r="U5" s="381"/>
      <c r="Z5" s="51"/>
      <c r="AA5" s="51"/>
      <c r="AB5" s="51"/>
    </row>
    <row r="6" spans="1:29" s="312" customFormat="1" ht="24" customHeight="1" x14ac:dyDescent="0.2">
      <c r="A6" s="536" t="s">
        <v>13</v>
      </c>
      <c r="B6" s="361"/>
      <c r="C6" s="362"/>
      <c r="D6" s="412" t="s">
        <v>14</v>
      </c>
      <c r="E6" s="413"/>
      <c r="F6" s="413"/>
      <c r="G6" s="413"/>
      <c r="H6" s="413"/>
      <c r="I6" s="413"/>
      <c r="J6" s="413"/>
      <c r="K6" s="413"/>
      <c r="L6" s="381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Четверг</v>
      </c>
      <c r="P6" s="333"/>
      <c r="R6" s="613" t="s">
        <v>16</v>
      </c>
      <c r="S6" s="367"/>
      <c r="T6" s="500" t="s">
        <v>17</v>
      </c>
      <c r="U6" s="50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71" t="str">
        <f>IFERROR(VLOOKUP(DeliveryAddress,Table,3,0),1)</f>
        <v>4</v>
      </c>
      <c r="E7" s="472"/>
      <c r="F7" s="472"/>
      <c r="G7" s="472"/>
      <c r="H7" s="472"/>
      <c r="I7" s="472"/>
      <c r="J7" s="472"/>
      <c r="K7" s="472"/>
      <c r="L7" s="436"/>
      <c r="N7" s="24"/>
      <c r="O7" s="42"/>
      <c r="P7" s="42"/>
      <c r="R7" s="338"/>
      <c r="S7" s="367"/>
      <c r="T7" s="502"/>
      <c r="U7" s="503"/>
      <c r="Z7" s="51"/>
      <c r="AA7" s="51"/>
      <c r="AB7" s="51"/>
    </row>
    <row r="8" spans="1:29" s="312" customFormat="1" ht="25.5" customHeight="1" x14ac:dyDescent="0.2">
      <c r="A8" s="345" t="s">
        <v>18</v>
      </c>
      <c r="B8" s="326"/>
      <c r="C8" s="327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399">
        <v>0.375</v>
      </c>
      <c r="P8" s="381"/>
      <c r="R8" s="338"/>
      <c r="S8" s="367"/>
      <c r="T8" s="502"/>
      <c r="U8" s="503"/>
      <c r="Z8" s="51"/>
      <c r="AA8" s="51"/>
      <c r="AB8" s="51"/>
    </row>
    <row r="9" spans="1:29" s="31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9"/>
      <c r="E9" s="36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380"/>
      <c r="P9" s="381"/>
      <c r="R9" s="338"/>
      <c r="S9" s="367"/>
      <c r="T9" s="504"/>
      <c r="U9" s="50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9"/>
      <c r="E10" s="36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81"/>
      <c r="S10" s="24" t="s">
        <v>22</v>
      </c>
      <c r="T10" s="645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81"/>
      <c r="S11" s="24" t="s">
        <v>26</v>
      </c>
      <c r="T11" s="393" t="s">
        <v>27</v>
      </c>
      <c r="U11" s="394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71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435"/>
      <c r="P12" s="436"/>
      <c r="Q12" s="23"/>
      <c r="S12" s="24"/>
      <c r="T12" s="324"/>
      <c r="U12" s="338"/>
      <c r="Z12" s="51"/>
      <c r="AA12" s="51"/>
      <c r="AB12" s="51"/>
    </row>
    <row r="13" spans="1:29" s="312" customFormat="1" ht="23.25" customHeight="1" x14ac:dyDescent="0.2">
      <c r="A13" s="371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393"/>
      <c r="P13" s="394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71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76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66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7"/>
      <c r="O16" s="567"/>
      <c r="P16" s="567"/>
      <c r="Q16" s="567"/>
      <c r="R16" s="5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5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80"/>
      <c r="P17" s="580"/>
      <c r="Q17" s="580"/>
      <c r="R17" s="329"/>
      <c r="S17" s="369" t="s">
        <v>48</v>
      </c>
      <c r="T17" s="362"/>
      <c r="U17" s="328" t="s">
        <v>49</v>
      </c>
      <c r="V17" s="328" t="s">
        <v>50</v>
      </c>
      <c r="W17" s="628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22"/>
      <c r="AC17" s="623"/>
      <c r="AD17" s="549"/>
      <c r="BA17" s="61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81"/>
      <c r="P18" s="581"/>
      <c r="Q18" s="581"/>
      <c r="R18" s="331"/>
      <c r="S18" s="313" t="s">
        <v>57</v>
      </c>
      <c r="T18" s="313" t="s">
        <v>58</v>
      </c>
      <c r="U18" s="336"/>
      <c r="V18" s="336"/>
      <c r="W18" s="629"/>
      <c r="X18" s="336"/>
      <c r="Y18" s="344"/>
      <c r="Z18" s="344"/>
      <c r="AA18" s="624"/>
      <c r="AB18" s="625"/>
      <c r="AC18" s="626"/>
      <c r="AD18" s="550"/>
      <c r="BA18" s="338"/>
    </row>
    <row r="19" spans="1:53" ht="27.75" hidden="1" customHeight="1" x14ac:dyDescent="0.2">
      <c r="A19" s="372" t="s">
        <v>59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48"/>
      <c r="Z19" s="48"/>
    </row>
    <row r="20" spans="1:53" ht="16.5" hidden="1" customHeight="1" x14ac:dyDescent="0.25">
      <c r="A20" s="358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4"/>
      <c r="Z20" s="314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2" t="s">
        <v>93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48"/>
      <c r="Z46" s="48"/>
    </row>
    <row r="47" spans="1:53" ht="16.5" hidden="1" customHeight="1" x14ac:dyDescent="0.25">
      <c r="A47" s="358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4"/>
      <c r="Z47" s="314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58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4"/>
      <c r="Z53" s="314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110</v>
      </c>
      <c r="W55" s="320">
        <f>IFERROR(IF(V55="",0,CEILING((V55/$H55),1)*$H55),"")</f>
        <v>118.80000000000001</v>
      </c>
      <c r="X55" s="36">
        <f>IFERROR(IF(W55=0,"",ROUNDUP(W55/H55,0)*0.02175),"")</f>
        <v>0.23924999999999999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4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0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10.185185185185185</v>
      </c>
      <c r="W59" s="321">
        <f>IFERROR(W55/H55,"0")+IFERROR(W56/H56,"0")+IFERROR(W57/H57,"0")+IFERROR(W58/H58,"0")</f>
        <v>11</v>
      </c>
      <c r="X59" s="321">
        <f>IFERROR(IF(X55="",0,X55),"0")+IFERROR(IF(X56="",0,X56),"0")+IFERROR(IF(X57="",0,X57),"0")+IFERROR(IF(X58="",0,X58),"0")</f>
        <v>0.23924999999999999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110</v>
      </c>
      <c r="W60" s="321">
        <f>IFERROR(SUM(W55:W58),"0")</f>
        <v>118.80000000000001</v>
      </c>
      <c r="X60" s="37"/>
      <c r="Y60" s="322"/>
      <c r="Z60" s="322"/>
    </row>
    <row r="61" spans="1:53" ht="16.5" hidden="1" customHeight="1" x14ac:dyDescent="0.25">
      <c r="A61" s="358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4"/>
      <c r="Z61" s="314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3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8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7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37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50</v>
      </c>
      <c r="W68" s="320">
        <f t="shared" si="2"/>
        <v>54</v>
      </c>
      <c r="X68" s="36">
        <f>IFERROR(IF(W68=0,"",ROUNDUP(W68/H68,0)*0.02175),"")</f>
        <v>0.10874999999999999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0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4</v>
      </c>
      <c r="W76" s="320">
        <f t="shared" si="2"/>
        <v>4.5</v>
      </c>
      <c r="X76" s="36">
        <f t="shared" si="3"/>
        <v>9.3699999999999999E-3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2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5.518518518518519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6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0.11811999999999999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54</v>
      </c>
      <c r="W83" s="321">
        <f>IFERROR(SUM(W63:W81),"0")</f>
        <v>58.5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5"/>
      <c r="Z84" s="315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8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7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5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5"/>
      <c r="Z92" s="315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6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4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5"/>
      <c r="Z105" s="315"/>
    </row>
    <row r="106" spans="1:53" ht="27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2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74</v>
      </c>
      <c r="W106" s="320">
        <f t="shared" ref="W106:W116" si="5">IFERROR(IF(V106="",0,CEILING((V106/$H106),1)*$H106),"")</f>
        <v>75.600000000000009</v>
      </c>
      <c r="X106" s="36">
        <f>IFERROR(IF(W106=0,"",ROUNDUP(W106/H106,0)*0.02175),"")</f>
        <v>0.19574999999999998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29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6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80</v>
      </c>
      <c r="W108" s="320">
        <f t="shared" si="5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11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6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1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18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27</v>
      </c>
      <c r="W113" s="320">
        <f t="shared" si="5"/>
        <v>27</v>
      </c>
      <c r="X113" s="36">
        <f>IFERROR(IF(W113=0,"",ROUNDUP(W113/H113,0)*0.00937),"")</f>
        <v>9.3700000000000006E-2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42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04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28.333333333333332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29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0.50695000000000001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181</v>
      </c>
      <c r="W118" s="321">
        <f>IFERROR(SUM(W106:W116),"0")</f>
        <v>186.60000000000002</v>
      </c>
      <c r="X118" s="37"/>
      <c r="Y118" s="322"/>
      <c r="Z118" s="322"/>
    </row>
    <row r="119" spans="1:53" ht="14.25" hidden="1" customHeight="1" x14ac:dyDescent="0.25">
      <c r="A119" s="341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5"/>
      <c r="Z119" s="315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1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100</v>
      </c>
      <c r="W122" s="320">
        <f>IFERROR(IF(V122="",0,CEILING((V122/$H122),1)*$H122),"")</f>
        <v>100.80000000000001</v>
      </c>
      <c r="X122" s="36">
        <f>IFERROR(IF(W122=0,"",ROUNDUP(W122/H122,0)*0.02175),"")</f>
        <v>0.26100000000000001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63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7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11.904761904761905</v>
      </c>
      <c r="W125" s="321">
        <f>IFERROR(W120/H120,"0")+IFERROR(W121/H121,"0")+IFERROR(W122/H122,"0")+IFERROR(W123/H123,"0")+IFERROR(W124/H124,"0")</f>
        <v>12</v>
      </c>
      <c r="X125" s="321">
        <f>IFERROR(IF(X120="",0,X120),"0")+IFERROR(IF(X121="",0,X121),"0")+IFERROR(IF(X122="",0,X122),"0")+IFERROR(IF(X123="",0,X123),"0")+IFERROR(IF(X124="",0,X124),"0")</f>
        <v>0.26100000000000001</v>
      </c>
      <c r="Y125" s="322"/>
      <c r="Z125" s="322"/>
    </row>
    <row r="126" spans="1:53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100</v>
      </c>
      <c r="W126" s="321">
        <f>IFERROR(SUM(W120:W124),"0")</f>
        <v>100.80000000000001</v>
      </c>
      <c r="X126" s="37"/>
      <c r="Y126" s="322"/>
      <c r="Z126" s="322"/>
    </row>
    <row r="127" spans="1:53" ht="16.5" hidden="1" customHeight="1" x14ac:dyDescent="0.25">
      <c r="A127" s="358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4"/>
      <c r="Z127" s="314"/>
    </row>
    <row r="128" spans="1:53" ht="14.25" hidden="1" customHeight="1" x14ac:dyDescent="0.25">
      <c r="A128" s="341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27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82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370</v>
      </c>
      <c r="W129" s="320">
        <f>IFERROR(IF(V129="",0,CEILING((V129/$H129),1)*$H129),"")</f>
        <v>378</v>
      </c>
      <c r="X129" s="36">
        <f>IFERROR(IF(W129=0,"",ROUNDUP(W129/H129,0)*0.02175),"")</f>
        <v>0.9787499999999999</v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37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44.047619047619044</v>
      </c>
      <c r="W132" s="321">
        <f>IFERROR(W129/H129,"0")+IFERROR(W130/H130,"0")+IFERROR(W131/H131,"0")</f>
        <v>45</v>
      </c>
      <c r="X132" s="321">
        <f>IFERROR(IF(X129="",0,X129),"0")+IFERROR(IF(X130="",0,X130),"0")+IFERROR(IF(X131="",0,X131),"0")</f>
        <v>0.9787499999999999</v>
      </c>
      <c r="Y132" s="322"/>
      <c r="Z132" s="322"/>
    </row>
    <row r="133" spans="1:53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370</v>
      </c>
      <c r="W133" s="321">
        <f>IFERROR(SUM(W129:W131),"0")</f>
        <v>378</v>
      </c>
      <c r="X133" s="37"/>
      <c r="Y133" s="322"/>
      <c r="Z133" s="322"/>
    </row>
    <row r="134" spans="1:53" ht="27.75" hidden="1" customHeight="1" x14ac:dyDescent="0.2">
      <c r="A134" s="372" t="s">
        <v>245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48"/>
      <c r="Z134" s="48"/>
    </row>
    <row r="135" spans="1:53" ht="16.5" hidden="1" customHeight="1" x14ac:dyDescent="0.25">
      <c r="A135" s="358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4"/>
      <c r="Z135" s="314"/>
    </row>
    <row r="136" spans="1:53" ht="14.25" hidden="1" customHeight="1" x14ac:dyDescent="0.25">
      <c r="A136" s="341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7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58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4"/>
      <c r="Z142" s="314"/>
    </row>
    <row r="143" spans="1:53" ht="14.25" hidden="1" customHeight="1" x14ac:dyDescent="0.25">
      <c r="A143" s="341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27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100</v>
      </c>
      <c r="W144" s="320">
        <f t="shared" ref="W144:W152" si="6">IFERROR(IF(V144="",0,CEILING((V144/$H144),1)*$H144),"")</f>
        <v>100.80000000000001</v>
      </c>
      <c r="X144" s="36">
        <f>IFERROR(IF(W144=0,"",ROUNDUP(W144/H144,0)*0.00753),"")</f>
        <v>0.18071999999999999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230</v>
      </c>
      <c r="W146" s="320">
        <f t="shared" si="6"/>
        <v>231</v>
      </c>
      <c r="X146" s="36">
        <f>IFERROR(IF(W146=0,"",ROUNDUP(W146/H146,0)*0.00753),"")</f>
        <v>0.41415000000000002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35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x14ac:dyDescent="0.2">
      <c r="A153" s="337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78.571428571428569</v>
      </c>
      <c r="W153" s="321">
        <f>IFERROR(W144/H144,"0")+IFERROR(W145/H145,"0")+IFERROR(W146/H146,"0")+IFERROR(W147/H147,"0")+IFERROR(W148/H148,"0")+IFERROR(W149/H149,"0")+IFERROR(W150/H150,"0")+IFERROR(W151/H151,"0")+IFERROR(W152/H152,"0")</f>
        <v>79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0.59487000000000001</v>
      </c>
      <c r="Y153" s="322"/>
      <c r="Z153" s="322"/>
    </row>
    <row r="154" spans="1:53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330</v>
      </c>
      <c r="W154" s="321">
        <f>IFERROR(SUM(W144:W152),"0")</f>
        <v>331.8</v>
      </c>
      <c r="X154" s="37"/>
      <c r="Y154" s="322"/>
      <c r="Z154" s="322"/>
    </row>
    <row r="155" spans="1:53" ht="16.5" hidden="1" customHeight="1" x14ac:dyDescent="0.25">
      <c r="A155" s="358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4"/>
      <c r="Z155" s="314"/>
    </row>
    <row r="156" spans="1:53" ht="14.25" hidden="1" customHeight="1" x14ac:dyDescent="0.25">
      <c r="A156" s="341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7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1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5"/>
      <c r="Z161" s="315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9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7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1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5"/>
      <c r="Z166" s="315"/>
    </row>
    <row r="167" spans="1:53" ht="27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400</v>
      </c>
      <c r="W167" s="320">
        <f>IFERROR(IF(V167="",0,CEILING((V167/$H167),1)*$H167),"")</f>
        <v>405</v>
      </c>
      <c r="X167" s="36">
        <f>IFERROR(IF(W167=0,"",ROUNDUP(W167/H167,0)*0.00937),"")</f>
        <v>0.70274999999999999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440</v>
      </c>
      <c r="W168" s="320">
        <f>IFERROR(IF(V168="",0,CEILING((V168/$H168),1)*$H168),"")</f>
        <v>442.8</v>
      </c>
      <c r="X168" s="36">
        <f>IFERROR(IF(W168=0,"",ROUNDUP(W168/H168,0)*0.00937),"")</f>
        <v>0.76834000000000002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400</v>
      </c>
      <c r="W169" s="320">
        <f>IFERROR(IF(V169="",0,CEILING((V169/$H169),1)*$H169),"")</f>
        <v>405</v>
      </c>
      <c r="X169" s="36">
        <f>IFERROR(IF(W169=0,"",ROUNDUP(W169/H169,0)*0.00937),"")</f>
        <v>0.70274999999999999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520</v>
      </c>
      <c r="W170" s="320">
        <f>IFERROR(IF(V170="",0,CEILING((V170/$H170),1)*$H170),"")</f>
        <v>523.80000000000007</v>
      </c>
      <c r="X170" s="36">
        <f>IFERROR(IF(W170=0,"",ROUNDUP(W170/H170,0)*0.00937),"")</f>
        <v>0.90888999999999998</v>
      </c>
      <c r="Y170" s="56"/>
      <c r="Z170" s="57"/>
      <c r="AD170" s="58"/>
      <c r="BA170" s="147" t="s">
        <v>1</v>
      </c>
    </row>
    <row r="171" spans="1:53" x14ac:dyDescent="0.2">
      <c r="A171" s="337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325.92592592592592</v>
      </c>
      <c r="W171" s="321">
        <f>IFERROR(W167/H167,"0")+IFERROR(W168/H168,"0")+IFERROR(W169/H169,"0")+IFERROR(W170/H170,"0")</f>
        <v>329</v>
      </c>
      <c r="X171" s="321">
        <f>IFERROR(IF(X167="",0,X167),"0")+IFERROR(IF(X168="",0,X168),"0")+IFERROR(IF(X169="",0,X169),"0")+IFERROR(IF(X170="",0,X170),"0")</f>
        <v>3.0827300000000002</v>
      </c>
      <c r="Y171" s="322"/>
      <c r="Z171" s="322"/>
    </row>
    <row r="172" spans="1:53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1760</v>
      </c>
      <c r="W172" s="321">
        <f>IFERROR(SUM(W167:W170),"0")</f>
        <v>1776.6</v>
      </c>
      <c r="X172" s="37"/>
      <c r="Y172" s="322"/>
      <c r="Z172" s="322"/>
    </row>
    <row r="173" spans="1:53" ht="14.25" hidden="1" customHeight="1" x14ac:dyDescent="0.25">
      <c r="A173" s="341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5"/>
      <c r="Z173" s="315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0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130</v>
      </c>
      <c r="W175" s="320">
        <f t="shared" si="7"/>
        <v>130.5</v>
      </c>
      <c r="X175" s="36">
        <f>IFERROR(IF(W175=0,"",ROUNDUP(W175/H175,0)*0.02175),"")</f>
        <v>0.32624999999999998</v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39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370</v>
      </c>
      <c r="W178" s="320">
        <f t="shared" si="7"/>
        <v>374.4</v>
      </c>
      <c r="X178" s="36">
        <f>IFERROR(IF(W178=0,"",ROUNDUP(W178/H178,0)*0.02175),"")</f>
        <v>1.044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46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4</v>
      </c>
      <c r="W186" s="320">
        <f t="shared" si="7"/>
        <v>4.8</v>
      </c>
      <c r="X186" s="36">
        <f t="shared" si="8"/>
        <v>1.506E-2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12</v>
      </c>
      <c r="W189" s="320">
        <f t="shared" si="7"/>
        <v>12</v>
      </c>
      <c r="X189" s="36">
        <f t="shared" si="8"/>
        <v>3.7650000000000003E-2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52</v>
      </c>
      <c r="W190" s="320">
        <f t="shared" si="7"/>
        <v>52.8</v>
      </c>
      <c r="X190" s="36">
        <f t="shared" si="8"/>
        <v>0.16566</v>
      </c>
      <c r="Y190" s="56"/>
      <c r="Z190" s="57"/>
      <c r="AD190" s="58"/>
      <c r="BA190" s="164" t="s">
        <v>1</v>
      </c>
    </row>
    <row r="191" spans="1:53" x14ac:dyDescent="0.2">
      <c r="A191" s="337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90.711759504862968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92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1.5886199999999999</v>
      </c>
      <c r="Y191" s="322"/>
      <c r="Z191" s="322"/>
    </row>
    <row r="192" spans="1:53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568</v>
      </c>
      <c r="W192" s="321">
        <f>IFERROR(SUM(W174:W190),"0")</f>
        <v>574.5</v>
      </c>
      <c r="X192" s="37"/>
      <c r="Y192" s="322"/>
      <c r="Z192" s="322"/>
    </row>
    <row r="193" spans="1:53" ht="14.25" hidden="1" customHeight="1" x14ac:dyDescent="0.25">
      <c r="A193" s="341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5"/>
      <c r="Z193" s="315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5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76</v>
      </c>
      <c r="W197" s="320">
        <f>IFERROR(IF(V197="",0,CEILING((V197/$H197),1)*$H197),"")</f>
        <v>76.8</v>
      </c>
      <c r="X197" s="36">
        <f>IFERROR(IF(W197=0,"",ROUNDUP(W197/H197,0)*0.00753),"")</f>
        <v>0.24096000000000001</v>
      </c>
      <c r="Y197" s="56"/>
      <c r="Z197" s="57"/>
      <c r="AD197" s="58"/>
      <c r="BA197" s="168" t="s">
        <v>1</v>
      </c>
    </row>
    <row r="198" spans="1:53" x14ac:dyDescent="0.2">
      <c r="A198" s="337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31.666666666666668</v>
      </c>
      <c r="W198" s="321">
        <f>IFERROR(W194/H194,"0")+IFERROR(W195/H195,"0")+IFERROR(W196/H196,"0")+IFERROR(W197/H197,"0")</f>
        <v>32</v>
      </c>
      <c r="X198" s="321">
        <f>IFERROR(IF(X194="",0,X194),"0")+IFERROR(IF(X195="",0,X195),"0")+IFERROR(IF(X196="",0,X196),"0")+IFERROR(IF(X197="",0,X197),"0")</f>
        <v>0.24096000000000001</v>
      </c>
      <c r="Y198" s="322"/>
      <c r="Z198" s="322"/>
    </row>
    <row r="199" spans="1:53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76</v>
      </c>
      <c r="W199" s="321">
        <f>IFERROR(SUM(W194:W197),"0")</f>
        <v>76.8</v>
      </c>
      <c r="X199" s="37"/>
      <c r="Y199" s="322"/>
      <c r="Z199" s="322"/>
    </row>
    <row r="200" spans="1:53" ht="16.5" hidden="1" customHeight="1" x14ac:dyDescent="0.25">
      <c r="A200" s="358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4"/>
      <c r="Z200" s="314"/>
    </row>
    <row r="201" spans="1:53" ht="14.25" hidden="1" customHeight="1" x14ac:dyDescent="0.25">
      <c r="A201" s="341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7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58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4"/>
      <c r="Z205" s="314"/>
    </row>
    <row r="206" spans="1:53" ht="14.25" hidden="1" customHeight="1" x14ac:dyDescent="0.25">
      <c r="A206" s="341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2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10</v>
      </c>
      <c r="W208" s="320">
        <f t="shared" si="9"/>
        <v>10.8</v>
      </c>
      <c r="X208" s="36">
        <f>IFERROR(IF(W208=0,"",ROUNDUP(W208/H208,0)*0.02039),"")</f>
        <v>2.0389999999999998E-2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3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2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x14ac:dyDescent="0.2">
      <c r="A222" s="337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0.92592592592592582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1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2.0389999999999998E-2</v>
      </c>
      <c r="Y222" s="322"/>
      <c r="Z222" s="322"/>
    </row>
    <row r="223" spans="1:53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10</v>
      </c>
      <c r="W223" s="321">
        <f>IFERROR(SUM(W207:W221),"0")</f>
        <v>10.8</v>
      </c>
      <c r="X223" s="37"/>
      <c r="Y223" s="322"/>
      <c r="Z223" s="322"/>
    </row>
    <row r="224" spans="1:53" ht="14.25" hidden="1" customHeight="1" x14ac:dyDescent="0.25">
      <c r="A224" s="341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5"/>
      <c r="Z224" s="315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7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1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5"/>
      <c r="Z228" s="315"/>
    </row>
    <row r="229" spans="1:53" ht="27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160</v>
      </c>
      <c r="W229" s="320">
        <f>IFERROR(IF(V229="",0,CEILING((V229/$H229),1)*$H229),"")</f>
        <v>163.80000000000001</v>
      </c>
      <c r="X229" s="36">
        <f>IFERROR(IF(W229=0,"",ROUNDUP(W229/H229,0)*0.00753),"")</f>
        <v>0.29366999999999999</v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90</v>
      </c>
      <c r="W230" s="320">
        <f>IFERROR(IF(V230="",0,CEILING((V230/$H230),1)*$H230),"")</f>
        <v>92.4</v>
      </c>
      <c r="X230" s="36">
        <f>IFERROR(IF(W230=0,"",ROUNDUP(W230/H230,0)*0.00753),"")</f>
        <v>0.16566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37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59.523809523809518</v>
      </c>
      <c r="W232" s="321">
        <f>IFERROR(W229/H229,"0")+IFERROR(W230/H230,"0")+IFERROR(W231/H231,"0")</f>
        <v>61</v>
      </c>
      <c r="X232" s="321">
        <f>IFERROR(IF(X229="",0,X229),"0")+IFERROR(IF(X230="",0,X230),"0")+IFERROR(IF(X231="",0,X231),"0")</f>
        <v>0.45933000000000002</v>
      </c>
      <c r="Y232" s="322"/>
      <c r="Z232" s="322"/>
    </row>
    <row r="233" spans="1:53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250</v>
      </c>
      <c r="W233" s="321">
        <f>IFERROR(SUM(W229:W231),"0")</f>
        <v>256.20000000000005</v>
      </c>
      <c r="X233" s="37"/>
      <c r="Y233" s="322"/>
      <c r="Z233" s="322"/>
    </row>
    <row r="234" spans="1:53" ht="14.25" hidden="1" customHeight="1" x14ac:dyDescent="0.25">
      <c r="A234" s="341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5"/>
      <c r="Z234" s="315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5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0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idden="1" x14ac:dyDescent="0.2">
      <c r="A244" s="337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hidden="1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0</v>
      </c>
      <c r="W245" s="321">
        <f>IFERROR(SUM(W235:W243),"0")</f>
        <v>0</v>
      </c>
      <c r="X245" s="37"/>
      <c r="Y245" s="322"/>
      <c r="Z245" s="322"/>
    </row>
    <row r="246" spans="1:53" ht="14.25" hidden="1" customHeight="1" x14ac:dyDescent="0.25">
      <c r="A246" s="341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5"/>
      <c r="Z246" s="315"/>
    </row>
    <row r="247" spans="1:53" ht="16.5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130</v>
      </c>
      <c r="W247" s="320">
        <f>IFERROR(IF(V247="",0,CEILING((V247/$H247),1)*$H247),"")</f>
        <v>134.4</v>
      </c>
      <c r="X247" s="36">
        <f>IFERROR(IF(W247=0,"",ROUNDUP(W247/H247,0)*0.02175),"")</f>
        <v>0.34799999999999998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200</v>
      </c>
      <c r="W248" s="320">
        <f>IFERROR(IF(V248="",0,CEILING((V248/$H248),1)*$H248),"")</f>
        <v>202.79999999999998</v>
      </c>
      <c r="X248" s="36">
        <f>IFERROR(IF(W248=0,"",ROUNDUP(W248/H248,0)*0.02175),"")</f>
        <v>0.5655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100</v>
      </c>
      <c r="W249" s="320">
        <f>IFERROR(IF(V249="",0,CEILING((V249/$H249),1)*$H249),"")</f>
        <v>100.80000000000001</v>
      </c>
      <c r="X249" s="36">
        <f>IFERROR(IF(W249=0,"",ROUNDUP(W249/H249,0)*0.02175),"")</f>
        <v>0.26100000000000001</v>
      </c>
      <c r="Y249" s="56"/>
      <c r="Z249" s="57"/>
      <c r="AD249" s="58"/>
      <c r="BA249" s="200" t="s">
        <v>1</v>
      </c>
    </row>
    <row r="250" spans="1:53" x14ac:dyDescent="0.2">
      <c r="A250" s="337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53.021978021978022</v>
      </c>
      <c r="W250" s="321">
        <f>IFERROR(W247/H247,"0")+IFERROR(W248/H248,"0")+IFERROR(W249/H249,"0")</f>
        <v>54</v>
      </c>
      <c r="X250" s="321">
        <f>IFERROR(IF(X247="",0,X247),"0")+IFERROR(IF(X248="",0,X248),"0")+IFERROR(IF(X249="",0,X249),"0")</f>
        <v>1.1745000000000001</v>
      </c>
      <c r="Y250" s="322"/>
      <c r="Z250" s="322"/>
    </row>
    <row r="251" spans="1:53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430</v>
      </c>
      <c r="W251" s="321">
        <f>IFERROR(SUM(W247:W249),"0")</f>
        <v>438</v>
      </c>
      <c r="X251" s="37"/>
      <c r="Y251" s="322"/>
      <c r="Z251" s="322"/>
    </row>
    <row r="252" spans="1:53" ht="14.25" hidden="1" customHeight="1" x14ac:dyDescent="0.25">
      <c r="A252" s="341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5"/>
      <c r="Z252" s="315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2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7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15</v>
      </c>
      <c r="W255" s="320">
        <f>IFERROR(IF(V255="",0,CEILING((V255/$H255),1)*$H255),"")</f>
        <v>15.299999999999999</v>
      </c>
      <c r="X255" s="36">
        <f>IFERROR(IF(W255=0,"",ROUNDUP(W255/H255,0)*0.00753),"")</f>
        <v>4.5179999999999998E-2</v>
      </c>
      <c r="Y255" s="56"/>
      <c r="Z255" s="57"/>
      <c r="AD255" s="58"/>
      <c r="BA255" s="203" t="s">
        <v>1</v>
      </c>
    </row>
    <row r="256" spans="1:53" x14ac:dyDescent="0.2">
      <c r="A256" s="337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5.882352941176471</v>
      </c>
      <c r="W256" s="321">
        <f>IFERROR(W253/H253,"0")+IFERROR(W254/H254,"0")+IFERROR(W255/H255,"0")</f>
        <v>6</v>
      </c>
      <c r="X256" s="321">
        <f>IFERROR(IF(X253="",0,X253),"0")+IFERROR(IF(X254="",0,X254),"0")+IFERROR(IF(X255="",0,X255),"0")</f>
        <v>4.5179999999999998E-2</v>
      </c>
      <c r="Y256" s="322"/>
      <c r="Z256" s="322"/>
    </row>
    <row r="257" spans="1:53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15</v>
      </c>
      <c r="W257" s="321">
        <f>IFERROR(SUM(W253:W255),"0")</f>
        <v>15.299999999999999</v>
      </c>
      <c r="X257" s="37"/>
      <c r="Y257" s="322"/>
      <c r="Z257" s="322"/>
    </row>
    <row r="258" spans="1:53" ht="14.25" hidden="1" customHeight="1" x14ac:dyDescent="0.25">
      <c r="A258" s="341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5"/>
      <c r="Z258" s="315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7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58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4"/>
      <c r="Z264" s="314"/>
    </row>
    <row r="265" spans="1:53" ht="14.25" hidden="1" customHeight="1" x14ac:dyDescent="0.25">
      <c r="A265" s="341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27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90</v>
      </c>
      <c r="W266" s="320">
        <f t="shared" ref="W266:W272" si="12">IFERROR(IF(V266="",0,CEILING((V266/$H266),1)*$H266),"")</f>
        <v>97.2</v>
      </c>
      <c r="X266" s="36">
        <f>IFERROR(IF(W266=0,"",ROUNDUP(W266/H266,0)*0.02175),"")</f>
        <v>0.19574999999999998</v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60</v>
      </c>
      <c r="W268" s="320">
        <f t="shared" si="12"/>
        <v>64.800000000000011</v>
      </c>
      <c r="X268" s="36">
        <f>IFERROR(IF(W268=0,"",ROUNDUP(W268/H268,0)*0.02039),"")</f>
        <v>0.12233999999999999</v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41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40</v>
      </c>
      <c r="W270" s="320">
        <f t="shared" si="12"/>
        <v>43.2</v>
      </c>
      <c r="X270" s="36">
        <f>IFERROR(IF(W270=0,"",ROUNDUP(W270/H270,0)*0.02175),"")</f>
        <v>8.6999999999999994E-2</v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37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17.592592592592592</v>
      </c>
      <c r="W273" s="321">
        <f>IFERROR(W266/H266,"0")+IFERROR(W267/H267,"0")+IFERROR(W268/H268,"0")+IFERROR(W269/H269,"0")+IFERROR(W270/H270,"0")+IFERROR(W271/H271,"0")+IFERROR(W272/H272,"0")</f>
        <v>19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0.40508999999999995</v>
      </c>
      <c r="Y273" s="322"/>
      <c r="Z273" s="322"/>
    </row>
    <row r="274" spans="1:53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190</v>
      </c>
      <c r="W274" s="321">
        <f>IFERROR(SUM(W266:W272),"0")</f>
        <v>205.2</v>
      </c>
      <c r="X274" s="37"/>
      <c r="Y274" s="322"/>
      <c r="Z274" s="322"/>
    </row>
    <row r="275" spans="1:53" ht="14.25" hidden="1" customHeight="1" x14ac:dyDescent="0.25">
      <c r="A275" s="341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5"/>
      <c r="Z275" s="315"/>
    </row>
    <row r="276" spans="1:53" ht="27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40</v>
      </c>
      <c r="W276" s="320">
        <f>IFERROR(IF(V276="",0,CEILING((V276/$H276),1)*$H276),"")</f>
        <v>43.8</v>
      </c>
      <c r="X276" s="36">
        <f>IFERROR(IF(W276=0,"",ROUNDUP(W276/H276,0)*0.00753),"")</f>
        <v>7.5300000000000006E-2</v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37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9.1324200913242013</v>
      </c>
      <c r="W278" s="321">
        <f>IFERROR(W276/H276,"0")+IFERROR(W277/H277,"0")</f>
        <v>10</v>
      </c>
      <c r="X278" s="321">
        <f>IFERROR(IF(X276="",0,X276),"0")+IFERROR(IF(X277="",0,X277),"0")</f>
        <v>7.5300000000000006E-2</v>
      </c>
      <c r="Y278" s="322"/>
      <c r="Z278" s="322"/>
    </row>
    <row r="279" spans="1:53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40</v>
      </c>
      <c r="W279" s="321">
        <f>IFERROR(SUM(W276:W277),"0")</f>
        <v>43.8</v>
      </c>
      <c r="X279" s="37"/>
      <c r="Y279" s="322"/>
      <c r="Z279" s="322"/>
    </row>
    <row r="280" spans="1:53" ht="16.5" hidden="1" customHeight="1" x14ac:dyDescent="0.25">
      <c r="A280" s="358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4"/>
      <c r="Z280" s="314"/>
    </row>
    <row r="281" spans="1:53" ht="14.25" hidden="1" customHeight="1" x14ac:dyDescent="0.25">
      <c r="A281" s="341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7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1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5"/>
      <c r="Z285" s="315"/>
    </row>
    <row r="286" spans="1:53" ht="27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40</v>
      </c>
      <c r="W286" s="320">
        <f>IFERROR(IF(V286="",0,CEILING((V286/$H286),1)*$H286),"")</f>
        <v>40.5</v>
      </c>
      <c r="X286" s="36">
        <f>IFERROR(IF(W286=0,"",ROUNDUP(W286/H286,0)*0.02175),"")</f>
        <v>0.10874999999999999</v>
      </c>
      <c r="Y286" s="56"/>
      <c r="Z286" s="57"/>
      <c r="AD286" s="58"/>
      <c r="BA286" s="217" t="s">
        <v>1</v>
      </c>
    </row>
    <row r="287" spans="1:53" x14ac:dyDescent="0.2">
      <c r="A287" s="337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4.9382716049382722</v>
      </c>
      <c r="W287" s="321">
        <f>IFERROR(W286/H286,"0")</f>
        <v>5</v>
      </c>
      <c r="X287" s="321">
        <f>IFERROR(IF(X286="",0,X286),"0")</f>
        <v>0.10874999999999999</v>
      </c>
      <c r="Y287" s="322"/>
      <c r="Z287" s="322"/>
    </row>
    <row r="288" spans="1:53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40</v>
      </c>
      <c r="W288" s="321">
        <f>IFERROR(SUM(W286:W286),"0")</f>
        <v>40.5</v>
      </c>
      <c r="X288" s="37"/>
      <c r="Y288" s="322"/>
      <c r="Z288" s="322"/>
    </row>
    <row r="289" spans="1:53" ht="14.25" hidden="1" customHeight="1" x14ac:dyDescent="0.25">
      <c r="A289" s="341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5"/>
      <c r="Z289" s="315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37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41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5"/>
      <c r="Z293" s="315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7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2" t="s">
        <v>449</v>
      </c>
      <c r="B297" s="373"/>
      <c r="C297" s="373"/>
      <c r="D297" s="373"/>
      <c r="E297" s="373"/>
      <c r="F297" s="373"/>
      <c r="G297" s="373"/>
      <c r="H297" s="373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373"/>
      <c r="Y297" s="48"/>
      <c r="Z297" s="48"/>
    </row>
    <row r="298" spans="1:53" ht="16.5" hidden="1" customHeight="1" x14ac:dyDescent="0.25">
      <c r="A298" s="358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4"/>
      <c r="Z298" s="314"/>
    </row>
    <row r="299" spans="1:53" ht="14.25" hidden="1" customHeight="1" x14ac:dyDescent="0.25">
      <c r="A299" s="341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27" hidden="1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0</v>
      </c>
      <c r="W300" s="320">
        <f t="shared" ref="W300:W307" si="13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3750</v>
      </c>
      <c r="W302" s="320">
        <f t="shared" si="13"/>
        <v>3750</v>
      </c>
      <c r="X302" s="36">
        <f>IFERROR(IF(W302=0,"",ROUNDUP(W302/H302,0)*0.02175),"")</f>
        <v>5.4375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4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2300</v>
      </c>
      <c r="W304" s="320">
        <f t="shared" si="13"/>
        <v>2310</v>
      </c>
      <c r="X304" s="36">
        <f>IFERROR(IF(W304=0,"",ROUNDUP(W304/H304,0)*0.02175),"")</f>
        <v>3.3494999999999999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5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37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403.33333333333337</v>
      </c>
      <c r="W308" s="321">
        <f>IFERROR(W300/H300,"0")+IFERROR(W301/H301,"0")+IFERROR(W302/H302,"0")+IFERROR(W303/H303,"0")+IFERROR(W304/H304,"0")+IFERROR(W305/H305,"0")+IFERROR(W306/H306,"0")+IFERROR(W307/H307,"0")</f>
        <v>404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8.786999999999999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6050</v>
      </c>
      <c r="W309" s="321">
        <f>IFERROR(SUM(W300:W307),"0")</f>
        <v>6060</v>
      </c>
      <c r="X309" s="37"/>
      <c r="Y309" s="322"/>
      <c r="Z309" s="322"/>
    </row>
    <row r="310" spans="1:53" ht="14.25" hidden="1" customHeight="1" x14ac:dyDescent="0.25">
      <c r="A310" s="341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5"/>
      <c r="Z310" s="315"/>
    </row>
    <row r="311" spans="1:53" ht="27" hidden="1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0</v>
      </c>
      <c r="W311" s="320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6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hidden="1" x14ac:dyDescent="0.2">
      <c r="A314" s="337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0</v>
      </c>
      <c r="W314" s="321">
        <f>IFERROR(W311/H311,"0")+IFERROR(W312/H312,"0")+IFERROR(W313/H313,"0")</f>
        <v>0</v>
      </c>
      <c r="X314" s="321">
        <f>IFERROR(IF(X311="",0,X311),"0")+IFERROR(IF(X312="",0,X312),"0")+IFERROR(IF(X313="",0,X313),"0")</f>
        <v>0</v>
      </c>
      <c r="Y314" s="322"/>
      <c r="Z314" s="322"/>
    </row>
    <row r="315" spans="1:53" hidden="1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0</v>
      </c>
      <c r="W315" s="321">
        <f>IFERROR(SUM(W311:W313),"0")</f>
        <v>0</v>
      </c>
      <c r="X315" s="37"/>
      <c r="Y315" s="322"/>
      <c r="Z315" s="322"/>
    </row>
    <row r="316" spans="1:53" ht="14.25" hidden="1" customHeight="1" x14ac:dyDescent="0.25">
      <c r="A316" s="341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5"/>
      <c r="Z316" s="315"/>
    </row>
    <row r="317" spans="1:53" ht="27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1580</v>
      </c>
      <c r="W317" s="320">
        <f>IFERROR(IF(V317="",0,CEILING((V317/$H317),1)*$H317),"")</f>
        <v>1583.3999999999999</v>
      </c>
      <c r="X317" s="36">
        <f>IFERROR(IF(W317=0,"",ROUNDUP(W317/H317,0)*0.02175),"")</f>
        <v>4.4152499999999995</v>
      </c>
      <c r="Y317" s="56"/>
      <c r="Z317" s="57"/>
      <c r="AD317" s="58"/>
      <c r="BA317" s="231" t="s">
        <v>1</v>
      </c>
    </row>
    <row r="318" spans="1:53" ht="27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540</v>
      </c>
      <c r="W318" s="320">
        <f>IFERROR(IF(V318="",0,CEILING((V318/$H318),1)*$H318),"")</f>
        <v>546</v>
      </c>
      <c r="X318" s="36">
        <f>IFERROR(IF(W318=0,"",ROUNDUP(W318/H318,0)*0.02175),"")</f>
        <v>1.5225</v>
      </c>
      <c r="Y318" s="56"/>
      <c r="Z318" s="57"/>
      <c r="AD318" s="58"/>
      <c r="BA318" s="232" t="s">
        <v>1</v>
      </c>
    </row>
    <row r="319" spans="1:53" x14ac:dyDescent="0.2">
      <c r="A319" s="337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271.79487179487182</v>
      </c>
      <c r="W319" s="321">
        <f>IFERROR(W317/H317,"0")+IFERROR(W318/H318,"0")</f>
        <v>273</v>
      </c>
      <c r="X319" s="321">
        <f>IFERROR(IF(X317="",0,X317),"0")+IFERROR(IF(X318="",0,X318),"0")</f>
        <v>5.9377499999999994</v>
      </c>
      <c r="Y319" s="322"/>
      <c r="Z319" s="322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2120</v>
      </c>
      <c r="W320" s="321">
        <f>IFERROR(SUM(W317:W318),"0")</f>
        <v>2129.3999999999996</v>
      </c>
      <c r="X320" s="37"/>
      <c r="Y320" s="322"/>
      <c r="Z320" s="322"/>
    </row>
    <row r="321" spans="1:53" ht="14.25" hidden="1" customHeight="1" x14ac:dyDescent="0.25">
      <c r="A321" s="341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5"/>
      <c r="Z321" s="315"/>
    </row>
    <row r="322" spans="1:53" ht="16.5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220</v>
      </c>
      <c r="W322" s="320">
        <f>IFERROR(IF(V322="",0,CEILING((V322/$H322),1)*$H322),"")</f>
        <v>226.2</v>
      </c>
      <c r="X322" s="36">
        <f>IFERROR(IF(W322=0,"",ROUNDUP(W322/H322,0)*0.02175),"")</f>
        <v>0.63074999999999992</v>
      </c>
      <c r="Y322" s="56"/>
      <c r="Z322" s="57"/>
      <c r="AD322" s="58"/>
      <c r="BA322" s="233" t="s">
        <v>1</v>
      </c>
    </row>
    <row r="323" spans="1:53" x14ac:dyDescent="0.2">
      <c r="A323" s="337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28.205128205128204</v>
      </c>
      <c r="W323" s="321">
        <f>IFERROR(W322/H322,"0")</f>
        <v>29</v>
      </c>
      <c r="X323" s="321">
        <f>IFERROR(IF(X322="",0,X322),"0")</f>
        <v>0.63074999999999992</v>
      </c>
      <c r="Y323" s="322"/>
      <c r="Z323" s="322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220</v>
      </c>
      <c r="W324" s="321">
        <f>IFERROR(SUM(W322:W322),"0")</f>
        <v>226.2</v>
      </c>
      <c r="X324" s="37"/>
      <c r="Y324" s="322"/>
      <c r="Z324" s="322"/>
    </row>
    <row r="325" spans="1:53" ht="16.5" hidden="1" customHeight="1" x14ac:dyDescent="0.25">
      <c r="A325" s="358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4"/>
      <c r="Z325" s="314"/>
    </row>
    <row r="326" spans="1:53" ht="14.25" hidden="1" customHeight="1" x14ac:dyDescent="0.25">
      <c r="A326" s="341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27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100</v>
      </c>
      <c r="W327" s="320">
        <f>IFERROR(IF(V327="",0,CEILING((V327/$H327),1)*$H327),"")</f>
        <v>108</v>
      </c>
      <c r="X327" s="36">
        <f>IFERROR(IF(W327=0,"",ROUNDUP(W327/H327,0)*0.02175),"")</f>
        <v>0.19574999999999998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37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8.3333333333333339</v>
      </c>
      <c r="W331" s="321">
        <f>IFERROR(W327/H327,"0")+IFERROR(W328/H328,"0")+IFERROR(W329/H329,"0")+IFERROR(W330/H330,"0")</f>
        <v>9</v>
      </c>
      <c r="X331" s="321">
        <f>IFERROR(IF(X327="",0,X327),"0")+IFERROR(IF(X328="",0,X328),"0")+IFERROR(IF(X329="",0,X329),"0")+IFERROR(IF(X330="",0,X330),"0")</f>
        <v>0.19574999999999998</v>
      </c>
      <c r="Y331" s="322"/>
      <c r="Z331" s="322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100</v>
      </c>
      <c r="W332" s="321">
        <f>IFERROR(SUM(W327:W330),"0")</f>
        <v>108</v>
      </c>
      <c r="X332" s="37"/>
      <c r="Y332" s="322"/>
      <c r="Z332" s="322"/>
    </row>
    <row r="333" spans="1:53" ht="14.25" hidden="1" customHeight="1" x14ac:dyDescent="0.25">
      <c r="A333" s="341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5"/>
      <c r="Z333" s="315"/>
    </row>
    <row r="334" spans="1:53" ht="27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130</v>
      </c>
      <c r="W334" s="320">
        <f>IFERROR(IF(V334="",0,CEILING((V334/$H334),1)*$H334),"")</f>
        <v>131.4</v>
      </c>
      <c r="X334" s="36">
        <f>IFERROR(IF(W334=0,"",ROUNDUP(W334/H334,0)*0.00753),"")</f>
        <v>0.22590000000000002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37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29.680365296803654</v>
      </c>
      <c r="W336" s="321">
        <f>IFERROR(W334/H334,"0")+IFERROR(W335/H335,"0")</f>
        <v>30.000000000000004</v>
      </c>
      <c r="X336" s="321">
        <f>IFERROR(IF(X334="",0,X334),"0")+IFERROR(IF(X335="",0,X335),"0")</f>
        <v>0.22590000000000002</v>
      </c>
      <c r="Y336" s="322"/>
      <c r="Z336" s="322"/>
    </row>
    <row r="337" spans="1:53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130</v>
      </c>
      <c r="W337" s="321">
        <f>IFERROR(SUM(W334:W335),"0")</f>
        <v>131.4</v>
      </c>
      <c r="X337" s="37"/>
      <c r="Y337" s="322"/>
      <c r="Z337" s="322"/>
    </row>
    <row r="338" spans="1:53" ht="14.25" hidden="1" customHeight="1" x14ac:dyDescent="0.25">
      <c r="A338" s="341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5"/>
      <c r="Z338" s="315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7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1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5"/>
      <c r="Z345" s="315"/>
    </row>
    <row r="346" spans="1:53" ht="27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90</v>
      </c>
      <c r="W346" s="320">
        <f>IFERROR(IF(V346="",0,CEILING((V346/$H346),1)*$H346),"")</f>
        <v>93.6</v>
      </c>
      <c r="X346" s="36">
        <f>IFERROR(IF(W346=0,"",ROUNDUP(W346/H346,0)*0.02175),"")</f>
        <v>0.26100000000000001</v>
      </c>
      <c r="Y346" s="56"/>
      <c r="Z346" s="57"/>
      <c r="AD346" s="58"/>
      <c r="BA346" s="244" t="s">
        <v>1</v>
      </c>
    </row>
    <row r="347" spans="1:53" x14ac:dyDescent="0.2">
      <c r="A347" s="337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11.538461538461538</v>
      </c>
      <c r="W347" s="321">
        <f>IFERROR(W346/H346,"0")</f>
        <v>12</v>
      </c>
      <c r="X347" s="321">
        <f>IFERROR(IF(X346="",0,X346),"0")</f>
        <v>0.26100000000000001</v>
      </c>
      <c r="Y347" s="322"/>
      <c r="Z347" s="322"/>
    </row>
    <row r="348" spans="1:53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90</v>
      </c>
      <c r="W348" s="321">
        <f>IFERROR(SUM(W346:W346),"0")</f>
        <v>93.6</v>
      </c>
      <c r="X348" s="37"/>
      <c r="Y348" s="322"/>
      <c r="Z348" s="322"/>
    </row>
    <row r="349" spans="1:53" ht="27.75" hidden="1" customHeight="1" x14ac:dyDescent="0.2">
      <c r="A349" s="372" t="s">
        <v>502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48"/>
      <c r="Z349" s="48"/>
    </row>
    <row r="350" spans="1:53" ht="16.5" hidden="1" customHeight="1" x14ac:dyDescent="0.25">
      <c r="A350" s="358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4"/>
      <c r="Z350" s="314"/>
    </row>
    <row r="351" spans="1:53" ht="14.25" hidden="1" customHeight="1" x14ac:dyDescent="0.25">
      <c r="A351" s="341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7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1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5"/>
      <c r="Z356" s="315"/>
    </row>
    <row r="357" spans="1:53" ht="27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270</v>
      </c>
      <c r="W357" s="320">
        <f t="shared" ref="W357:W369" si="14">IFERROR(IF(V357="",0,CEILING((V357/$H357),1)*$H357),"")</f>
        <v>273</v>
      </c>
      <c r="X357" s="36">
        <f>IFERROR(IF(W357=0,"",ROUNDUP(W357/H357,0)*0.00753),"")</f>
        <v>0.48945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60</v>
      </c>
      <c r="W358" s="320">
        <f t="shared" si="14"/>
        <v>63</v>
      </c>
      <c r="X358" s="36">
        <f>IFERROR(IF(W358=0,"",ROUNDUP(W358/H358,0)*0.00753),"")</f>
        <v>0.11295000000000001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500</v>
      </c>
      <c r="W359" s="320">
        <f t="shared" si="14"/>
        <v>504</v>
      </c>
      <c r="X359" s="36">
        <f>IFERROR(IF(W359=0,"",ROUNDUP(W359/H359,0)*0.00753),"")</f>
        <v>0.90360000000000007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405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37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197.61904761904759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200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1.5060000000000002</v>
      </c>
      <c r="Y370" s="322"/>
      <c r="Z370" s="322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830</v>
      </c>
      <c r="W371" s="321">
        <f>IFERROR(SUM(W357:W369),"0")</f>
        <v>840</v>
      </c>
      <c r="X371" s="37"/>
      <c r="Y371" s="322"/>
      <c r="Z371" s="322"/>
    </row>
    <row r="372" spans="1:53" ht="14.25" hidden="1" customHeight="1" x14ac:dyDescent="0.25">
      <c r="A372" s="341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5"/>
      <c r="Z372" s="315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7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1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5"/>
      <c r="Z379" s="315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7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1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5"/>
      <c r="Z383" s="315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9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59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3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7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58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4"/>
      <c r="Z390" s="314"/>
    </row>
    <row r="391" spans="1:53" ht="14.25" hidden="1" customHeight="1" x14ac:dyDescent="0.25">
      <c r="A391" s="341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7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1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5"/>
      <c r="Z396" s="315"/>
    </row>
    <row r="397" spans="1:53" ht="27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650</v>
      </c>
      <c r="W397" s="320">
        <f t="shared" ref="W397:W403" si="16">IFERROR(IF(V397="",0,CEILING((V397/$H397),1)*$H397),"")</f>
        <v>651</v>
      </c>
      <c r="X397" s="36">
        <f>IFERROR(IF(W397=0,"",ROUNDUP(W397/H397,0)*0.00753),"")</f>
        <v>1.1671500000000001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5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37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154.76190476190476</v>
      </c>
      <c r="W404" s="321">
        <f>IFERROR(W397/H397,"0")+IFERROR(W398/H398,"0")+IFERROR(W399/H399,"0")+IFERROR(W400/H400,"0")+IFERROR(W401/H401,"0")+IFERROR(W402/H402,"0")+IFERROR(W403/H403,"0")</f>
        <v>155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1.1671500000000001</v>
      </c>
      <c r="Y404" s="322"/>
      <c r="Z404" s="322"/>
    </row>
    <row r="405" spans="1:53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650</v>
      </c>
      <c r="W405" s="321">
        <f>IFERROR(SUM(W397:W403),"0")</f>
        <v>651</v>
      </c>
      <c r="X405" s="37"/>
      <c r="Y405" s="322"/>
      <c r="Z405" s="322"/>
    </row>
    <row r="406" spans="1:53" ht="14.25" hidden="1" customHeight="1" x14ac:dyDescent="0.25">
      <c r="A406" s="341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5"/>
      <c r="Z406" s="315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3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7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1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5"/>
      <c r="Z410" s="315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6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7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2" t="s">
        <v>585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48"/>
      <c r="Z414" s="48"/>
    </row>
    <row r="415" spans="1:53" ht="16.5" hidden="1" customHeight="1" x14ac:dyDescent="0.25">
      <c r="A415" s="358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4"/>
      <c r="Z415" s="314"/>
    </row>
    <row r="416" spans="1:53" ht="14.25" hidden="1" customHeight="1" x14ac:dyDescent="0.25">
      <c r="A416" s="341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5"/>
      <c r="Z416" s="315"/>
    </row>
    <row r="417" spans="1:53" ht="27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5</v>
      </c>
      <c r="W417" s="320">
        <f t="shared" ref="W417:W425" si="17">IFERROR(IF(V417="",0,CEILING((V417/$H417),1)*$H417),"")</f>
        <v>5.28</v>
      </c>
      <c r="X417" s="36">
        <f>IFERROR(IF(W417=0,"",ROUNDUP(W417/H417,0)*0.01196),"")</f>
        <v>1.196E-2</v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390</v>
      </c>
      <c r="W420" s="320">
        <f t="shared" si="17"/>
        <v>390.72</v>
      </c>
      <c r="X420" s="36">
        <f>IFERROR(IF(W420=0,"",ROUNDUP(W420/H420,0)*0.01196),"")</f>
        <v>0.88504000000000005</v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x14ac:dyDescent="0.2">
      <c r="A426" s="337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39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74.810606060606062</v>
      </c>
      <c r="W426" s="321">
        <f>IFERROR(W417/H417,"0")+IFERROR(W418/H418,"0")+IFERROR(W419/H419,"0")+IFERROR(W420/H420,"0")+IFERROR(W421/H421,"0")+IFERROR(W422/H422,"0")+IFERROR(W423/H423,"0")+IFERROR(W424/H424,"0")+IFERROR(W425/H425,"0")</f>
        <v>75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0.89700000000000002</v>
      </c>
      <c r="Y426" s="322"/>
      <c r="Z426" s="322"/>
    </row>
    <row r="427" spans="1:53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9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395</v>
      </c>
      <c r="W427" s="321">
        <f>IFERROR(SUM(W417:W425),"0")</f>
        <v>396</v>
      </c>
      <c r="X427" s="37"/>
      <c r="Y427" s="322"/>
      <c r="Z427" s="322"/>
    </row>
    <row r="428" spans="1:53" ht="14.25" hidden="1" customHeight="1" x14ac:dyDescent="0.25">
      <c r="A428" s="341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5"/>
      <c r="Z428" s="315"/>
    </row>
    <row r="429" spans="1:53" ht="16.5" hidden="1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0</v>
      </c>
      <c r="W429" s="320">
        <f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37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9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0</v>
      </c>
      <c r="W432" s="321">
        <f>IFERROR(SUM(W429:W430),"0")</f>
        <v>0</v>
      </c>
      <c r="X432" s="37"/>
      <c r="Y432" s="322"/>
      <c r="Z432" s="322"/>
    </row>
    <row r="433" spans="1:53" ht="14.25" hidden="1" customHeight="1" x14ac:dyDescent="0.25">
      <c r="A433" s="341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5"/>
      <c r="Z433" s="315"/>
    </row>
    <row r="434" spans="1:53" ht="27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480</v>
      </c>
      <c r="W434" s="320">
        <f t="shared" ref="W434:W439" si="18">IFERROR(IF(V434="",0,CEILING((V434/$H434),1)*$H434),"")</f>
        <v>480.48</v>
      </c>
      <c r="X434" s="36">
        <f>IFERROR(IF(W434=0,"",ROUNDUP(W434/H434,0)*0.01196),"")</f>
        <v>1.08836</v>
      </c>
      <c r="Y434" s="56"/>
      <c r="Z434" s="57"/>
      <c r="AD434" s="58"/>
      <c r="BA434" s="291" t="s">
        <v>1</v>
      </c>
    </row>
    <row r="435" spans="1:53" ht="27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300</v>
      </c>
      <c r="W435" s="320">
        <f t="shared" si="18"/>
        <v>300.96000000000004</v>
      </c>
      <c r="X435" s="36">
        <f>IFERROR(IF(W435=0,"",ROUNDUP(W435/H435,0)*0.01196),"")</f>
        <v>0.68171999999999999</v>
      </c>
      <c r="Y435" s="56"/>
      <c r="Z435" s="57"/>
      <c r="AD435" s="58"/>
      <c r="BA435" s="292" t="s">
        <v>1</v>
      </c>
    </row>
    <row r="436" spans="1:53" ht="27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320</v>
      </c>
      <c r="W436" s="320">
        <f t="shared" si="18"/>
        <v>322.08000000000004</v>
      </c>
      <c r="X436" s="36">
        <f>IFERROR(IF(W436=0,"",ROUNDUP(W436/H436,0)*0.01196),"")</f>
        <v>0.72955999999999999</v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03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8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x14ac:dyDescent="0.2">
      <c r="A440" s="337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39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208.33333333333331</v>
      </c>
      <c r="W440" s="321">
        <f>IFERROR(W434/H434,"0")+IFERROR(W435/H435,"0")+IFERROR(W436/H436,"0")+IFERROR(W437/H437,"0")+IFERROR(W438/H438,"0")+IFERROR(W439/H439,"0")</f>
        <v>209</v>
      </c>
      <c r="X440" s="321">
        <f>IFERROR(IF(X434="",0,X434),"0")+IFERROR(IF(X435="",0,X435),"0")+IFERROR(IF(X436="",0,X436),"0")+IFERROR(IF(X437="",0,X437),"0")+IFERROR(IF(X438="",0,X438),"0")+IFERROR(IF(X439="",0,X439),"0")</f>
        <v>2.4996400000000003</v>
      </c>
      <c r="Y440" s="322"/>
      <c r="Z440" s="322"/>
    </row>
    <row r="441" spans="1:53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9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1100</v>
      </c>
      <c r="W441" s="321">
        <f>IFERROR(SUM(W434:W439),"0")</f>
        <v>1103.52</v>
      </c>
      <c r="X441" s="37"/>
      <c r="Y441" s="322"/>
      <c r="Z441" s="322"/>
    </row>
    <row r="442" spans="1:53" ht="14.25" hidden="1" customHeight="1" x14ac:dyDescent="0.25">
      <c r="A442" s="341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5"/>
      <c r="Z442" s="315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7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9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2" t="s">
        <v>627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48"/>
      <c r="Z447" s="48"/>
    </row>
    <row r="448" spans="1:53" ht="16.5" hidden="1" customHeight="1" x14ac:dyDescent="0.25">
      <c r="A448" s="358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4"/>
      <c r="Z448" s="314"/>
    </row>
    <row r="449" spans="1:53" ht="14.25" hidden="1" customHeight="1" x14ac:dyDescent="0.25">
      <c r="A449" s="341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5"/>
      <c r="Z449" s="315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8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0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60</v>
      </c>
      <c r="W451" s="320">
        <f>IFERROR(IF(V451="",0,CEILING((V451/$H451),1)*$H451),"")</f>
        <v>60</v>
      </c>
      <c r="X451" s="36">
        <f>IFERROR(IF(W451=0,"",ROUNDUP(W451/H451,0)*0.02175),"")</f>
        <v>0.10874999999999999</v>
      </c>
      <c r="Y451" s="56"/>
      <c r="Z451" s="57"/>
      <c r="AD451" s="58"/>
      <c r="BA451" s="300" t="s">
        <v>1</v>
      </c>
    </row>
    <row r="452" spans="1:53" x14ac:dyDescent="0.2">
      <c r="A452" s="337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39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5</v>
      </c>
      <c r="W452" s="321">
        <f>IFERROR(W450/H450,"0")+IFERROR(W451/H451,"0")</f>
        <v>5</v>
      </c>
      <c r="X452" s="321">
        <f>IFERROR(IF(X450="",0,X450),"0")+IFERROR(IF(X451="",0,X451),"0")</f>
        <v>0.10874999999999999</v>
      </c>
      <c r="Y452" s="322"/>
      <c r="Z452" s="322"/>
    </row>
    <row r="453" spans="1:53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39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60</v>
      </c>
      <c r="W453" s="321">
        <f>IFERROR(SUM(W450:W451),"0")</f>
        <v>60</v>
      </c>
      <c r="X453" s="37"/>
      <c r="Y453" s="322"/>
      <c r="Z453" s="322"/>
    </row>
    <row r="454" spans="1:53" ht="14.25" hidden="1" customHeight="1" x14ac:dyDescent="0.25">
      <c r="A454" s="341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5"/>
      <c r="Z454" s="315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59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6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7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39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1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5"/>
      <c r="Z459" s="315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1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62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140</v>
      </c>
      <c r="W461" s="320">
        <f>IFERROR(IF(V461="",0,CEILING((V461/$H461),1)*$H461),"")</f>
        <v>142.80000000000001</v>
      </c>
      <c r="X461" s="36">
        <f>IFERROR(IF(W461=0,"",ROUNDUP(W461/H461,0)*0.00753),"")</f>
        <v>0.25602000000000003</v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4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33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110</v>
      </c>
      <c r="W463" s="320">
        <f>IFERROR(IF(V463="",0,CEILING((V463/$H463),1)*$H463),"")</f>
        <v>110.88</v>
      </c>
      <c r="X463" s="36">
        <f>IFERROR(IF(W463=0,"",ROUNDUP(W463/H463,0)*0.00502),"")</f>
        <v>0.33132</v>
      </c>
      <c r="Y463" s="56"/>
      <c r="Z463" s="57"/>
      <c r="AD463" s="58"/>
      <c r="BA463" s="306" t="s">
        <v>1</v>
      </c>
    </row>
    <row r="464" spans="1:53" x14ac:dyDescent="0.2">
      <c r="A464" s="337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39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98.80952380952381</v>
      </c>
      <c r="W464" s="321">
        <f>IFERROR(W460/H460,"0")+IFERROR(W461/H461,"0")+IFERROR(W462/H462,"0")+IFERROR(W463/H463,"0")</f>
        <v>100</v>
      </c>
      <c r="X464" s="321">
        <f>IFERROR(IF(X460="",0,X460),"0")+IFERROR(IF(X461="",0,X461),"0")+IFERROR(IF(X462="",0,X462),"0")+IFERROR(IF(X463="",0,X463),"0")</f>
        <v>0.58733999999999997</v>
      </c>
      <c r="Y464" s="322"/>
      <c r="Z464" s="322"/>
    </row>
    <row r="465" spans="1:53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39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250</v>
      </c>
      <c r="W465" s="321">
        <f>IFERROR(SUM(W460:W463),"0")</f>
        <v>253.68</v>
      </c>
      <c r="X465" s="37"/>
      <c r="Y465" s="322"/>
      <c r="Z465" s="322"/>
    </row>
    <row r="466" spans="1:53" ht="14.25" hidden="1" customHeight="1" x14ac:dyDescent="0.25">
      <c r="A466" s="341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5"/>
      <c r="Z466" s="315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7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11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70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76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37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39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39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395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7"/>
      <c r="N474" s="360" t="s">
        <v>667</v>
      </c>
      <c r="O474" s="361"/>
      <c r="P474" s="361"/>
      <c r="Q474" s="361"/>
      <c r="R474" s="361"/>
      <c r="S474" s="361"/>
      <c r="T474" s="362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16519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16665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7"/>
      <c r="N475" s="360" t="s">
        <v>668</v>
      </c>
      <c r="O475" s="361"/>
      <c r="P475" s="361"/>
      <c r="Q475" s="361"/>
      <c r="R475" s="361"/>
      <c r="S475" s="361"/>
      <c r="T475" s="362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17351.56520964771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17505.642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7"/>
      <c r="N476" s="360" t="s">
        <v>669</v>
      </c>
      <c r="O476" s="361"/>
      <c r="P476" s="361"/>
      <c r="Q476" s="361"/>
      <c r="R476" s="361"/>
      <c r="S476" s="361"/>
      <c r="T476" s="362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29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29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67"/>
      <c r="N477" s="360" t="s">
        <v>671</v>
      </c>
      <c r="O477" s="361"/>
      <c r="P477" s="361"/>
      <c r="Q477" s="361"/>
      <c r="R477" s="361"/>
      <c r="S477" s="361"/>
      <c r="T477" s="362"/>
      <c r="U477" s="37" t="s">
        <v>65</v>
      </c>
      <c r="V477" s="321">
        <f>GrossWeightTotal+PalletQtyTotal*25</f>
        <v>18076.56520964771</v>
      </c>
      <c r="W477" s="321">
        <f>GrossWeightTotalR+PalletQtyTotalR*25</f>
        <v>18230.642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67"/>
      <c r="N478" s="360" t="s">
        <v>672</v>
      </c>
      <c r="O478" s="361"/>
      <c r="P478" s="361"/>
      <c r="Q478" s="361"/>
      <c r="R478" s="361"/>
      <c r="S478" s="361"/>
      <c r="T478" s="362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2270.1024584463944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2292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67"/>
      <c r="N479" s="360" t="s">
        <v>673</v>
      </c>
      <c r="O479" s="361"/>
      <c r="P479" s="361"/>
      <c r="Q479" s="361"/>
      <c r="R479" s="361"/>
      <c r="S479" s="361"/>
      <c r="T479" s="362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32.70382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6" t="s">
        <v>59</v>
      </c>
      <c r="C481" s="353" t="s">
        <v>93</v>
      </c>
      <c r="D481" s="452"/>
      <c r="E481" s="452"/>
      <c r="F481" s="355"/>
      <c r="G481" s="353" t="s">
        <v>245</v>
      </c>
      <c r="H481" s="452"/>
      <c r="I481" s="452"/>
      <c r="J481" s="452"/>
      <c r="K481" s="452"/>
      <c r="L481" s="452"/>
      <c r="M481" s="452"/>
      <c r="N481" s="355"/>
      <c r="O481" s="353" t="s">
        <v>449</v>
      </c>
      <c r="P481" s="355"/>
      <c r="Q481" s="353" t="s">
        <v>502</v>
      </c>
      <c r="R481" s="355"/>
      <c r="S481" s="316" t="s">
        <v>585</v>
      </c>
      <c r="T481" s="316" t="s">
        <v>627</v>
      </c>
      <c r="U481" s="317"/>
      <c r="Z481" s="52"/>
      <c r="AC481" s="317"/>
    </row>
    <row r="482" spans="1:29" ht="14.25" customHeight="1" thickTop="1" x14ac:dyDescent="0.2">
      <c r="A482" s="558" t="s">
        <v>676</v>
      </c>
      <c r="B482" s="353" t="s">
        <v>59</v>
      </c>
      <c r="C482" s="353" t="s">
        <v>94</v>
      </c>
      <c r="D482" s="353" t="s">
        <v>102</v>
      </c>
      <c r="E482" s="353" t="s">
        <v>93</v>
      </c>
      <c r="F482" s="353" t="s">
        <v>237</v>
      </c>
      <c r="G482" s="353" t="s">
        <v>246</v>
      </c>
      <c r="H482" s="353" t="s">
        <v>253</v>
      </c>
      <c r="I482" s="353" t="s">
        <v>273</v>
      </c>
      <c r="J482" s="353" t="s">
        <v>339</v>
      </c>
      <c r="K482" s="317"/>
      <c r="L482" s="353" t="s">
        <v>342</v>
      </c>
      <c r="M482" s="353" t="s">
        <v>422</v>
      </c>
      <c r="N482" s="353" t="s">
        <v>440</v>
      </c>
      <c r="O482" s="353" t="s">
        <v>450</v>
      </c>
      <c r="P482" s="353" t="s">
        <v>479</v>
      </c>
      <c r="Q482" s="353" t="s">
        <v>503</v>
      </c>
      <c r="R482" s="353" t="s">
        <v>559</v>
      </c>
      <c r="S482" s="353" t="s">
        <v>585</v>
      </c>
      <c r="T482" s="353" t="s">
        <v>628</v>
      </c>
      <c r="U482" s="317"/>
      <c r="Z482" s="52"/>
      <c r="AC482" s="317"/>
    </row>
    <row r="483" spans="1:29" ht="13.5" customHeight="1" thickBot="1" x14ac:dyDescent="0.25">
      <c r="A483" s="559"/>
      <c r="B483" s="354"/>
      <c r="C483" s="354"/>
      <c r="D483" s="354"/>
      <c r="E483" s="354"/>
      <c r="F483" s="354"/>
      <c r="G483" s="354"/>
      <c r="H483" s="354"/>
      <c r="I483" s="354"/>
      <c r="J483" s="354"/>
      <c r="K483" s="317"/>
      <c r="L483" s="354"/>
      <c r="M483" s="354"/>
      <c r="N483" s="354"/>
      <c r="O483" s="354"/>
      <c r="P483" s="354"/>
      <c r="Q483" s="354"/>
      <c r="R483" s="354"/>
      <c r="S483" s="354"/>
      <c r="T483" s="354"/>
      <c r="U483" s="317"/>
      <c r="Z483" s="52"/>
      <c r="AC483" s="317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118.80000000000001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345.90000000000003</v>
      </c>
      <c r="F484" s="46">
        <f>IFERROR(W129*1,"0")+IFERROR(W130*1,"0")+IFERROR(W131*1,"0")</f>
        <v>378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331.8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2427.9000000000005</v>
      </c>
      <c r="J484" s="46">
        <f>IFERROR(W202*1,"0")</f>
        <v>0</v>
      </c>
      <c r="K484" s="317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720.3</v>
      </c>
      <c r="M484" s="46">
        <f>IFERROR(W266*1,"0")+IFERROR(W267*1,"0")+IFERROR(W268*1,"0")+IFERROR(W269*1,"0")+IFERROR(W270*1,"0")+IFERROR(W271*1,"0")+IFERROR(W272*1,"0")+IFERROR(W276*1,"0")+IFERROR(W277*1,"0")</f>
        <v>249</v>
      </c>
      <c r="N484" s="46">
        <f>IFERROR(W282*1,"0")+IFERROR(W286*1,"0")+IFERROR(W290*1,"0")+IFERROR(W294*1,"0")</f>
        <v>40.5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8415.6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333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840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651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1499.52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313.68</v>
      </c>
      <c r="U484" s="317"/>
      <c r="Z484" s="52"/>
      <c r="AC484" s="317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100,00"/>
        <filter val="1 580,00"/>
        <filter val="1 760,00"/>
        <filter val="10,00"/>
        <filter val="10,19"/>
        <filter val="100,00"/>
        <filter val="11,54"/>
        <filter val="11,90"/>
        <filter val="110,00"/>
        <filter val="12,00"/>
        <filter val="130,00"/>
        <filter val="140,00"/>
        <filter val="15,00"/>
        <filter val="154,76"/>
        <filter val="16 519,00"/>
        <filter val="160,00"/>
        <filter val="17 351,57"/>
        <filter val="17,59"/>
        <filter val="18 076,57"/>
        <filter val="181,00"/>
        <filter val="190,00"/>
        <filter val="197,62"/>
        <filter val="2 120,00"/>
        <filter val="2 270,10"/>
        <filter val="2 300,00"/>
        <filter val="200,00"/>
        <filter val="208,33"/>
        <filter val="220,00"/>
        <filter val="230,00"/>
        <filter val="250,00"/>
        <filter val="27,00"/>
        <filter val="270,00"/>
        <filter val="271,79"/>
        <filter val="28,21"/>
        <filter val="28,33"/>
        <filter val="29"/>
        <filter val="29,68"/>
        <filter val="3 750,00"/>
        <filter val="300,00"/>
        <filter val="31,67"/>
        <filter val="320,00"/>
        <filter val="325,93"/>
        <filter val="330,00"/>
        <filter val="370,00"/>
        <filter val="390,00"/>
        <filter val="395,00"/>
        <filter val="4,00"/>
        <filter val="4,94"/>
        <filter val="40,00"/>
        <filter val="400,00"/>
        <filter val="403,33"/>
        <filter val="430,00"/>
        <filter val="44,05"/>
        <filter val="440,00"/>
        <filter val="480,00"/>
        <filter val="5,00"/>
        <filter val="5,52"/>
        <filter val="5,88"/>
        <filter val="50,00"/>
        <filter val="500,00"/>
        <filter val="52,00"/>
        <filter val="520,00"/>
        <filter val="53,02"/>
        <filter val="54,00"/>
        <filter val="540,00"/>
        <filter val="568,00"/>
        <filter val="59,52"/>
        <filter val="6 050,00"/>
        <filter val="60,00"/>
        <filter val="650,00"/>
        <filter val="74,00"/>
        <filter val="74,81"/>
        <filter val="76,00"/>
        <filter val="78,57"/>
        <filter val="8,33"/>
        <filter val="80,00"/>
        <filter val="830,00"/>
        <filter val="9,13"/>
        <filter val="90,00"/>
        <filter val="90,71"/>
        <filter val="98,81"/>
      </filters>
    </filterColumn>
  </autoFilter>
  <mergeCells count="862">
    <mergeCell ref="A36:M37"/>
    <mergeCell ref="A38:X38"/>
    <mergeCell ref="D376:E376"/>
    <mergeCell ref="A280:X280"/>
    <mergeCell ref="N171:T171"/>
    <mergeCell ref="D363:E363"/>
    <mergeCell ref="A372:X372"/>
    <mergeCell ref="D357:E357"/>
    <mergeCell ref="A224:X224"/>
    <mergeCell ref="N147:R147"/>
    <mergeCell ref="D329:E329"/>
    <mergeCell ref="D229:E229"/>
    <mergeCell ref="N131:R131"/>
    <mergeCell ref="N236:R236"/>
    <mergeCell ref="D77:E77"/>
    <mergeCell ref="H9:I9"/>
    <mergeCell ref="T482:T483"/>
    <mergeCell ref="N453:T453"/>
    <mergeCell ref="A356:X356"/>
    <mergeCell ref="N460:R460"/>
    <mergeCell ref="N267:R267"/>
    <mergeCell ref="A90:M91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N405:T405"/>
    <mergeCell ref="D238:E238"/>
    <mergeCell ref="N328:R328"/>
    <mergeCell ref="N157:R157"/>
    <mergeCell ref="N455:R455"/>
    <mergeCell ref="D78:E78"/>
    <mergeCell ref="N144:R144"/>
    <mergeCell ref="D187:E187"/>
    <mergeCell ref="S482:S483"/>
    <mergeCell ref="A431:M432"/>
    <mergeCell ref="D98:E98"/>
    <mergeCell ref="D73:E73"/>
    <mergeCell ref="N30:R30"/>
    <mergeCell ref="N446:T446"/>
    <mergeCell ref="A275:X275"/>
    <mergeCell ref="N44:T44"/>
    <mergeCell ref="N477:T477"/>
    <mergeCell ref="D253:E253"/>
    <mergeCell ref="A206:X206"/>
    <mergeCell ref="A433:X433"/>
    <mergeCell ref="N159:T159"/>
    <mergeCell ref="A135:X135"/>
    <mergeCell ref="N32:T32"/>
    <mergeCell ref="D411:E411"/>
    <mergeCell ref="N395:T395"/>
    <mergeCell ref="A264:X264"/>
    <mergeCell ref="N302:R302"/>
    <mergeCell ref="D423:E423"/>
    <mergeCell ref="D174:E174"/>
    <mergeCell ref="A232:M233"/>
    <mergeCell ref="N245:T245"/>
    <mergeCell ref="A153:M154"/>
    <mergeCell ref="H5:L5"/>
    <mergeCell ref="N473:T473"/>
    <mergeCell ref="A291:M292"/>
    <mergeCell ref="N346:R346"/>
    <mergeCell ref="N175:R175"/>
    <mergeCell ref="A252:X252"/>
    <mergeCell ref="B17:B18"/>
    <mergeCell ref="A222:M223"/>
    <mergeCell ref="D131:E131"/>
    <mergeCell ref="N112:R112"/>
    <mergeCell ref="N106:R106"/>
    <mergeCell ref="N81:R81"/>
    <mergeCell ref="A457:M458"/>
    <mergeCell ref="N56:R56"/>
    <mergeCell ref="D124:E124"/>
    <mergeCell ref="T10:U10"/>
    <mergeCell ref="D195:E195"/>
    <mergeCell ref="D360:E360"/>
    <mergeCell ref="D189:E189"/>
    <mergeCell ref="N331:T331"/>
    <mergeCell ref="N355:T355"/>
    <mergeCell ref="D66:E66"/>
    <mergeCell ref="N181:R181"/>
    <mergeCell ref="D197:E197"/>
    <mergeCell ref="N463:R463"/>
    <mergeCell ref="A226:M227"/>
    <mergeCell ref="D129:E129"/>
    <mergeCell ref="N359:R359"/>
    <mergeCell ref="N49:R49"/>
    <mergeCell ref="N408:T408"/>
    <mergeCell ref="D429:E429"/>
    <mergeCell ref="A448:X448"/>
    <mergeCell ref="D366:E366"/>
    <mergeCell ref="N407:R407"/>
    <mergeCell ref="D67:E67"/>
    <mergeCell ref="A454:X454"/>
    <mergeCell ref="N117:T117"/>
    <mergeCell ref="N357:R357"/>
    <mergeCell ref="D158:E158"/>
    <mergeCell ref="D400:E400"/>
    <mergeCell ref="N392:R392"/>
    <mergeCell ref="D71:E71"/>
    <mergeCell ref="N186:R186"/>
    <mergeCell ref="N382:T382"/>
    <mergeCell ref="D307:E307"/>
    <mergeCell ref="A338:X338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271:R271"/>
    <mergeCell ref="N100:R100"/>
    <mergeCell ref="A54:X54"/>
    <mergeCell ref="N94:R94"/>
    <mergeCell ref="N60:T60"/>
    <mergeCell ref="D81:E81"/>
    <mergeCell ref="D208:E208"/>
    <mergeCell ref="AA17:AC18"/>
    <mergeCell ref="D300:E300"/>
    <mergeCell ref="D28:E28"/>
    <mergeCell ref="D30:E30"/>
    <mergeCell ref="N195:R195"/>
    <mergeCell ref="W17:W18"/>
    <mergeCell ref="N332:T332"/>
    <mergeCell ref="N178:R178"/>
    <mergeCell ref="D110:E110"/>
    <mergeCell ref="N472:T472"/>
    <mergeCell ref="N279:T279"/>
    <mergeCell ref="N118:T118"/>
    <mergeCell ref="D139:E139"/>
    <mergeCell ref="A285:X285"/>
    <mergeCell ref="A390:X390"/>
    <mergeCell ref="N45:T45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A466:X466"/>
    <mergeCell ref="D313:E313"/>
    <mergeCell ref="A323:M324"/>
    <mergeCell ref="N364:R364"/>
    <mergeCell ref="A143:X143"/>
    <mergeCell ref="N220:R220"/>
    <mergeCell ref="D236:E236"/>
    <mergeCell ref="D55:E55"/>
    <mergeCell ref="D5:E5"/>
    <mergeCell ref="D303:E303"/>
    <mergeCell ref="A452:M453"/>
    <mergeCell ref="D290:E290"/>
    <mergeCell ref="D94:E94"/>
    <mergeCell ref="D361:E361"/>
    <mergeCell ref="D417:E417"/>
    <mergeCell ref="N371:T371"/>
    <mergeCell ref="N197:R197"/>
    <mergeCell ref="D8:L8"/>
    <mergeCell ref="N116:R116"/>
    <mergeCell ref="D301:E301"/>
    <mergeCell ref="D87:E87"/>
    <mergeCell ref="D122:E122"/>
    <mergeCell ref="N352:R352"/>
    <mergeCell ref="A299:X299"/>
    <mergeCell ref="N339:R339"/>
    <mergeCell ref="A293:X293"/>
    <mergeCell ref="A155:X155"/>
    <mergeCell ref="N295:T295"/>
    <mergeCell ref="N432:T432"/>
    <mergeCell ref="A391:X391"/>
    <mergeCell ref="D211:E211"/>
    <mergeCell ref="A125:M126"/>
    <mergeCell ref="F482:F483"/>
    <mergeCell ref="D69:E69"/>
    <mergeCell ref="H482:H483"/>
    <mergeCell ref="A412:M413"/>
    <mergeCell ref="O10:P10"/>
    <mergeCell ref="N75:R75"/>
    <mergeCell ref="N342:R342"/>
    <mergeCell ref="N444:R444"/>
    <mergeCell ref="N102:R102"/>
    <mergeCell ref="N400:R400"/>
    <mergeCell ref="A298:X298"/>
    <mergeCell ref="D387:E387"/>
    <mergeCell ref="D443:E443"/>
    <mergeCell ref="D272:E272"/>
    <mergeCell ref="D210:E210"/>
    <mergeCell ref="D145:E145"/>
    <mergeCell ref="N287:T287"/>
    <mergeCell ref="N39:R39"/>
    <mergeCell ref="D380:E380"/>
    <mergeCell ref="D209:E209"/>
    <mergeCell ref="N402:R402"/>
    <mergeCell ref="A336:M337"/>
    <mergeCell ref="A156:X156"/>
    <mergeCell ref="D147:E147"/>
    <mergeCell ref="D1:F1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D100:E100"/>
    <mergeCell ref="N17:R18"/>
    <mergeCell ref="N129:R129"/>
    <mergeCell ref="N63:R63"/>
    <mergeCell ref="O6:P6"/>
    <mergeCell ref="N305:R305"/>
    <mergeCell ref="N365:R365"/>
    <mergeCell ref="N243:R243"/>
    <mergeCell ref="N221:R221"/>
    <mergeCell ref="N50:R50"/>
    <mergeCell ref="A246:X246"/>
    <mergeCell ref="N286:R286"/>
    <mergeCell ref="A103:M104"/>
    <mergeCell ref="D451:E451"/>
    <mergeCell ref="A289:X289"/>
    <mergeCell ref="D255:E255"/>
    <mergeCell ref="A23:M24"/>
    <mergeCell ref="A62:X62"/>
    <mergeCell ref="N37:T37"/>
    <mergeCell ref="D106:E106"/>
    <mergeCell ref="D93:E93"/>
    <mergeCell ref="A44:M45"/>
    <mergeCell ref="N99:R99"/>
    <mergeCell ref="D138:E138"/>
    <mergeCell ref="D374:E374"/>
    <mergeCell ref="N330:R330"/>
    <mergeCell ref="N268:R268"/>
    <mergeCell ref="N97:R97"/>
    <mergeCell ref="A84:X84"/>
    <mergeCell ref="N429:R429"/>
    <mergeCell ref="D108:E108"/>
    <mergeCell ref="D375:E375"/>
    <mergeCell ref="D369:E369"/>
    <mergeCell ref="N250:T250"/>
    <mergeCell ref="A297:X297"/>
    <mergeCell ref="A321:X321"/>
    <mergeCell ref="D306:E306"/>
    <mergeCell ref="G482:G483"/>
    <mergeCell ref="N278:T278"/>
    <mergeCell ref="I482:I483"/>
    <mergeCell ref="A308:M309"/>
    <mergeCell ref="N78:R78"/>
    <mergeCell ref="A482:A483"/>
    <mergeCell ref="N376:R376"/>
    <mergeCell ref="O11:P11"/>
    <mergeCell ref="D322:E322"/>
    <mergeCell ref="N149:R149"/>
    <mergeCell ref="D260:E260"/>
    <mergeCell ref="A201:X201"/>
    <mergeCell ref="N241:R241"/>
    <mergeCell ref="N124:R124"/>
    <mergeCell ref="N436:R436"/>
    <mergeCell ref="A370:M371"/>
    <mergeCell ref="D168:E168"/>
    <mergeCell ref="N137:R137"/>
    <mergeCell ref="D180:E180"/>
    <mergeCell ref="A408:M409"/>
    <mergeCell ref="O482:O483"/>
    <mergeCell ref="Q482:Q483"/>
    <mergeCell ref="N15:R16"/>
    <mergeCell ref="N450:R450"/>
    <mergeCell ref="N458:T458"/>
    <mergeCell ref="D88:E88"/>
    <mergeCell ref="N80:R80"/>
    <mergeCell ref="N403:R403"/>
    <mergeCell ref="D148:E148"/>
    <mergeCell ref="N132:T132"/>
    <mergeCell ref="D26:E26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N354:T354"/>
    <mergeCell ref="N133:T133"/>
    <mergeCell ref="N198:T198"/>
    <mergeCell ref="N445:T445"/>
    <mergeCell ref="N51:T51"/>
    <mergeCell ref="D72:E72"/>
    <mergeCell ref="N368:R368"/>
    <mergeCell ref="D235:E235"/>
    <mergeCell ref="N318:R318"/>
    <mergeCell ref="K17:K18"/>
    <mergeCell ref="D401:E401"/>
    <mergeCell ref="D230:E230"/>
    <mergeCell ref="D339:E339"/>
    <mergeCell ref="A6:C6"/>
    <mergeCell ref="D113:E113"/>
    <mergeCell ref="N422:R422"/>
    <mergeCell ref="N360:R360"/>
    <mergeCell ref="AD17:AD18"/>
    <mergeCell ref="A25:X25"/>
    <mergeCell ref="T12:U12"/>
    <mergeCell ref="A244:M245"/>
    <mergeCell ref="I17:I18"/>
    <mergeCell ref="N203:T203"/>
    <mergeCell ref="R6:S9"/>
    <mergeCell ref="D365:E365"/>
    <mergeCell ref="N207:R207"/>
    <mergeCell ref="D353:E353"/>
    <mergeCell ref="N399:R399"/>
    <mergeCell ref="A404:M405"/>
    <mergeCell ref="N270:R270"/>
    <mergeCell ref="D31:E31"/>
    <mergeCell ref="N28:R28"/>
    <mergeCell ref="N24:T24"/>
    <mergeCell ref="N386:R386"/>
    <mergeCell ref="N242:R242"/>
    <mergeCell ref="N152:R152"/>
    <mergeCell ref="D27:E27"/>
    <mergeCell ref="A5:C5"/>
    <mergeCell ref="A472:M473"/>
    <mergeCell ref="N71:R71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437:R437"/>
    <mergeCell ref="N164:T164"/>
    <mergeCell ref="A20:X20"/>
    <mergeCell ref="N291:T291"/>
    <mergeCell ref="N231:R231"/>
    <mergeCell ref="A17:A18"/>
    <mergeCell ref="C17:C18"/>
    <mergeCell ref="N358:R358"/>
    <mergeCell ref="N384:R384"/>
    <mergeCell ref="N213:R213"/>
    <mergeCell ref="D330:E330"/>
    <mergeCell ref="D63:E63"/>
    <mergeCell ref="N344:T344"/>
    <mergeCell ref="N319:T319"/>
    <mergeCell ref="N255:R255"/>
    <mergeCell ref="N150:R150"/>
    <mergeCell ref="D96:E96"/>
    <mergeCell ref="D456:E456"/>
    <mergeCell ref="D116:E116"/>
    <mergeCell ref="N464:T464"/>
    <mergeCell ref="D352:E352"/>
    <mergeCell ref="N219:R219"/>
    <mergeCell ref="N194:R194"/>
    <mergeCell ref="N160:T160"/>
    <mergeCell ref="N141:T141"/>
    <mergeCell ref="D162:E162"/>
    <mergeCell ref="D460:E460"/>
    <mergeCell ref="N377:T377"/>
    <mergeCell ref="D398:E398"/>
    <mergeCell ref="D327:E327"/>
    <mergeCell ref="N233:T233"/>
    <mergeCell ref="A333:X333"/>
    <mergeCell ref="N370:T370"/>
    <mergeCell ref="D220:E220"/>
    <mergeCell ref="N441:T441"/>
    <mergeCell ref="N456:R456"/>
    <mergeCell ref="D328:E328"/>
    <mergeCell ref="A310:X310"/>
    <mergeCell ref="A166:X166"/>
    <mergeCell ref="D157:E157"/>
    <mergeCell ref="N397:R397"/>
    <mergeCell ref="N468:R468"/>
    <mergeCell ref="N74:R74"/>
    <mergeCell ref="N145:R145"/>
    <mergeCell ref="N443:R443"/>
    <mergeCell ref="D182:E182"/>
    <mergeCell ref="N163:R163"/>
    <mergeCell ref="D109:E109"/>
    <mergeCell ref="N101:R101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260:R260"/>
    <mergeCell ref="N89:R89"/>
    <mergeCell ref="D399:E399"/>
    <mergeCell ref="A383:X383"/>
    <mergeCell ref="N274:T274"/>
    <mergeCell ref="D178:E178"/>
    <mergeCell ref="T5:U5"/>
    <mergeCell ref="N374:R374"/>
    <mergeCell ref="N174:R174"/>
    <mergeCell ref="D190:E190"/>
    <mergeCell ref="A128:X128"/>
    <mergeCell ref="U17:U18"/>
    <mergeCell ref="N361:R361"/>
    <mergeCell ref="N90:T90"/>
    <mergeCell ref="D282:E282"/>
    <mergeCell ref="D111:E111"/>
    <mergeCell ref="T6:U9"/>
    <mergeCell ref="D137:E137"/>
    <mergeCell ref="A203:M204"/>
    <mergeCell ref="N202:R202"/>
    <mergeCell ref="N87:R87"/>
    <mergeCell ref="N31:R31"/>
    <mergeCell ref="N329:R329"/>
    <mergeCell ref="N158:R158"/>
    <mergeCell ref="D130:E130"/>
    <mergeCell ref="D335:E335"/>
    <mergeCell ref="D74:E74"/>
    <mergeCell ref="D68:E68"/>
    <mergeCell ref="A34:X34"/>
    <mergeCell ref="D188:E188"/>
    <mergeCell ref="D469:E469"/>
    <mergeCell ref="N311:R311"/>
    <mergeCell ref="D183:E183"/>
    <mergeCell ref="A136:X136"/>
    <mergeCell ref="A21:X21"/>
    <mergeCell ref="D444:E444"/>
    <mergeCell ref="D419:E419"/>
    <mergeCell ref="D248:E248"/>
    <mergeCell ref="A428:X428"/>
    <mergeCell ref="D219:E219"/>
    <mergeCell ref="N154:T154"/>
    <mergeCell ref="N83:T83"/>
    <mergeCell ref="D340:E340"/>
    <mergeCell ref="A415:X415"/>
    <mergeCell ref="N77:R77"/>
    <mergeCell ref="N169:R169"/>
    <mergeCell ref="D185:E185"/>
    <mergeCell ref="N91:T91"/>
    <mergeCell ref="N389:T389"/>
    <mergeCell ref="D277:E277"/>
    <mergeCell ref="N256:T256"/>
    <mergeCell ref="N229:R229"/>
    <mergeCell ref="D43:E43"/>
    <mergeCell ref="N29:R29"/>
    <mergeCell ref="N482:N483"/>
    <mergeCell ref="A256:M257"/>
    <mergeCell ref="N26:R26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Q481:R481"/>
    <mergeCell ref="D64:E64"/>
    <mergeCell ref="D362:E362"/>
    <mergeCell ref="A171:M172"/>
    <mergeCell ref="N262:T262"/>
    <mergeCell ref="N172:T172"/>
    <mergeCell ref="N108:R108"/>
    <mergeCell ref="N199:T199"/>
    <mergeCell ref="N266:R266"/>
    <mergeCell ref="N95:R95"/>
    <mergeCell ref="N70:R70"/>
    <mergeCell ref="N457:T457"/>
    <mergeCell ref="N393:R393"/>
    <mergeCell ref="D7:L7"/>
    <mergeCell ref="N315:T315"/>
    <mergeCell ref="N121:R121"/>
    <mergeCell ref="N115:R115"/>
    <mergeCell ref="N238:R238"/>
    <mergeCell ref="D254:E254"/>
    <mergeCell ref="A381:M382"/>
    <mergeCell ref="N471:R471"/>
    <mergeCell ref="D346:E346"/>
    <mergeCell ref="N148:R148"/>
    <mergeCell ref="N179:R179"/>
    <mergeCell ref="A200:X200"/>
    <mergeCell ref="N240:R240"/>
    <mergeCell ref="A445:M446"/>
    <mergeCell ref="N215:R215"/>
    <mergeCell ref="A265:X265"/>
    <mergeCell ref="D112:E112"/>
    <mergeCell ref="N190:R190"/>
    <mergeCell ref="A140:M141"/>
    <mergeCell ref="D56:E56"/>
    <mergeCell ref="N304:R304"/>
    <mergeCell ref="A258:X258"/>
    <mergeCell ref="D176:E176"/>
    <mergeCell ref="D114:E114"/>
    <mergeCell ref="D438:E438"/>
    <mergeCell ref="D267:E267"/>
    <mergeCell ref="A447:X447"/>
    <mergeCell ref="D425:E425"/>
    <mergeCell ref="D359:E359"/>
    <mergeCell ref="N409:T409"/>
    <mergeCell ref="N96:R96"/>
    <mergeCell ref="H17:H18"/>
    <mergeCell ref="A331:M332"/>
    <mergeCell ref="A42:X42"/>
    <mergeCell ref="D269:E269"/>
    <mergeCell ref="N104:T104"/>
    <mergeCell ref="D39:E39"/>
    <mergeCell ref="D225:E225"/>
    <mergeCell ref="A164:M165"/>
    <mergeCell ref="A234:X234"/>
    <mergeCell ref="N440:T440"/>
    <mergeCell ref="A127:X127"/>
    <mergeCell ref="N251:T251"/>
    <mergeCell ref="D167:E167"/>
    <mergeCell ref="D403:E403"/>
    <mergeCell ref="N309:T309"/>
    <mergeCell ref="D169:E169"/>
    <mergeCell ref="N82:T82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393:E393"/>
    <mergeCell ref="D89:E89"/>
    <mergeCell ref="N254:R254"/>
    <mergeCell ref="N216:R216"/>
    <mergeCell ref="D420:E420"/>
    <mergeCell ref="N59:T59"/>
    <mergeCell ref="N109:R109"/>
    <mergeCell ref="N204:T204"/>
    <mergeCell ref="H1:O1"/>
    <mergeCell ref="D364:E364"/>
    <mergeCell ref="D435:E435"/>
    <mergeCell ref="D186:E186"/>
    <mergeCell ref="D217:E217"/>
    <mergeCell ref="O9:P9"/>
    <mergeCell ref="N22:R22"/>
    <mergeCell ref="C481:F481"/>
    <mergeCell ref="N288:T288"/>
    <mergeCell ref="D65:E65"/>
    <mergeCell ref="N398:R398"/>
    <mergeCell ref="A92:X92"/>
    <mergeCell ref="N347:T347"/>
    <mergeCell ref="N35:R35"/>
    <mergeCell ref="G17:G18"/>
    <mergeCell ref="H10:L10"/>
    <mergeCell ref="A46:X46"/>
    <mergeCell ref="D80:E80"/>
    <mergeCell ref="N66:R66"/>
    <mergeCell ref="N130:R130"/>
    <mergeCell ref="N68:R68"/>
    <mergeCell ref="D434:E434"/>
    <mergeCell ref="N282:R282"/>
    <mergeCell ref="N353:R353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467:R467"/>
    <mergeCell ref="D439:E439"/>
    <mergeCell ref="D317:E317"/>
    <mergeCell ref="D212:E212"/>
    <mergeCell ref="A278:M279"/>
    <mergeCell ref="D146:E146"/>
    <mergeCell ref="N125:T125"/>
    <mergeCell ref="D304:E304"/>
    <mergeCell ref="N211:R211"/>
    <mergeCell ref="N162:R162"/>
    <mergeCell ref="A410:X410"/>
    <mergeCell ref="A12:L12"/>
    <mergeCell ref="D101:E101"/>
    <mergeCell ref="N209:R209"/>
    <mergeCell ref="N378:T378"/>
    <mergeCell ref="D76:E76"/>
    <mergeCell ref="D450:E450"/>
    <mergeCell ref="N33:T33"/>
    <mergeCell ref="B482:B483"/>
    <mergeCell ref="D368:E368"/>
    <mergeCell ref="A350:X350"/>
    <mergeCell ref="N177:R177"/>
    <mergeCell ref="N412:T412"/>
    <mergeCell ref="N335:R335"/>
    <mergeCell ref="N269:R269"/>
    <mergeCell ref="D207:E207"/>
    <mergeCell ref="D85:E85"/>
    <mergeCell ref="N191:T191"/>
    <mergeCell ref="N114:R114"/>
    <mergeCell ref="A281:X281"/>
    <mergeCell ref="N476:T476"/>
    <mergeCell ref="N426:T426"/>
    <mergeCell ref="A345:X345"/>
    <mergeCell ref="N413:T413"/>
    <mergeCell ref="A9:C9"/>
    <mergeCell ref="D373:E373"/>
    <mergeCell ref="D202:E202"/>
    <mergeCell ref="D58:E58"/>
    <mergeCell ref="N273:T273"/>
    <mergeCell ref="D294:E294"/>
    <mergeCell ref="O12:P12"/>
    <mergeCell ref="A173:X173"/>
    <mergeCell ref="N52:T52"/>
    <mergeCell ref="M17:M18"/>
    <mergeCell ref="N67:R67"/>
    <mergeCell ref="D99:E99"/>
    <mergeCell ref="A316:X316"/>
    <mergeCell ref="A250:M251"/>
    <mergeCell ref="A193:X193"/>
    <mergeCell ref="N188:R188"/>
    <mergeCell ref="N284:T284"/>
    <mergeCell ref="A283:M284"/>
    <mergeCell ref="N222:T222"/>
    <mergeCell ref="A105:X105"/>
    <mergeCell ref="D9:E9"/>
    <mergeCell ref="F9:G9"/>
    <mergeCell ref="A349:X349"/>
    <mergeCell ref="N86:R86"/>
    <mergeCell ref="M482:M483"/>
    <mergeCell ref="D231:E231"/>
    <mergeCell ref="N337:T337"/>
    <mergeCell ref="D358:E358"/>
    <mergeCell ref="N208:R208"/>
    <mergeCell ref="N300:R300"/>
    <mergeCell ref="N183:R183"/>
    <mergeCell ref="A117:M118"/>
    <mergeCell ref="N103:T103"/>
    <mergeCell ref="D384:E384"/>
    <mergeCell ref="D213:E213"/>
    <mergeCell ref="D151:E151"/>
    <mergeCell ref="N107:R107"/>
    <mergeCell ref="D150:E150"/>
    <mergeCell ref="D386:E386"/>
    <mergeCell ref="D215:E215"/>
    <mergeCell ref="N292:T292"/>
    <mergeCell ref="A161:X161"/>
    <mergeCell ref="N303:R303"/>
    <mergeCell ref="A459:X459"/>
    <mergeCell ref="N223:T223"/>
    <mergeCell ref="N430:R430"/>
    <mergeCell ref="N230:R230"/>
    <mergeCell ref="N314:T314"/>
    <mergeCell ref="D6:L6"/>
    <mergeCell ref="O13:P13"/>
    <mergeCell ref="N419:R419"/>
    <mergeCell ref="D318:E318"/>
    <mergeCell ref="N139:R139"/>
    <mergeCell ref="N237:R237"/>
    <mergeCell ref="A319:M320"/>
    <mergeCell ref="N212:R212"/>
    <mergeCell ref="N277:R277"/>
    <mergeCell ref="D22:E22"/>
    <mergeCell ref="D149:E149"/>
    <mergeCell ref="N301:R301"/>
    <mergeCell ref="N226:T226"/>
    <mergeCell ref="A351:X351"/>
    <mergeCell ref="D385:E385"/>
    <mergeCell ref="A326:X326"/>
    <mergeCell ref="N239:R239"/>
    <mergeCell ref="N122:R122"/>
    <mergeCell ref="N276:R276"/>
    <mergeCell ref="N214:R214"/>
    <mergeCell ref="N43:R43"/>
    <mergeCell ref="N341:R341"/>
    <mergeCell ref="D86:E86"/>
    <mergeCell ref="N192:T192"/>
    <mergeCell ref="O8:P8"/>
    <mergeCell ref="N69:R69"/>
    <mergeCell ref="N367:R367"/>
    <mergeCell ref="N196:R196"/>
    <mergeCell ref="N438:R438"/>
    <mergeCell ref="D177:E177"/>
    <mergeCell ref="N425:R425"/>
    <mergeCell ref="D462:E462"/>
    <mergeCell ref="N369:R369"/>
    <mergeCell ref="D437:E437"/>
    <mergeCell ref="D241:E241"/>
    <mergeCell ref="N418:R418"/>
    <mergeCell ref="N225:R225"/>
    <mergeCell ref="D35:E35"/>
    <mergeCell ref="N306:R306"/>
    <mergeCell ref="D10:E10"/>
    <mergeCell ref="F10:G10"/>
    <mergeCell ref="D305:E305"/>
    <mergeCell ref="D243:E243"/>
    <mergeCell ref="N420:R420"/>
    <mergeCell ref="D270:E270"/>
    <mergeCell ref="N320:T320"/>
    <mergeCell ref="N110:R110"/>
    <mergeCell ref="D397:E397"/>
    <mergeCell ref="F5:G5"/>
    <mergeCell ref="A14:L14"/>
    <mergeCell ref="A354:M355"/>
    <mergeCell ref="A47:X47"/>
    <mergeCell ref="N322:R322"/>
    <mergeCell ref="N189:R189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392:E392"/>
    <mergeCell ref="D221:E221"/>
    <mergeCell ref="A134:X134"/>
    <mergeCell ref="A474:M479"/>
    <mergeCell ref="N57:R57"/>
    <mergeCell ref="A262:M263"/>
    <mergeCell ref="N317:R317"/>
    <mergeCell ref="N146:R146"/>
    <mergeCell ref="A314:M315"/>
    <mergeCell ref="D152:E152"/>
    <mergeCell ref="O5:P5"/>
    <mergeCell ref="N248:R248"/>
    <mergeCell ref="D49:E49"/>
    <mergeCell ref="D242:E242"/>
    <mergeCell ref="A394:M395"/>
    <mergeCell ref="N435:R435"/>
    <mergeCell ref="N235:R235"/>
    <mergeCell ref="A198:M199"/>
    <mergeCell ref="N257:T257"/>
    <mergeCell ref="D120:E120"/>
    <mergeCell ref="D163:E163"/>
    <mergeCell ref="D107:E107"/>
    <mergeCell ref="F17:F18"/>
    <mergeCell ref="A414:X414"/>
    <mergeCell ref="N185:R185"/>
    <mergeCell ref="N312:R312"/>
    <mergeCell ref="D29:E29"/>
    <mergeCell ref="N244:T244"/>
    <mergeCell ref="D216:E216"/>
    <mergeCell ref="A396:X396"/>
    <mergeCell ref="N431:T431"/>
    <mergeCell ref="N308:T308"/>
    <mergeCell ref="A40:M41"/>
    <mergeCell ref="D218:E218"/>
    <mergeCell ref="A48:X48"/>
    <mergeCell ref="N23:T23"/>
    <mergeCell ref="N261:R261"/>
    <mergeCell ref="N381:T381"/>
    <mergeCell ref="A347:M348"/>
    <mergeCell ref="N452:T452"/>
    <mergeCell ref="A295:M296"/>
    <mergeCell ref="N469:R469"/>
    <mergeCell ref="D341:E341"/>
    <mergeCell ref="D170:E170"/>
    <mergeCell ref="D468:E468"/>
    <mergeCell ref="N72:R72"/>
    <mergeCell ref="N465:T465"/>
    <mergeCell ref="N375:R375"/>
    <mergeCell ref="D247:E247"/>
    <mergeCell ref="A132:M133"/>
    <mergeCell ref="A51:M52"/>
    <mergeCell ref="N439:R439"/>
    <mergeCell ref="D249:E249"/>
    <mergeCell ref="D276:E276"/>
    <mergeCell ref="D461:E461"/>
    <mergeCell ref="N290:R290"/>
    <mergeCell ref="D436:E436"/>
    <mergeCell ref="N417:R417"/>
    <mergeCell ref="R482:R483"/>
    <mergeCell ref="O481:P481"/>
    <mergeCell ref="A426:M427"/>
    <mergeCell ref="D237:E237"/>
    <mergeCell ref="N85:R85"/>
    <mergeCell ref="N327:R327"/>
    <mergeCell ref="A379:X379"/>
    <mergeCell ref="A325:X325"/>
    <mergeCell ref="D239:E239"/>
    <mergeCell ref="D266:E266"/>
    <mergeCell ref="C482:C483"/>
    <mergeCell ref="D95:E95"/>
    <mergeCell ref="N385:R385"/>
    <mergeCell ref="A440:M441"/>
    <mergeCell ref="N474:T474"/>
    <mergeCell ref="N479:T479"/>
    <mergeCell ref="N217:R217"/>
    <mergeCell ref="A142:X142"/>
    <mergeCell ref="N427:T427"/>
    <mergeCell ref="D271:E271"/>
    <mergeCell ref="A442:X442"/>
    <mergeCell ref="N470:R470"/>
    <mergeCell ref="D342:E342"/>
    <mergeCell ref="D407:E407"/>
    <mergeCell ref="Y17:Y18"/>
    <mergeCell ref="A406:X406"/>
    <mergeCell ref="D57:E57"/>
    <mergeCell ref="A8:C8"/>
    <mergeCell ref="N151:R151"/>
    <mergeCell ref="D268:E268"/>
    <mergeCell ref="D97:E97"/>
    <mergeCell ref="N180:R180"/>
    <mergeCell ref="A10:C10"/>
    <mergeCell ref="N272:R272"/>
    <mergeCell ref="N247:R247"/>
    <mergeCell ref="N140:T140"/>
    <mergeCell ref="N182:R182"/>
    <mergeCell ref="N232:T232"/>
    <mergeCell ref="D184:E184"/>
    <mergeCell ref="A377:M378"/>
    <mergeCell ref="N249:R249"/>
    <mergeCell ref="D121:E121"/>
    <mergeCell ref="J9:L9"/>
    <mergeCell ref="N27:R27"/>
    <mergeCell ref="A82:M83"/>
    <mergeCell ref="S17:T17"/>
    <mergeCell ref="A53:X53"/>
    <mergeCell ref="A13:L13"/>
    <mergeCell ref="P1:R1"/>
    <mergeCell ref="N263:T263"/>
    <mergeCell ref="D17:E18"/>
    <mergeCell ref="D471:E471"/>
    <mergeCell ref="N313:R313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D286:E286"/>
    <mergeCell ref="N79:R79"/>
    <mergeCell ref="R5:S5"/>
    <mergeCell ref="A416:X416"/>
    <mergeCell ref="N165:T165"/>
    <mergeCell ref="A19:X19"/>
    <mergeCell ref="D102:E102"/>
    <mergeCell ref="N259:R259"/>
    <mergeCell ref="N88:R88"/>
    <mergeCell ref="D196:E196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2024-01-09T09:58:48Z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