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DFA503-C086-4134-8C31-E78FDCE28E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X470" i="1"/>
  <c r="W470" i="1"/>
  <c r="W469" i="1"/>
  <c r="X469" i="1" s="1"/>
  <c r="N469" i="1"/>
  <c r="W468" i="1"/>
  <c r="X468" i="1" s="1"/>
  <c r="W467" i="1"/>
  <c r="V465" i="1"/>
  <c r="V464" i="1"/>
  <c r="W463" i="1"/>
  <c r="X463" i="1" s="1"/>
  <c r="W462" i="1"/>
  <c r="X462" i="1" s="1"/>
  <c r="W461" i="1"/>
  <c r="X461" i="1" s="1"/>
  <c r="W460" i="1"/>
  <c r="X460" i="1" s="1"/>
  <c r="V458" i="1"/>
  <c r="V457" i="1"/>
  <c r="W456" i="1"/>
  <c r="X456" i="1" s="1"/>
  <c r="W455" i="1"/>
  <c r="V453" i="1"/>
  <c r="V452" i="1"/>
  <c r="W451" i="1"/>
  <c r="X451" i="1" s="1"/>
  <c r="W450" i="1"/>
  <c r="V446" i="1"/>
  <c r="V445" i="1"/>
  <c r="W444" i="1"/>
  <c r="X444" i="1" s="1"/>
  <c r="N444" i="1"/>
  <c r="X443" i="1"/>
  <c r="X445" i="1" s="1"/>
  <c r="W443" i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X434" i="1" s="1"/>
  <c r="N434" i="1"/>
  <c r="V432" i="1"/>
  <c r="V431" i="1"/>
  <c r="W430" i="1"/>
  <c r="X430" i="1" s="1"/>
  <c r="N430" i="1"/>
  <c r="W429" i="1"/>
  <c r="W431" i="1" s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3" i="1"/>
  <c r="V412" i="1"/>
  <c r="W411" i="1"/>
  <c r="V409" i="1"/>
  <c r="V408" i="1"/>
  <c r="W407" i="1"/>
  <c r="W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N398" i="1"/>
  <c r="W397" i="1"/>
  <c r="X397" i="1" s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1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W323" i="1" s="1"/>
  <c r="N322" i="1"/>
  <c r="V320" i="1"/>
  <c r="V319" i="1"/>
  <c r="W318" i="1"/>
  <c r="X318" i="1" s="1"/>
  <c r="N318" i="1"/>
  <c r="W317" i="1"/>
  <c r="V315" i="1"/>
  <c r="V314" i="1"/>
  <c r="W313" i="1"/>
  <c r="X313" i="1" s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N300" i="1"/>
  <c r="V296" i="1"/>
  <c r="V295" i="1"/>
  <c r="W294" i="1"/>
  <c r="X294" i="1" s="1"/>
  <c r="X295" i="1" s="1"/>
  <c r="N294" i="1"/>
  <c r="V292" i="1"/>
  <c r="V291" i="1"/>
  <c r="W290" i="1"/>
  <c r="X290" i="1" s="1"/>
  <c r="X291" i="1" s="1"/>
  <c r="N290" i="1"/>
  <c r="V288" i="1"/>
  <c r="V287" i="1"/>
  <c r="W286" i="1"/>
  <c r="X286" i="1" s="1"/>
  <c r="X287" i="1" s="1"/>
  <c r="N286" i="1"/>
  <c r="V284" i="1"/>
  <c r="V283" i="1"/>
  <c r="W282" i="1"/>
  <c r="X282" i="1" s="1"/>
  <c r="X283" i="1" s="1"/>
  <c r="N282" i="1"/>
  <c r="V279" i="1"/>
  <c r="V278" i="1"/>
  <c r="W277" i="1"/>
  <c r="X277" i="1" s="1"/>
  <c r="N277" i="1"/>
  <c r="X276" i="1"/>
  <c r="W276" i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X266" i="1" s="1"/>
  <c r="N266" i="1"/>
  <c r="V263" i="1"/>
  <c r="V262" i="1"/>
  <c r="W261" i="1"/>
  <c r="X261" i="1" s="1"/>
  <c r="N261" i="1"/>
  <c r="X260" i="1"/>
  <c r="W260" i="1"/>
  <c r="N260" i="1"/>
  <c r="W259" i="1"/>
  <c r="X259" i="1" s="1"/>
  <c r="N259" i="1"/>
  <c r="V257" i="1"/>
  <c r="V256" i="1"/>
  <c r="W255" i="1"/>
  <c r="X255" i="1" s="1"/>
  <c r="N255" i="1"/>
  <c r="W254" i="1"/>
  <c r="X253" i="1"/>
  <c r="W253" i="1"/>
  <c r="V251" i="1"/>
  <c r="V250" i="1"/>
  <c r="X249" i="1"/>
  <c r="W249" i="1"/>
  <c r="N249" i="1"/>
  <c r="W248" i="1"/>
  <c r="X248" i="1" s="1"/>
  <c r="N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N229" i="1"/>
  <c r="V227" i="1"/>
  <c r="V226" i="1"/>
  <c r="W225" i="1"/>
  <c r="X225" i="1" s="1"/>
  <c r="X226" i="1" s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N207" i="1"/>
  <c r="V204" i="1"/>
  <c r="V203" i="1"/>
  <c r="W202" i="1"/>
  <c r="N202" i="1"/>
  <c r="V199" i="1"/>
  <c r="V198" i="1"/>
  <c r="W197" i="1"/>
  <c r="X197" i="1" s="1"/>
  <c r="N197" i="1"/>
  <c r="X196" i="1"/>
  <c r="W196" i="1"/>
  <c r="N196" i="1"/>
  <c r="W195" i="1"/>
  <c r="X195" i="1" s="1"/>
  <c r="X194" i="1"/>
  <c r="X198" i="1" s="1"/>
  <c r="W194" i="1"/>
  <c r="V192" i="1"/>
  <c r="V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X180" i="1"/>
  <c r="W180" i="1"/>
  <c r="W179" i="1"/>
  <c r="X179" i="1" s="1"/>
  <c r="N179" i="1"/>
  <c r="X178" i="1"/>
  <c r="W178" i="1"/>
  <c r="N178" i="1"/>
  <c r="W177" i="1"/>
  <c r="W176" i="1"/>
  <c r="X176" i="1" s="1"/>
  <c r="N176" i="1"/>
  <c r="X175" i="1"/>
  <c r="W175" i="1"/>
  <c r="W174" i="1"/>
  <c r="N174" i="1"/>
  <c r="V172" i="1"/>
  <c r="V171" i="1"/>
  <c r="W170" i="1"/>
  <c r="X170" i="1" s="1"/>
  <c r="N170" i="1"/>
  <c r="W169" i="1"/>
  <c r="X169" i="1" s="1"/>
  <c r="N169" i="1"/>
  <c r="X168" i="1"/>
  <c r="W168" i="1"/>
  <c r="N168" i="1"/>
  <c r="W167" i="1"/>
  <c r="N167" i="1"/>
  <c r="V165" i="1"/>
  <c r="V164" i="1"/>
  <c r="W163" i="1"/>
  <c r="X163" i="1" s="1"/>
  <c r="N163" i="1"/>
  <c r="W162" i="1"/>
  <c r="X162" i="1" s="1"/>
  <c r="X164" i="1" s="1"/>
  <c r="V160" i="1"/>
  <c r="V159" i="1"/>
  <c r="W158" i="1"/>
  <c r="X158" i="1" s="1"/>
  <c r="N158" i="1"/>
  <c r="W157" i="1"/>
  <c r="N157" i="1"/>
  <c r="V154" i="1"/>
  <c r="V153" i="1"/>
  <c r="W152" i="1"/>
  <c r="X152" i="1" s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X144" i="1" s="1"/>
  <c r="N144" i="1"/>
  <c r="V141" i="1"/>
  <c r="V140" i="1"/>
  <c r="W139" i="1"/>
  <c r="X139" i="1" s="1"/>
  <c r="N139" i="1"/>
  <c r="W138" i="1"/>
  <c r="X138" i="1" s="1"/>
  <c r="N138" i="1"/>
  <c r="W137" i="1"/>
  <c r="N137" i="1"/>
  <c r="V133" i="1"/>
  <c r="V132" i="1"/>
  <c r="W131" i="1"/>
  <c r="X131" i="1" s="1"/>
  <c r="N131" i="1"/>
  <c r="W130" i="1"/>
  <c r="X130" i="1" s="1"/>
  <c r="N130" i="1"/>
  <c r="W129" i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X120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N93" i="1"/>
  <c r="V91" i="1"/>
  <c r="V90" i="1"/>
  <c r="W89" i="1"/>
  <c r="N89" i="1"/>
  <c r="W88" i="1"/>
  <c r="X88" i="1" s="1"/>
  <c r="W87" i="1"/>
  <c r="X87" i="1" s="1"/>
  <c r="W86" i="1"/>
  <c r="X86" i="1" s="1"/>
  <c r="W85" i="1"/>
  <c r="N85" i="1"/>
  <c r="V83" i="1"/>
  <c r="V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474" i="1" s="1"/>
  <c r="V23" i="1"/>
  <c r="W22" i="1"/>
  <c r="N22" i="1"/>
  <c r="H10" i="1"/>
  <c r="A9" i="1"/>
  <c r="D7" i="1"/>
  <c r="O6" i="1"/>
  <c r="N2" i="1"/>
  <c r="W83" i="1" l="1"/>
  <c r="W315" i="1"/>
  <c r="W388" i="1"/>
  <c r="W457" i="1"/>
  <c r="X464" i="1"/>
  <c r="F10" i="1"/>
  <c r="H9" i="1"/>
  <c r="I484" i="1"/>
  <c r="W159" i="1"/>
  <c r="X157" i="1"/>
  <c r="X159" i="1" s="1"/>
  <c r="W160" i="1"/>
  <c r="W171" i="1"/>
  <c r="X167" i="1"/>
  <c r="X171" i="1" s="1"/>
  <c r="X346" i="1"/>
  <c r="X347" i="1" s="1"/>
  <c r="W348" i="1"/>
  <c r="W347" i="1"/>
  <c r="W23" i="1"/>
  <c r="W24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90" i="1"/>
  <c r="X85" i="1"/>
  <c r="W118" i="1"/>
  <c r="X125" i="1"/>
  <c r="L484" i="1"/>
  <c r="W226" i="1"/>
  <c r="W227" i="1"/>
  <c r="W244" i="1"/>
  <c r="W278" i="1"/>
  <c r="W279" i="1"/>
  <c r="W283" i="1"/>
  <c r="W284" i="1"/>
  <c r="W287" i="1"/>
  <c r="W288" i="1"/>
  <c r="W291" i="1"/>
  <c r="W292" i="1"/>
  <c r="W295" i="1"/>
  <c r="W296" i="1"/>
  <c r="W405" i="1"/>
  <c r="W445" i="1"/>
  <c r="W446" i="1"/>
  <c r="V478" i="1"/>
  <c r="W33" i="1"/>
  <c r="W52" i="1"/>
  <c r="W59" i="1"/>
  <c r="W91" i="1"/>
  <c r="W104" i="1"/>
  <c r="G484" i="1"/>
  <c r="W191" i="1"/>
  <c r="X262" i="1"/>
  <c r="W263" i="1"/>
  <c r="W378" i="1"/>
  <c r="W465" i="1"/>
  <c r="W473" i="1"/>
  <c r="X153" i="1"/>
  <c r="W223" i="1"/>
  <c r="P484" i="1"/>
  <c r="X327" i="1"/>
  <c r="X331" i="1" s="1"/>
  <c r="W332" i="1"/>
  <c r="W343" i="1"/>
  <c r="W404" i="1"/>
  <c r="W412" i="1"/>
  <c r="W413" i="1"/>
  <c r="T484" i="1"/>
  <c r="W452" i="1"/>
  <c r="X450" i="1"/>
  <c r="X452" i="1" s="1"/>
  <c r="D484" i="1"/>
  <c r="W32" i="1"/>
  <c r="W103" i="1"/>
  <c r="W141" i="1"/>
  <c r="W153" i="1"/>
  <c r="J9" i="1"/>
  <c r="C484" i="1"/>
  <c r="X50" i="1"/>
  <c r="X51" i="1" s="1"/>
  <c r="X55" i="1"/>
  <c r="X59" i="1" s="1"/>
  <c r="W60" i="1"/>
  <c r="X89" i="1"/>
  <c r="X90" i="1" s="1"/>
  <c r="X93" i="1"/>
  <c r="X103" i="1" s="1"/>
  <c r="X106" i="1"/>
  <c r="X117" i="1" s="1"/>
  <c r="W117" i="1"/>
  <c r="W126" i="1"/>
  <c r="X137" i="1"/>
  <c r="X140" i="1" s="1"/>
  <c r="W140" i="1"/>
  <c r="W164" i="1"/>
  <c r="W165" i="1"/>
  <c r="X177" i="1"/>
  <c r="J484" i="1"/>
  <c r="W203" i="1"/>
  <c r="X207" i="1"/>
  <c r="X222" i="1" s="1"/>
  <c r="W245" i="1"/>
  <c r="W308" i="1"/>
  <c r="X314" i="1"/>
  <c r="X384" i="1"/>
  <c r="X388" i="1" s="1"/>
  <c r="W389" i="1"/>
  <c r="X411" i="1"/>
  <c r="X412" i="1" s="1"/>
  <c r="X429" i="1"/>
  <c r="X431" i="1" s="1"/>
  <c r="W453" i="1"/>
  <c r="H484" i="1"/>
  <c r="A10" i="1"/>
  <c r="B484" i="1"/>
  <c r="W475" i="1"/>
  <c r="E484" i="1"/>
  <c r="W82" i="1"/>
  <c r="W125" i="1"/>
  <c r="F484" i="1"/>
  <c r="W133" i="1"/>
  <c r="W154" i="1"/>
  <c r="W192" i="1"/>
  <c r="X202" i="1"/>
  <c r="X203" i="1" s="1"/>
  <c r="W204" i="1"/>
  <c r="W222" i="1"/>
  <c r="W257" i="1"/>
  <c r="X254" i="1"/>
  <c r="X256" i="1" s="1"/>
  <c r="W262" i="1"/>
  <c r="X273" i="1"/>
  <c r="X278" i="1"/>
  <c r="O484" i="1"/>
  <c r="W320" i="1"/>
  <c r="W319" i="1"/>
  <c r="W324" i="1"/>
  <c r="X322" i="1"/>
  <c r="X323" i="1" s="1"/>
  <c r="W331" i="1"/>
  <c r="W337" i="1"/>
  <c r="W336" i="1"/>
  <c r="X343" i="1"/>
  <c r="W344" i="1"/>
  <c r="W355" i="1"/>
  <c r="W354" i="1"/>
  <c r="W370" i="1"/>
  <c r="W371" i="1"/>
  <c r="X357" i="1"/>
  <c r="X370" i="1" s="1"/>
  <c r="X373" i="1"/>
  <c r="X377" i="1" s="1"/>
  <c r="X398" i="1"/>
  <c r="X404" i="1" s="1"/>
  <c r="S484" i="1"/>
  <c r="W426" i="1"/>
  <c r="W427" i="1"/>
  <c r="X440" i="1"/>
  <c r="W441" i="1"/>
  <c r="W476" i="1"/>
  <c r="M484" i="1"/>
  <c r="W232" i="1"/>
  <c r="W256" i="1"/>
  <c r="F9" i="1"/>
  <c r="X22" i="1"/>
  <c r="X23" i="1" s="1"/>
  <c r="X26" i="1"/>
  <c r="X32" i="1" s="1"/>
  <c r="W51" i="1"/>
  <c r="X63" i="1"/>
  <c r="X82" i="1" s="1"/>
  <c r="X129" i="1"/>
  <c r="X132" i="1" s="1"/>
  <c r="W132" i="1"/>
  <c r="W172" i="1"/>
  <c r="X174" i="1"/>
  <c r="X191" i="1" s="1"/>
  <c r="W198" i="1"/>
  <c r="W199" i="1"/>
  <c r="X235" i="1"/>
  <c r="X244" i="1" s="1"/>
  <c r="W250" i="1"/>
  <c r="W274" i="1"/>
  <c r="W309" i="1"/>
  <c r="W377" i="1"/>
  <c r="W382" i="1"/>
  <c r="X380" i="1"/>
  <c r="X381" i="1" s="1"/>
  <c r="W395" i="1"/>
  <c r="W394" i="1"/>
  <c r="W409" i="1"/>
  <c r="X407" i="1"/>
  <c r="X408" i="1" s="1"/>
  <c r="X417" i="1"/>
  <c r="X426" i="1" s="1"/>
  <c r="W432" i="1"/>
  <c r="W464" i="1"/>
  <c r="X467" i="1"/>
  <c r="X472" i="1" s="1"/>
  <c r="W472" i="1"/>
  <c r="Q484" i="1"/>
  <c r="W233" i="1"/>
  <c r="W251" i="1"/>
  <c r="W273" i="1"/>
  <c r="W314" i="1"/>
  <c r="W440" i="1"/>
  <c r="W458" i="1"/>
  <c r="N484" i="1"/>
  <c r="R484" i="1"/>
  <c r="X229" i="1"/>
  <c r="X232" i="1" s="1"/>
  <c r="X247" i="1"/>
  <c r="X250" i="1" s="1"/>
  <c r="X300" i="1"/>
  <c r="X308" i="1" s="1"/>
  <c r="X317" i="1"/>
  <c r="X319" i="1" s="1"/>
  <c r="X334" i="1"/>
  <c r="X336" i="1" s="1"/>
  <c r="X352" i="1"/>
  <c r="X354" i="1" s="1"/>
  <c r="X392" i="1"/>
  <c r="X394" i="1" s="1"/>
  <c r="X455" i="1"/>
  <c r="X457" i="1" s="1"/>
  <c r="W474" i="1" l="1"/>
  <c r="W478" i="1"/>
  <c r="W477" i="1"/>
  <c r="X479" i="1"/>
</calcChain>
</file>

<file path=xl/sharedStrings.xml><?xml version="1.0" encoding="utf-8"?>
<sst xmlns="http://schemas.openxmlformats.org/spreadsheetml/2006/main" count="2055" uniqueCount="714">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</sst>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47" t="s">
        <v>0</v>
      </c>
      <c r="E1" s="324"/>
      <c r="F1" s="324"/>
      <c r="G1" s="12" t="s">
        <v>1</v>
      </c>
      <c r="H1" s="447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533" t="s">
        <v>8</v>
      </c>
      <c r="B5" s="354"/>
      <c r="C5" s="355"/>
      <c r="D5" s="625"/>
      <c r="E5" s="626"/>
      <c r="F5" s="388" t="s">
        <v>9</v>
      </c>
      <c r="G5" s="355"/>
      <c r="H5" s="625"/>
      <c r="I5" s="641"/>
      <c r="J5" s="641"/>
      <c r="K5" s="641"/>
      <c r="L5" s="626"/>
      <c r="N5" s="24" t="s">
        <v>10</v>
      </c>
      <c r="O5" s="379">
        <v>45302</v>
      </c>
      <c r="P5" s="380"/>
      <c r="R5" s="358" t="s">
        <v>11</v>
      </c>
      <c r="S5" s="359"/>
      <c r="T5" s="494" t="s">
        <v>12</v>
      </c>
      <c r="U5" s="380"/>
      <c r="Z5" s="51"/>
      <c r="AA5" s="51"/>
      <c r="AB5" s="51"/>
    </row>
    <row r="6" spans="1:29" s="317" customFormat="1" ht="24" customHeight="1" x14ac:dyDescent="0.2">
      <c r="A6" s="533" t="s">
        <v>13</v>
      </c>
      <c r="B6" s="354"/>
      <c r="C6" s="355"/>
      <c r="D6" s="416" t="s">
        <v>14</v>
      </c>
      <c r="E6" s="417"/>
      <c r="F6" s="417"/>
      <c r="G6" s="417"/>
      <c r="H6" s="417"/>
      <c r="I6" s="417"/>
      <c r="J6" s="417"/>
      <c r="K6" s="417"/>
      <c r="L6" s="380"/>
      <c r="N6" s="24" t="s">
        <v>15</v>
      </c>
      <c r="O6" s="578" t="str">
        <f>IF(O5=0," ",CHOOSE(WEEKDAY(O5,2),"Понедельник","Вторник","Среда","Четверг","Пятница","Суббота","Воскресенье"))</f>
        <v>Четверг</v>
      </c>
      <c r="P6" s="333"/>
      <c r="R6" s="622" t="s">
        <v>16</v>
      </c>
      <c r="S6" s="359"/>
      <c r="T6" s="498" t="s">
        <v>17</v>
      </c>
      <c r="U6" s="499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469" t="str">
        <f>IFERROR(VLOOKUP(DeliveryAddress,Table,3,0),1)</f>
        <v>4</v>
      </c>
      <c r="E7" s="470"/>
      <c r="F7" s="470"/>
      <c r="G7" s="470"/>
      <c r="H7" s="470"/>
      <c r="I7" s="470"/>
      <c r="J7" s="470"/>
      <c r="K7" s="470"/>
      <c r="L7" s="430"/>
      <c r="N7" s="24"/>
      <c r="O7" s="42"/>
      <c r="P7" s="42"/>
      <c r="R7" s="338"/>
      <c r="S7" s="359"/>
      <c r="T7" s="500"/>
      <c r="U7" s="501"/>
      <c r="Z7" s="51"/>
      <c r="AA7" s="51"/>
      <c r="AB7" s="51"/>
    </row>
    <row r="8" spans="1:29" s="317" customFormat="1" ht="25.5" customHeight="1" x14ac:dyDescent="0.2">
      <c r="A8" s="345" t="s">
        <v>18</v>
      </c>
      <c r="B8" s="326"/>
      <c r="C8" s="327"/>
      <c r="D8" s="628"/>
      <c r="E8" s="629"/>
      <c r="F8" s="629"/>
      <c r="G8" s="629"/>
      <c r="H8" s="629"/>
      <c r="I8" s="629"/>
      <c r="J8" s="629"/>
      <c r="K8" s="629"/>
      <c r="L8" s="630"/>
      <c r="N8" s="24" t="s">
        <v>19</v>
      </c>
      <c r="O8" s="408">
        <v>0.41666666666666669</v>
      </c>
      <c r="P8" s="380"/>
      <c r="R8" s="338"/>
      <c r="S8" s="359"/>
      <c r="T8" s="500"/>
      <c r="U8" s="501"/>
      <c r="Z8" s="51"/>
      <c r="AA8" s="51"/>
      <c r="AB8" s="51"/>
    </row>
    <row r="9" spans="1:29" s="3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1"/>
      <c r="E9" s="357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379"/>
      <c r="P9" s="380"/>
      <c r="R9" s="338"/>
      <c r="S9" s="359"/>
      <c r="T9" s="502"/>
      <c r="U9" s="503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1"/>
      <c r="E10" s="357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3" t="str">
        <f>IFERROR(VLOOKUP($D$10,Proxy,2,FALSE),"")</f>
        <v/>
      </c>
      <c r="I10" s="338"/>
      <c r="J10" s="338"/>
      <c r="K10" s="338"/>
      <c r="L10" s="338"/>
      <c r="N10" s="26" t="s">
        <v>21</v>
      </c>
      <c r="O10" s="408"/>
      <c r="P10" s="380"/>
      <c r="S10" s="24" t="s">
        <v>22</v>
      </c>
      <c r="T10" s="648" t="s">
        <v>23</v>
      </c>
      <c r="U10" s="499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8"/>
      <c r="P11" s="380"/>
      <c r="S11" s="24" t="s">
        <v>26</v>
      </c>
      <c r="T11" s="392" t="s">
        <v>27</v>
      </c>
      <c r="U11" s="393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369" t="s">
        <v>28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5"/>
      <c r="N12" s="24" t="s">
        <v>29</v>
      </c>
      <c r="O12" s="429"/>
      <c r="P12" s="430"/>
      <c r="Q12" s="23"/>
      <c r="S12" s="24"/>
      <c r="T12" s="324"/>
      <c r="U12" s="338"/>
      <c r="Z12" s="51"/>
      <c r="AA12" s="51"/>
      <c r="AB12" s="51"/>
    </row>
    <row r="13" spans="1:29" s="317" customFormat="1" ht="23.25" customHeight="1" x14ac:dyDescent="0.2">
      <c r="A13" s="369" t="s">
        <v>30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5"/>
      <c r="M13" s="26"/>
      <c r="N13" s="26" t="s">
        <v>31</v>
      </c>
      <c r="O13" s="392"/>
      <c r="P13" s="393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369" t="s">
        <v>32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5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374" t="s">
        <v>33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5"/>
      <c r="N15" s="564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5"/>
      <c r="O16" s="565"/>
      <c r="P16" s="565"/>
      <c r="Q16" s="565"/>
      <c r="R16" s="5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0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5"/>
      <c r="P17" s="575"/>
      <c r="Q17" s="575"/>
      <c r="R17" s="329"/>
      <c r="S17" s="366" t="s">
        <v>48</v>
      </c>
      <c r="T17" s="355"/>
      <c r="U17" s="328" t="s">
        <v>49</v>
      </c>
      <c r="V17" s="328" t="s">
        <v>50</v>
      </c>
      <c r="W17" s="633" t="s">
        <v>51</v>
      </c>
      <c r="X17" s="328" t="s">
        <v>52</v>
      </c>
      <c r="Y17" s="343" t="s">
        <v>53</v>
      </c>
      <c r="Z17" s="343" t="s">
        <v>54</v>
      </c>
      <c r="AA17" s="343" t="s">
        <v>55</v>
      </c>
      <c r="AB17" s="613"/>
      <c r="AC17" s="614"/>
      <c r="AD17" s="546"/>
      <c r="BA17" s="607" t="s">
        <v>56</v>
      </c>
    </row>
    <row r="18" spans="1:53" ht="14.25" customHeight="1" x14ac:dyDescent="0.2">
      <c r="A18" s="336"/>
      <c r="B18" s="336"/>
      <c r="C18" s="336"/>
      <c r="D18" s="330"/>
      <c r="E18" s="331"/>
      <c r="F18" s="336"/>
      <c r="G18" s="336"/>
      <c r="H18" s="336"/>
      <c r="I18" s="336"/>
      <c r="J18" s="336"/>
      <c r="K18" s="336"/>
      <c r="L18" s="336"/>
      <c r="M18" s="336"/>
      <c r="N18" s="330"/>
      <c r="O18" s="576"/>
      <c r="P18" s="576"/>
      <c r="Q18" s="576"/>
      <c r="R18" s="331"/>
      <c r="S18" s="316" t="s">
        <v>57</v>
      </c>
      <c r="T18" s="316" t="s">
        <v>58</v>
      </c>
      <c r="U18" s="336"/>
      <c r="V18" s="336"/>
      <c r="W18" s="634"/>
      <c r="X18" s="336"/>
      <c r="Y18" s="344"/>
      <c r="Z18" s="344"/>
      <c r="AA18" s="615"/>
      <c r="AB18" s="616"/>
      <c r="AC18" s="617"/>
      <c r="AD18" s="547"/>
      <c r="BA18" s="338"/>
    </row>
    <row r="19" spans="1:53" ht="27.75" hidden="1" customHeight="1" x14ac:dyDescent="0.2">
      <c r="A19" s="370" t="s">
        <v>59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48"/>
      <c r="Z19" s="48"/>
    </row>
    <row r="20" spans="1:53" ht="16.5" hidden="1" customHeight="1" x14ac:dyDescent="0.25">
      <c r="A20" s="337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5"/>
      <c r="Z20" s="315"/>
    </row>
    <row r="21" spans="1:53" ht="14.25" hidden="1" customHeight="1" x14ac:dyDescent="0.25">
      <c r="A21" s="342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33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3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40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40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2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33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3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33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3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2">
        <v>4607091383935</v>
      </c>
      <c r="E28" s="333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3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2">
        <v>4680115881853</v>
      </c>
      <c r="E29" s="333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3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2">
        <v>4607091383911</v>
      </c>
      <c r="E30" s="333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3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2">
        <v>4607091388244</v>
      </c>
      <c r="E31" s="333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3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9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40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40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2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2">
        <v>4607091388503</v>
      </c>
      <c r="E35" s="333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3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9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40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40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2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2">
        <v>4607091388282</v>
      </c>
      <c r="E39" s="333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3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9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40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40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2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2">
        <v>4607091389111</v>
      </c>
      <c r="E43" s="333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3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9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40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40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370" t="s">
        <v>93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371"/>
      <c r="Y46" s="48"/>
      <c r="Z46" s="48"/>
    </row>
    <row r="47" spans="1:53" ht="16.5" hidden="1" customHeight="1" x14ac:dyDescent="0.25">
      <c r="A47" s="337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5"/>
      <c r="Z47" s="315"/>
    </row>
    <row r="48" spans="1:53" ht="14.25" hidden="1" customHeight="1" x14ac:dyDescent="0.25">
      <c r="A48" s="342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4"/>
      <c r="Z48" s="314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2">
        <v>4680115881440</v>
      </c>
      <c r="E49" s="333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3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2">
        <v>4680115881433</v>
      </c>
      <c r="E50" s="333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3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9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40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0</v>
      </c>
      <c r="W51" s="321">
        <f>IFERROR(W49/H49,"0")+IFERROR(W50/H50,"0")</f>
        <v>0</v>
      </c>
      <c r="X51" s="321">
        <f>IFERROR(IF(X49="",0,X49),"0")+IFERROR(IF(X50="",0,X50),"0")</f>
        <v>0</v>
      </c>
      <c r="Y51" s="322"/>
      <c r="Z51" s="322"/>
    </row>
    <row r="52" spans="1:53" hidden="1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40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0</v>
      </c>
      <c r="W52" s="321">
        <f>IFERROR(SUM(W49:W50),"0")</f>
        <v>0</v>
      </c>
      <c r="X52" s="37"/>
      <c r="Y52" s="322"/>
      <c r="Z52" s="322"/>
    </row>
    <row r="53" spans="1:53" ht="16.5" hidden="1" customHeight="1" x14ac:dyDescent="0.25">
      <c r="A53" s="337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5"/>
      <c r="Z53" s="315"/>
    </row>
    <row r="54" spans="1:53" ht="14.25" hidden="1" customHeight="1" x14ac:dyDescent="0.25">
      <c r="A54" s="342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2">
        <v>4680115881426</v>
      </c>
      <c r="E55" s="333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3"/>
      <c r="S55" s="34"/>
      <c r="T55" s="34"/>
      <c r="U55" s="35" t="s">
        <v>65</v>
      </c>
      <c r="V55" s="319">
        <v>2000</v>
      </c>
      <c r="W55" s="320">
        <f>IFERROR(IF(V55="",0,CEILING((V55/$H55),1)*$H55),"")</f>
        <v>2008.8000000000002</v>
      </c>
      <c r="X55" s="36">
        <f>IFERROR(IF(W55=0,"",ROUNDUP(W55/H55,0)*0.02175),"")</f>
        <v>4.0454999999999997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2">
        <v>4680115881426</v>
      </c>
      <c r="E56" s="333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7" t="s">
        <v>108</v>
      </c>
      <c r="O56" s="335"/>
      <c r="P56" s="335"/>
      <c r="Q56" s="335"/>
      <c r="R56" s="333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2">
        <v>4680115881419</v>
      </c>
      <c r="E57" s="333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3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2">
        <v>4680115881525</v>
      </c>
      <c r="E58" s="333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7" t="s">
        <v>113</v>
      </c>
      <c r="O58" s="335"/>
      <c r="P58" s="335"/>
      <c r="Q58" s="335"/>
      <c r="R58" s="333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9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40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185.18518518518516</v>
      </c>
      <c r="W59" s="321">
        <f>IFERROR(W55/H55,"0")+IFERROR(W56/H56,"0")+IFERROR(W57/H57,"0")+IFERROR(W58/H58,"0")</f>
        <v>186</v>
      </c>
      <c r="X59" s="321">
        <f>IFERROR(IF(X55="",0,X55),"0")+IFERROR(IF(X56="",0,X56),"0")+IFERROR(IF(X57="",0,X57),"0")+IFERROR(IF(X58="",0,X58),"0")</f>
        <v>4.0454999999999997</v>
      </c>
      <c r="Y59" s="322"/>
      <c r="Z59" s="322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40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2000</v>
      </c>
      <c r="W60" s="321">
        <f>IFERROR(SUM(W55:W58),"0")</f>
        <v>2008.8000000000002</v>
      </c>
      <c r="X60" s="37"/>
      <c r="Y60" s="322"/>
      <c r="Z60" s="322"/>
    </row>
    <row r="61" spans="1:53" ht="16.5" hidden="1" customHeight="1" x14ac:dyDescent="0.25">
      <c r="A61" s="337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5"/>
      <c r="Z61" s="315"/>
    </row>
    <row r="62" spans="1:53" ht="14.25" hidden="1" customHeight="1" x14ac:dyDescent="0.25">
      <c r="A62" s="342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2">
        <v>4680115883956</v>
      </c>
      <c r="E63" s="333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9" t="s">
        <v>116</v>
      </c>
      <c r="O63" s="335"/>
      <c r="P63" s="335"/>
      <c r="Q63" s="335"/>
      <c r="R63" s="333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2">
        <v>4680115883949</v>
      </c>
      <c r="E64" s="333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601" t="s">
        <v>120</v>
      </c>
      <c r="O64" s="335"/>
      <c r="P64" s="335"/>
      <c r="Q64" s="335"/>
      <c r="R64" s="333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2">
        <v>4607091382945</v>
      </c>
      <c r="E65" s="333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9" t="s">
        <v>123</v>
      </c>
      <c r="O65" s="335"/>
      <c r="P65" s="335"/>
      <c r="Q65" s="335"/>
      <c r="R65" s="333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2">
        <v>4607091385670</v>
      </c>
      <c r="E66" s="333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5"/>
      <c r="P66" s="335"/>
      <c r="Q66" s="335"/>
      <c r="R66" s="333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127</v>
      </c>
      <c r="C67" s="31">
        <v>4301011540</v>
      </c>
      <c r="D67" s="332">
        <v>4607091385670</v>
      </c>
      <c r="E67" s="333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468" t="s">
        <v>129</v>
      </c>
      <c r="O67" s="335"/>
      <c r="P67" s="335"/>
      <c r="Q67" s="335"/>
      <c r="R67" s="333"/>
      <c r="S67" s="34"/>
      <c r="T67" s="34"/>
      <c r="U67" s="35" t="s">
        <v>65</v>
      </c>
      <c r="V67" s="319">
        <v>0</v>
      </c>
      <c r="W67" s="320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32">
        <v>4680115881327</v>
      </c>
      <c r="E68" s="333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5"/>
      <c r="P68" s="335"/>
      <c r="Q68" s="335"/>
      <c r="R68" s="333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32">
        <v>4680115882133</v>
      </c>
      <c r="E69" s="333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09" t="s">
        <v>135</v>
      </c>
      <c r="O69" s="335"/>
      <c r="P69" s="335"/>
      <c r="Q69" s="335"/>
      <c r="R69" s="333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32">
        <v>4607091382952</v>
      </c>
      <c r="E70" s="333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3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4301011382</v>
      </c>
      <c r="D71" s="332">
        <v>4607091385687</v>
      </c>
      <c r="E71" s="333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5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5"/>
      <c r="P71" s="335"/>
      <c r="Q71" s="335"/>
      <c r="R71" s="333"/>
      <c r="S71" s="34"/>
      <c r="T71" s="34"/>
      <c r="U71" s="35" t="s">
        <v>65</v>
      </c>
      <c r="V71" s="319">
        <v>0</v>
      </c>
      <c r="W71" s="320">
        <f t="shared" si="2"/>
        <v>0</v>
      </c>
      <c r="X71" s="36" t="str">
        <f t="shared" ref="X71:X77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32">
        <v>4680115882539</v>
      </c>
      <c r="E72" s="333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3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5"/>
      <c r="P72" s="335"/>
      <c r="Q72" s="335"/>
      <c r="R72" s="333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32">
        <v>4607091384604</v>
      </c>
      <c r="E73" s="333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3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32">
        <v>4680115880283</v>
      </c>
      <c r="E74" s="333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3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32">
        <v>4680115881518</v>
      </c>
      <c r="E75" s="333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5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5"/>
      <c r="P75" s="335"/>
      <c r="Q75" s="335"/>
      <c r="R75" s="333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4301011443</v>
      </c>
      <c r="D76" s="332">
        <v>4680115881303</v>
      </c>
      <c r="E76" s="333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5"/>
      <c r="P76" s="335"/>
      <c r="Q76" s="335"/>
      <c r="R76" s="333"/>
      <c r="S76" s="34"/>
      <c r="T76" s="34"/>
      <c r="U76" s="35" t="s">
        <v>65</v>
      </c>
      <c r="V76" s="319">
        <v>0</v>
      </c>
      <c r="W76" s="320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32">
        <v>4680115882720</v>
      </c>
      <c r="E77" s="333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490" t="s">
        <v>152</v>
      </c>
      <c r="O77" s="335"/>
      <c r="P77" s="335"/>
      <c r="Q77" s="335"/>
      <c r="R77" s="333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32">
        <v>4607091388466</v>
      </c>
      <c r="E78" s="333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5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5"/>
      <c r="P78" s="335"/>
      <c r="Q78" s="335"/>
      <c r="R78" s="333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32">
        <v>4680115880269</v>
      </c>
      <c r="E79" s="333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4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5"/>
      <c r="P79" s="335"/>
      <c r="Q79" s="335"/>
      <c r="R79" s="333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4301011415</v>
      </c>
      <c r="D80" s="332">
        <v>4680115880429</v>
      </c>
      <c r="E80" s="333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5"/>
      <c r="P80" s="335"/>
      <c r="Q80" s="335"/>
      <c r="R80" s="333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32">
        <v>4680115881457</v>
      </c>
      <c r="E81" s="333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5"/>
      <c r="P81" s="335"/>
      <c r="Q81" s="335"/>
      <c r="R81" s="333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idden="1" x14ac:dyDescent="0.2">
      <c r="A82" s="339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40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322"/>
      <c r="Z82" s="322"/>
    </row>
    <row r="83" spans="1:53" hidden="1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40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0</v>
      </c>
      <c r="W83" s="321">
        <f>IFERROR(SUM(W63:W81),"0")</f>
        <v>0</v>
      </c>
      <c r="X83" s="37"/>
      <c r="Y83" s="322"/>
      <c r="Z83" s="322"/>
    </row>
    <row r="84" spans="1:53" ht="14.25" hidden="1" customHeight="1" x14ac:dyDescent="0.25">
      <c r="A84" s="342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4"/>
      <c r="Z84" s="314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32">
        <v>4680115881488</v>
      </c>
      <c r="E85" s="333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5"/>
      <c r="P85" s="335"/>
      <c r="Q85" s="335"/>
      <c r="R85" s="333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32">
        <v>4607091384765</v>
      </c>
      <c r="E86" s="333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26" t="s">
        <v>165</v>
      </c>
      <c r="O86" s="335"/>
      <c r="P86" s="335"/>
      <c r="Q86" s="335"/>
      <c r="R86" s="333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32">
        <v>4680115882751</v>
      </c>
      <c r="E87" s="333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5" t="s">
        <v>168</v>
      </c>
      <c r="O87" s="335"/>
      <c r="P87" s="335"/>
      <c r="Q87" s="335"/>
      <c r="R87" s="333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32">
        <v>4680115882775</v>
      </c>
      <c r="E88" s="333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372" t="s">
        <v>172</v>
      </c>
      <c r="O88" s="335"/>
      <c r="P88" s="335"/>
      <c r="Q88" s="335"/>
      <c r="R88" s="333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32">
        <v>4680115880658</v>
      </c>
      <c r="E89" s="333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5"/>
      <c r="P89" s="335"/>
      <c r="Q89" s="335"/>
      <c r="R89" s="333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39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40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40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42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4"/>
      <c r="Z92" s="314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32">
        <v>4607091387667</v>
      </c>
      <c r="E93" s="333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5"/>
      <c r="P93" s="335"/>
      <c r="Q93" s="335"/>
      <c r="R93" s="333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32">
        <v>4607091387636</v>
      </c>
      <c r="E94" s="333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5"/>
      <c r="P94" s="335"/>
      <c r="Q94" s="335"/>
      <c r="R94" s="333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32">
        <v>4607091384727</v>
      </c>
      <c r="E95" s="333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5"/>
      <c r="P95" s="335"/>
      <c r="Q95" s="335"/>
      <c r="R95" s="333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32">
        <v>4607091386745</v>
      </c>
      <c r="E96" s="333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5"/>
      <c r="P96" s="335"/>
      <c r="Q96" s="335"/>
      <c r="R96" s="333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32">
        <v>4607091382426</v>
      </c>
      <c r="E97" s="333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5"/>
      <c r="P97" s="335"/>
      <c r="Q97" s="335"/>
      <c r="R97" s="333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32">
        <v>4607091386547</v>
      </c>
      <c r="E98" s="333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4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5"/>
      <c r="P98" s="335"/>
      <c r="Q98" s="335"/>
      <c r="R98" s="333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32">
        <v>4607091384734</v>
      </c>
      <c r="E99" s="333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5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5"/>
      <c r="P99" s="335"/>
      <c r="Q99" s="335"/>
      <c r="R99" s="333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32">
        <v>4607091382464</v>
      </c>
      <c r="E100" s="333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5"/>
      <c r="P100" s="335"/>
      <c r="Q100" s="335"/>
      <c r="R100" s="333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32">
        <v>4680115883444</v>
      </c>
      <c r="E101" s="333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14" t="s">
        <v>193</v>
      </c>
      <c r="O101" s="335"/>
      <c r="P101" s="335"/>
      <c r="Q101" s="335"/>
      <c r="R101" s="333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32">
        <v>4680115883444</v>
      </c>
      <c r="E102" s="333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5" t="s">
        <v>193</v>
      </c>
      <c r="O102" s="335"/>
      <c r="P102" s="335"/>
      <c r="Q102" s="335"/>
      <c r="R102" s="333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39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40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40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42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4"/>
      <c r="Z105" s="314"/>
    </row>
    <row r="106" spans="1:53" ht="27" hidden="1" customHeight="1" x14ac:dyDescent="0.25">
      <c r="A106" s="54" t="s">
        <v>195</v>
      </c>
      <c r="B106" s="54" t="s">
        <v>196</v>
      </c>
      <c r="C106" s="31">
        <v>4301051543</v>
      </c>
      <c r="D106" s="332">
        <v>4607091386967</v>
      </c>
      <c r="E106" s="333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45" t="s">
        <v>197</v>
      </c>
      <c r="O106" s="335"/>
      <c r="P106" s="335"/>
      <c r="Q106" s="335"/>
      <c r="R106" s="333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32">
        <v>4607091386967</v>
      </c>
      <c r="E107" s="333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467" t="s">
        <v>199</v>
      </c>
      <c r="O107" s="335"/>
      <c r="P107" s="335"/>
      <c r="Q107" s="335"/>
      <c r="R107" s="333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200</v>
      </c>
      <c r="B108" s="54" t="s">
        <v>201</v>
      </c>
      <c r="C108" s="31">
        <v>4301051611</v>
      </c>
      <c r="D108" s="332">
        <v>4607091385304</v>
      </c>
      <c r="E108" s="333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4" t="s">
        <v>202</v>
      </c>
      <c r="O108" s="335"/>
      <c r="P108" s="335"/>
      <c r="Q108" s="335"/>
      <c r="R108" s="333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32">
        <v>4607091386264</v>
      </c>
      <c r="E109" s="333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5"/>
      <c r="P109" s="335"/>
      <c r="Q109" s="335"/>
      <c r="R109" s="333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32">
        <v>4680115882584</v>
      </c>
      <c r="E110" s="333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3" t="s">
        <v>207</v>
      </c>
      <c r="O110" s="335"/>
      <c r="P110" s="335"/>
      <c r="Q110" s="335"/>
      <c r="R110" s="333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208</v>
      </c>
      <c r="C111" s="31">
        <v>4301051476</v>
      </c>
      <c r="D111" s="332">
        <v>4680115882584</v>
      </c>
      <c r="E111" s="333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4" t="s">
        <v>209</v>
      </c>
      <c r="O111" s="335"/>
      <c r="P111" s="335"/>
      <c r="Q111" s="335"/>
      <c r="R111" s="333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210</v>
      </c>
      <c r="B112" s="54" t="s">
        <v>211</v>
      </c>
      <c r="C112" s="31">
        <v>4301051436</v>
      </c>
      <c r="D112" s="332">
        <v>4607091385731</v>
      </c>
      <c r="E112" s="333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644" t="s">
        <v>212</v>
      </c>
      <c r="O112" s="335"/>
      <c r="P112" s="335"/>
      <c r="Q112" s="335"/>
      <c r="R112" s="333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32">
        <v>4680115880214</v>
      </c>
      <c r="E113" s="333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609" t="s">
        <v>215</v>
      </c>
      <c r="O113" s="335"/>
      <c r="P113" s="335"/>
      <c r="Q113" s="335"/>
      <c r="R113" s="333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32">
        <v>4680115880894</v>
      </c>
      <c r="E114" s="333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437" t="s">
        <v>218</v>
      </c>
      <c r="O114" s="335"/>
      <c r="P114" s="335"/>
      <c r="Q114" s="335"/>
      <c r="R114" s="333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219</v>
      </c>
      <c r="B115" s="54" t="s">
        <v>220</v>
      </c>
      <c r="C115" s="31">
        <v>4301051313</v>
      </c>
      <c r="D115" s="332">
        <v>4607091385427</v>
      </c>
      <c r="E115" s="333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5"/>
      <c r="P115" s="335"/>
      <c r="Q115" s="335"/>
      <c r="R115" s="333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32">
        <v>4680115882645</v>
      </c>
      <c r="E116" s="333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99" t="s">
        <v>223</v>
      </c>
      <c r="O116" s="335"/>
      <c r="P116" s="335"/>
      <c r="Q116" s="335"/>
      <c r="R116" s="333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39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40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2"/>
      <c r="Z117" s="322"/>
    </row>
    <row r="118" spans="1:53" hidden="1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40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0</v>
      </c>
      <c r="W118" s="321">
        <f>IFERROR(SUM(W106:W116),"0")</f>
        <v>0</v>
      </c>
      <c r="X118" s="37"/>
      <c r="Y118" s="322"/>
      <c r="Z118" s="322"/>
    </row>
    <row r="119" spans="1:53" ht="14.25" hidden="1" customHeight="1" x14ac:dyDescent="0.25">
      <c r="A119" s="342" t="s">
        <v>224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4"/>
      <c r="Z119" s="314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32">
        <v>4607091383065</v>
      </c>
      <c r="E120" s="333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5"/>
      <c r="P120" s="335"/>
      <c r="Q120" s="335"/>
      <c r="R120" s="333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227</v>
      </c>
      <c r="B121" s="54" t="s">
        <v>228</v>
      </c>
      <c r="C121" s="31">
        <v>4301060350</v>
      </c>
      <c r="D121" s="332">
        <v>4680115881532</v>
      </c>
      <c r="E121" s="333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5"/>
      <c r="P121" s="335"/>
      <c r="Q121" s="335"/>
      <c r="R121" s="333"/>
      <c r="S121" s="34"/>
      <c r="T121" s="34" t="s">
        <v>126</v>
      </c>
      <c r="U121" s="35" t="s">
        <v>65</v>
      </c>
      <c r="V121" s="319">
        <v>0</v>
      </c>
      <c r="W121" s="320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32">
        <v>4680115881532</v>
      </c>
      <c r="E122" s="333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26" t="s">
        <v>230</v>
      </c>
      <c r="O122" s="335"/>
      <c r="P122" s="335"/>
      <c r="Q122" s="335"/>
      <c r="R122" s="333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32">
        <v>4680115882652</v>
      </c>
      <c r="E123" s="333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59" t="s">
        <v>233</v>
      </c>
      <c r="O123" s="335"/>
      <c r="P123" s="335"/>
      <c r="Q123" s="335"/>
      <c r="R123" s="333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32">
        <v>4680115881464</v>
      </c>
      <c r="E124" s="333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559" t="s">
        <v>236</v>
      </c>
      <c r="O124" s="335"/>
      <c r="P124" s="335"/>
      <c r="Q124" s="335"/>
      <c r="R124" s="333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39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40"/>
      <c r="N125" s="325" t="s">
        <v>66</v>
      </c>
      <c r="O125" s="326"/>
      <c r="P125" s="326"/>
      <c r="Q125" s="326"/>
      <c r="R125" s="326"/>
      <c r="S125" s="326"/>
      <c r="T125" s="327"/>
      <c r="U125" s="37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hidden="1" x14ac:dyDescent="0.2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40"/>
      <c r="N126" s="325" t="s">
        <v>66</v>
      </c>
      <c r="O126" s="326"/>
      <c r="P126" s="326"/>
      <c r="Q126" s="326"/>
      <c r="R126" s="326"/>
      <c r="S126" s="326"/>
      <c r="T126" s="327"/>
      <c r="U126" s="37" t="s">
        <v>65</v>
      </c>
      <c r="V126" s="321">
        <f>IFERROR(SUM(V120:V124),"0")</f>
        <v>0</v>
      </c>
      <c r="W126" s="321">
        <f>IFERROR(SUM(W120:W124),"0")</f>
        <v>0</v>
      </c>
      <c r="X126" s="37"/>
      <c r="Y126" s="322"/>
      <c r="Z126" s="322"/>
    </row>
    <row r="127" spans="1:53" ht="16.5" hidden="1" customHeight="1" x14ac:dyDescent="0.25">
      <c r="A127" s="337" t="s">
        <v>237</v>
      </c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15"/>
      <c r="Z127" s="315"/>
    </row>
    <row r="128" spans="1:53" ht="14.25" hidden="1" customHeight="1" x14ac:dyDescent="0.25">
      <c r="A128" s="342" t="s">
        <v>68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4"/>
      <c r="Z128" s="314"/>
    </row>
    <row r="129" spans="1:53" ht="27" hidden="1" customHeight="1" x14ac:dyDescent="0.25">
      <c r="A129" s="54" t="s">
        <v>238</v>
      </c>
      <c r="B129" s="54" t="s">
        <v>239</v>
      </c>
      <c r="C129" s="31">
        <v>4301051612</v>
      </c>
      <c r="D129" s="332">
        <v>4607091385168</v>
      </c>
      <c r="E129" s="333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577" t="s">
        <v>240</v>
      </c>
      <c r="O129" s="335"/>
      <c r="P129" s="335"/>
      <c r="Q129" s="335"/>
      <c r="R129" s="333"/>
      <c r="S129" s="34"/>
      <c r="T129" s="34"/>
      <c r="U129" s="35" t="s">
        <v>65</v>
      </c>
      <c r="V129" s="319">
        <v>0</v>
      </c>
      <c r="W129" s="32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32">
        <v>4607091383256</v>
      </c>
      <c r="E130" s="333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5"/>
      <c r="P130" s="335"/>
      <c r="Q130" s="335"/>
      <c r="R130" s="333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243</v>
      </c>
      <c r="B131" s="54" t="s">
        <v>244</v>
      </c>
      <c r="C131" s="31">
        <v>4301051358</v>
      </c>
      <c r="D131" s="332">
        <v>4607091385748</v>
      </c>
      <c r="E131" s="333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5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5"/>
      <c r="P131" s="335"/>
      <c r="Q131" s="335"/>
      <c r="R131" s="333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idden="1" x14ac:dyDescent="0.2">
      <c r="A132" s="339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40"/>
      <c r="N132" s="325" t="s">
        <v>66</v>
      </c>
      <c r="O132" s="326"/>
      <c r="P132" s="326"/>
      <c r="Q132" s="326"/>
      <c r="R132" s="326"/>
      <c r="S132" s="326"/>
      <c r="T132" s="327"/>
      <c r="U132" s="37" t="s">
        <v>67</v>
      </c>
      <c r="V132" s="321">
        <f>IFERROR(V129/H129,"0")+IFERROR(V130/H130,"0")+IFERROR(V131/H131,"0")</f>
        <v>0</v>
      </c>
      <c r="W132" s="321">
        <f>IFERROR(W129/H129,"0")+IFERROR(W130/H130,"0")+IFERROR(W131/H131,"0")</f>
        <v>0</v>
      </c>
      <c r="X132" s="321">
        <f>IFERROR(IF(X129="",0,X129),"0")+IFERROR(IF(X130="",0,X130),"0")+IFERROR(IF(X131="",0,X131),"0")</f>
        <v>0</v>
      </c>
      <c r="Y132" s="322"/>
      <c r="Z132" s="322"/>
    </row>
    <row r="133" spans="1:53" hidden="1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40"/>
      <c r="N133" s="325" t="s">
        <v>66</v>
      </c>
      <c r="O133" s="326"/>
      <c r="P133" s="326"/>
      <c r="Q133" s="326"/>
      <c r="R133" s="326"/>
      <c r="S133" s="326"/>
      <c r="T133" s="327"/>
      <c r="U133" s="37" t="s">
        <v>65</v>
      </c>
      <c r="V133" s="321">
        <f>IFERROR(SUM(V129:V131),"0")</f>
        <v>0</v>
      </c>
      <c r="W133" s="321">
        <f>IFERROR(SUM(W129:W131),"0")</f>
        <v>0</v>
      </c>
      <c r="X133" s="37"/>
      <c r="Y133" s="322"/>
      <c r="Z133" s="322"/>
    </row>
    <row r="134" spans="1:53" ht="27.75" hidden="1" customHeight="1" x14ac:dyDescent="0.2">
      <c r="A134" s="370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48"/>
      <c r="Z134" s="48"/>
    </row>
    <row r="135" spans="1:53" ht="16.5" hidden="1" customHeight="1" x14ac:dyDescent="0.25">
      <c r="A135" s="337" t="s">
        <v>246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15"/>
      <c r="Z135" s="315"/>
    </row>
    <row r="136" spans="1:53" ht="14.25" hidden="1" customHeight="1" x14ac:dyDescent="0.25">
      <c r="A136" s="342" t="s">
        <v>103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4"/>
      <c r="Z136" s="314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32">
        <v>4607091383423</v>
      </c>
      <c r="E137" s="333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5"/>
      <c r="P137" s="335"/>
      <c r="Q137" s="335"/>
      <c r="R137" s="333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32">
        <v>4607091381405</v>
      </c>
      <c r="E138" s="333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1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5"/>
      <c r="P138" s="335"/>
      <c r="Q138" s="335"/>
      <c r="R138" s="333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32">
        <v>4607091386516</v>
      </c>
      <c r="E139" s="333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4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5"/>
      <c r="P139" s="335"/>
      <c r="Q139" s="335"/>
      <c r="R139" s="333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39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40"/>
      <c r="N140" s="325" t="s">
        <v>66</v>
      </c>
      <c r="O140" s="326"/>
      <c r="P140" s="326"/>
      <c r="Q140" s="326"/>
      <c r="R140" s="326"/>
      <c r="S140" s="326"/>
      <c r="T140" s="327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38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40"/>
      <c r="N141" s="325" t="s">
        <v>66</v>
      </c>
      <c r="O141" s="326"/>
      <c r="P141" s="326"/>
      <c r="Q141" s="326"/>
      <c r="R141" s="326"/>
      <c r="S141" s="326"/>
      <c r="T141" s="327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37" t="s">
        <v>253</v>
      </c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15"/>
      <c r="Z142" s="315"/>
    </row>
    <row r="143" spans="1:53" ht="14.25" hidden="1" customHeight="1" x14ac:dyDescent="0.25">
      <c r="A143" s="342" t="s">
        <v>60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4"/>
      <c r="Z143" s="314"/>
    </row>
    <row r="144" spans="1:53" ht="27" hidden="1" customHeight="1" x14ac:dyDescent="0.25">
      <c r="A144" s="54" t="s">
        <v>254</v>
      </c>
      <c r="B144" s="54" t="s">
        <v>255</v>
      </c>
      <c r="C144" s="31">
        <v>4301031191</v>
      </c>
      <c r="D144" s="332">
        <v>4680115880993</v>
      </c>
      <c r="E144" s="333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5"/>
      <c r="P144" s="335"/>
      <c r="Q144" s="335"/>
      <c r="R144" s="333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256</v>
      </c>
      <c r="B145" s="54" t="s">
        <v>257</v>
      </c>
      <c r="C145" s="31">
        <v>4301031204</v>
      </c>
      <c r="D145" s="332">
        <v>4680115881761</v>
      </c>
      <c r="E145" s="333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5"/>
      <c r="P145" s="335"/>
      <c r="Q145" s="335"/>
      <c r="R145" s="333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4301031201</v>
      </c>
      <c r="D146" s="332">
        <v>4680115881563</v>
      </c>
      <c r="E146" s="333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5"/>
      <c r="P146" s="335"/>
      <c r="Q146" s="335"/>
      <c r="R146" s="333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4301031199</v>
      </c>
      <c r="D147" s="332">
        <v>4680115880986</v>
      </c>
      <c r="E147" s="333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5"/>
      <c r="P147" s="335"/>
      <c r="Q147" s="335"/>
      <c r="R147" s="333"/>
      <c r="S147" s="34"/>
      <c r="T147" s="34"/>
      <c r="U147" s="35" t="s">
        <v>65</v>
      </c>
      <c r="V147" s="319">
        <v>0</v>
      </c>
      <c r="W147" s="320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32">
        <v>4680115880207</v>
      </c>
      <c r="E148" s="333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5"/>
      <c r="P148" s="335"/>
      <c r="Q148" s="335"/>
      <c r="R148" s="333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4301031205</v>
      </c>
      <c r="D149" s="332">
        <v>4680115881785</v>
      </c>
      <c r="E149" s="333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5"/>
      <c r="P149" s="335"/>
      <c r="Q149" s="335"/>
      <c r="R149" s="333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4301031202</v>
      </c>
      <c r="D150" s="332">
        <v>4680115881679</v>
      </c>
      <c r="E150" s="333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5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5"/>
      <c r="P150" s="335"/>
      <c r="Q150" s="335"/>
      <c r="R150" s="333"/>
      <c r="S150" s="34"/>
      <c r="T150" s="34"/>
      <c r="U150" s="35" t="s">
        <v>65</v>
      </c>
      <c r="V150" s="319">
        <v>0</v>
      </c>
      <c r="W150" s="320">
        <f t="shared" si="6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32">
        <v>4680115880191</v>
      </c>
      <c r="E151" s="333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3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5"/>
      <c r="P151" s="335"/>
      <c r="Q151" s="335"/>
      <c r="R151" s="333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32">
        <v>4680115883963</v>
      </c>
      <c r="E152" s="333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563" t="s">
        <v>272</v>
      </c>
      <c r="O152" s="335"/>
      <c r="P152" s="335"/>
      <c r="Q152" s="335"/>
      <c r="R152" s="333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idden="1" x14ac:dyDescent="0.2">
      <c r="A153" s="339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40"/>
      <c r="N153" s="325" t="s">
        <v>66</v>
      </c>
      <c r="O153" s="326"/>
      <c r="P153" s="326"/>
      <c r="Q153" s="326"/>
      <c r="R153" s="326"/>
      <c r="S153" s="326"/>
      <c r="T153" s="327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0</v>
      </c>
      <c r="W153" s="321">
        <f>IFERROR(W144/H144,"0")+IFERROR(W145/H145,"0")+IFERROR(W146/H146,"0")+IFERROR(W147/H147,"0")+IFERROR(W148/H148,"0")+IFERROR(W149/H149,"0")+IFERROR(W150/H150,"0")+IFERROR(W151/H151,"0")+IFERROR(W152/H152,"0")</f>
        <v>0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322"/>
      <c r="Z153" s="322"/>
    </row>
    <row r="154" spans="1:53" hidden="1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40"/>
      <c r="N154" s="325" t="s">
        <v>66</v>
      </c>
      <c r="O154" s="326"/>
      <c r="P154" s="326"/>
      <c r="Q154" s="326"/>
      <c r="R154" s="326"/>
      <c r="S154" s="326"/>
      <c r="T154" s="327"/>
      <c r="U154" s="37" t="s">
        <v>65</v>
      </c>
      <c r="V154" s="321">
        <f>IFERROR(SUM(V144:V152),"0")</f>
        <v>0</v>
      </c>
      <c r="W154" s="321">
        <f>IFERROR(SUM(W144:W152),"0")</f>
        <v>0</v>
      </c>
      <c r="X154" s="37"/>
      <c r="Y154" s="322"/>
      <c r="Z154" s="322"/>
    </row>
    <row r="155" spans="1:53" ht="16.5" hidden="1" customHeight="1" x14ac:dyDescent="0.25">
      <c r="A155" s="337" t="s">
        <v>273</v>
      </c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15"/>
      <c r="Z155" s="315"/>
    </row>
    <row r="156" spans="1:53" ht="14.25" hidden="1" customHeight="1" x14ac:dyDescent="0.25">
      <c r="A156" s="342" t="s">
        <v>103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4"/>
      <c r="Z156" s="314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32">
        <v>4680115881402</v>
      </c>
      <c r="E157" s="333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6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5"/>
      <c r="P157" s="335"/>
      <c r="Q157" s="335"/>
      <c r="R157" s="333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32">
        <v>4680115881396</v>
      </c>
      <c r="E158" s="333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5"/>
      <c r="P158" s="335"/>
      <c r="Q158" s="335"/>
      <c r="R158" s="333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39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40"/>
      <c r="N159" s="325" t="s">
        <v>66</v>
      </c>
      <c r="O159" s="326"/>
      <c r="P159" s="326"/>
      <c r="Q159" s="326"/>
      <c r="R159" s="326"/>
      <c r="S159" s="326"/>
      <c r="T159" s="327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38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40"/>
      <c r="N160" s="325" t="s">
        <v>66</v>
      </c>
      <c r="O160" s="326"/>
      <c r="P160" s="326"/>
      <c r="Q160" s="326"/>
      <c r="R160" s="326"/>
      <c r="S160" s="326"/>
      <c r="T160" s="327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42" t="s">
        <v>95</v>
      </c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14"/>
      <c r="Z161" s="314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32">
        <v>4680115882935</v>
      </c>
      <c r="E162" s="333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446" t="s">
        <v>280</v>
      </c>
      <c r="O162" s="335"/>
      <c r="P162" s="335"/>
      <c r="Q162" s="335"/>
      <c r="R162" s="333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32">
        <v>4680115880764</v>
      </c>
      <c r="E163" s="333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5"/>
      <c r="P163" s="335"/>
      <c r="Q163" s="335"/>
      <c r="R163" s="333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39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40"/>
      <c r="N164" s="325" t="s">
        <v>66</v>
      </c>
      <c r="O164" s="326"/>
      <c r="P164" s="326"/>
      <c r="Q164" s="326"/>
      <c r="R164" s="326"/>
      <c r="S164" s="326"/>
      <c r="T164" s="327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40"/>
      <c r="N165" s="325" t="s">
        <v>66</v>
      </c>
      <c r="O165" s="326"/>
      <c r="P165" s="326"/>
      <c r="Q165" s="326"/>
      <c r="R165" s="326"/>
      <c r="S165" s="326"/>
      <c r="T165" s="327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42" t="s">
        <v>60</v>
      </c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14"/>
      <c r="Z166" s="314"/>
    </row>
    <row r="167" spans="1:53" ht="27" hidden="1" customHeight="1" x14ac:dyDescent="0.25">
      <c r="A167" s="54" t="s">
        <v>283</v>
      </c>
      <c r="B167" s="54" t="s">
        <v>284</v>
      </c>
      <c r="C167" s="31">
        <v>4301031224</v>
      </c>
      <c r="D167" s="332">
        <v>4680115882683</v>
      </c>
      <c r="E167" s="333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5"/>
      <c r="P167" s="335"/>
      <c r="Q167" s="335"/>
      <c r="R167" s="333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285</v>
      </c>
      <c r="B168" s="54" t="s">
        <v>286</v>
      </c>
      <c r="C168" s="31">
        <v>4301031230</v>
      </c>
      <c r="D168" s="332">
        <v>4680115882690</v>
      </c>
      <c r="E168" s="333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5"/>
      <c r="P168" s="335"/>
      <c r="Q168" s="335"/>
      <c r="R168" s="333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287</v>
      </c>
      <c r="B169" s="54" t="s">
        <v>288</v>
      </c>
      <c r="C169" s="31">
        <v>4301031220</v>
      </c>
      <c r="D169" s="332">
        <v>4680115882669</v>
      </c>
      <c r="E169" s="333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5"/>
      <c r="P169" s="335"/>
      <c r="Q169" s="335"/>
      <c r="R169" s="333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289</v>
      </c>
      <c r="B170" s="54" t="s">
        <v>290</v>
      </c>
      <c r="C170" s="31">
        <v>4301031221</v>
      </c>
      <c r="D170" s="332">
        <v>4680115882676</v>
      </c>
      <c r="E170" s="333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5"/>
      <c r="P170" s="335"/>
      <c r="Q170" s="335"/>
      <c r="R170" s="333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idden="1" x14ac:dyDescent="0.2">
      <c r="A171" s="339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40"/>
      <c r="N171" s="325" t="s">
        <v>66</v>
      </c>
      <c r="O171" s="326"/>
      <c r="P171" s="326"/>
      <c r="Q171" s="326"/>
      <c r="R171" s="326"/>
      <c r="S171" s="326"/>
      <c r="T171" s="327"/>
      <c r="U171" s="37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hidden="1" x14ac:dyDescent="0.2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40"/>
      <c r="N172" s="325" t="s">
        <v>66</v>
      </c>
      <c r="O172" s="326"/>
      <c r="P172" s="326"/>
      <c r="Q172" s="326"/>
      <c r="R172" s="326"/>
      <c r="S172" s="326"/>
      <c r="T172" s="327"/>
      <c r="U172" s="37" t="s">
        <v>65</v>
      </c>
      <c r="V172" s="321">
        <f>IFERROR(SUM(V167:V170),"0")</f>
        <v>0</v>
      </c>
      <c r="W172" s="321">
        <f>IFERROR(SUM(W167:W170),"0")</f>
        <v>0</v>
      </c>
      <c r="X172" s="37"/>
      <c r="Y172" s="322"/>
      <c r="Z172" s="322"/>
    </row>
    <row r="173" spans="1:53" ht="14.25" hidden="1" customHeight="1" x14ac:dyDescent="0.25">
      <c r="A173" s="342" t="s">
        <v>68</v>
      </c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14"/>
      <c r="Z173" s="314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32">
        <v>4680115881556</v>
      </c>
      <c r="E174" s="333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5"/>
      <c r="P174" s="335"/>
      <c r="Q174" s="335"/>
      <c r="R174" s="333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hidden="1" customHeight="1" x14ac:dyDescent="0.25">
      <c r="A175" s="54" t="s">
        <v>293</v>
      </c>
      <c r="B175" s="54" t="s">
        <v>294</v>
      </c>
      <c r="C175" s="31">
        <v>4301051538</v>
      </c>
      <c r="D175" s="332">
        <v>4680115880573</v>
      </c>
      <c r="E175" s="333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642" t="s">
        <v>295</v>
      </c>
      <c r="O175" s="335"/>
      <c r="P175" s="335"/>
      <c r="Q175" s="335"/>
      <c r="R175" s="333"/>
      <c r="S175" s="34"/>
      <c r="T175" s="34"/>
      <c r="U175" s="35" t="s">
        <v>65</v>
      </c>
      <c r="V175" s="319">
        <v>0</v>
      </c>
      <c r="W175" s="320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32">
        <v>4680115881594</v>
      </c>
      <c r="E176" s="333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6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5"/>
      <c r="P176" s="335"/>
      <c r="Q176" s="335"/>
      <c r="R176" s="333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32">
        <v>4680115881587</v>
      </c>
      <c r="E177" s="333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451" t="s">
        <v>300</v>
      </c>
      <c r="O177" s="335"/>
      <c r="P177" s="335"/>
      <c r="Q177" s="335"/>
      <c r="R177" s="333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32">
        <v>4680115880962</v>
      </c>
      <c r="E178" s="333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6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5"/>
      <c r="P178" s="335"/>
      <c r="Q178" s="335"/>
      <c r="R178" s="333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32">
        <v>4680115881617</v>
      </c>
      <c r="E179" s="333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5"/>
      <c r="P179" s="335"/>
      <c r="Q179" s="335"/>
      <c r="R179" s="333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305</v>
      </c>
      <c r="B180" s="54" t="s">
        <v>306</v>
      </c>
      <c r="C180" s="31">
        <v>4301051487</v>
      </c>
      <c r="D180" s="332">
        <v>4680115881228</v>
      </c>
      <c r="E180" s="333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347" t="s">
        <v>307</v>
      </c>
      <c r="O180" s="335"/>
      <c r="P180" s="335"/>
      <c r="Q180" s="335"/>
      <c r="R180" s="333"/>
      <c r="S180" s="34"/>
      <c r="T180" s="34"/>
      <c r="U180" s="35" t="s">
        <v>65</v>
      </c>
      <c r="V180" s="319">
        <v>0</v>
      </c>
      <c r="W180" s="320">
        <f t="shared" si="7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32">
        <v>4680115881037</v>
      </c>
      <c r="E181" s="333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653" t="s">
        <v>310</v>
      </c>
      <c r="O181" s="335"/>
      <c r="P181" s="335"/>
      <c r="Q181" s="335"/>
      <c r="R181" s="333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311</v>
      </c>
      <c r="B182" s="54" t="s">
        <v>312</v>
      </c>
      <c r="C182" s="31">
        <v>4301051384</v>
      </c>
      <c r="D182" s="332">
        <v>4680115881211</v>
      </c>
      <c r="E182" s="333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35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5"/>
      <c r="P182" s="335"/>
      <c r="Q182" s="335"/>
      <c r="R182" s="333"/>
      <c r="S182" s="34"/>
      <c r="T182" s="34"/>
      <c r="U182" s="35" t="s">
        <v>65</v>
      </c>
      <c r="V182" s="319">
        <v>0</v>
      </c>
      <c r="W182" s="320">
        <f t="shared" si="7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32">
        <v>4680115881020</v>
      </c>
      <c r="E183" s="333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4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5"/>
      <c r="P183" s="335"/>
      <c r="Q183" s="335"/>
      <c r="R183" s="333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315</v>
      </c>
      <c r="B184" s="54" t="s">
        <v>316</v>
      </c>
      <c r="C184" s="31">
        <v>4301051407</v>
      </c>
      <c r="D184" s="332">
        <v>4680115882195</v>
      </c>
      <c r="E184" s="333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5"/>
      <c r="P184" s="335"/>
      <c r="Q184" s="335"/>
      <c r="R184" s="333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32">
        <v>4680115882607</v>
      </c>
      <c r="E185" s="333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3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5"/>
      <c r="P185" s="335"/>
      <c r="Q185" s="335"/>
      <c r="R185" s="333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319</v>
      </c>
      <c r="B186" s="54" t="s">
        <v>320</v>
      </c>
      <c r="C186" s="31">
        <v>4301051468</v>
      </c>
      <c r="D186" s="332">
        <v>4680115880092</v>
      </c>
      <c r="E186" s="333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6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5"/>
      <c r="P186" s="335"/>
      <c r="Q186" s="335"/>
      <c r="R186" s="333"/>
      <c r="S186" s="34"/>
      <c r="T186" s="34"/>
      <c r="U186" s="35" t="s">
        <v>65</v>
      </c>
      <c r="V186" s="319">
        <v>0</v>
      </c>
      <c r="W186" s="320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32">
        <v>4680115880221</v>
      </c>
      <c r="E187" s="333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4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5"/>
      <c r="P187" s="335"/>
      <c r="Q187" s="335"/>
      <c r="R187" s="333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32">
        <v>4680115882942</v>
      </c>
      <c r="E188" s="333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4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5"/>
      <c r="P188" s="335"/>
      <c r="Q188" s="335"/>
      <c r="R188" s="333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325</v>
      </c>
      <c r="B189" s="54" t="s">
        <v>326</v>
      </c>
      <c r="C189" s="31">
        <v>4301051326</v>
      </c>
      <c r="D189" s="332">
        <v>4680115880504</v>
      </c>
      <c r="E189" s="333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5"/>
      <c r="P189" s="335"/>
      <c r="Q189" s="335"/>
      <c r="R189" s="333"/>
      <c r="S189" s="34"/>
      <c r="T189" s="34"/>
      <c r="U189" s="35" t="s">
        <v>65</v>
      </c>
      <c r="V189" s="319">
        <v>0</v>
      </c>
      <c r="W189" s="320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327</v>
      </c>
      <c r="B190" s="54" t="s">
        <v>328</v>
      </c>
      <c r="C190" s="31">
        <v>4301051410</v>
      </c>
      <c r="D190" s="332">
        <v>4680115882164</v>
      </c>
      <c r="E190" s="333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5"/>
      <c r="P190" s="335"/>
      <c r="Q190" s="335"/>
      <c r="R190" s="333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hidden="1" x14ac:dyDescent="0.2">
      <c r="A191" s="339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40"/>
      <c r="N191" s="325" t="s">
        <v>66</v>
      </c>
      <c r="O191" s="326"/>
      <c r="P191" s="326"/>
      <c r="Q191" s="326"/>
      <c r="R191" s="326"/>
      <c r="S191" s="326"/>
      <c r="T191" s="327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322"/>
      <c r="Z191" s="322"/>
    </row>
    <row r="192" spans="1:53" hidden="1" x14ac:dyDescent="0.2">
      <c r="A192" s="338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40"/>
      <c r="N192" s="325" t="s">
        <v>66</v>
      </c>
      <c r="O192" s="326"/>
      <c r="P192" s="326"/>
      <c r="Q192" s="326"/>
      <c r="R192" s="326"/>
      <c r="S192" s="326"/>
      <c r="T192" s="327"/>
      <c r="U192" s="37" t="s">
        <v>65</v>
      </c>
      <c r="V192" s="321">
        <f>IFERROR(SUM(V174:V190),"0")</f>
        <v>0</v>
      </c>
      <c r="W192" s="321">
        <f>IFERROR(SUM(W174:W190),"0")</f>
        <v>0</v>
      </c>
      <c r="X192" s="37"/>
      <c r="Y192" s="322"/>
      <c r="Z192" s="322"/>
    </row>
    <row r="193" spans="1:53" ht="14.25" hidden="1" customHeight="1" x14ac:dyDescent="0.25">
      <c r="A193" s="342" t="s">
        <v>224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14"/>
      <c r="Z193" s="314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32">
        <v>4680115882874</v>
      </c>
      <c r="E194" s="333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23" t="s">
        <v>331</v>
      </c>
      <c r="O194" s="335"/>
      <c r="P194" s="335"/>
      <c r="Q194" s="335"/>
      <c r="R194" s="333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32">
        <v>4680115884434</v>
      </c>
      <c r="E195" s="333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18" t="s">
        <v>334</v>
      </c>
      <c r="O195" s="335"/>
      <c r="P195" s="335"/>
      <c r="Q195" s="335"/>
      <c r="R195" s="333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335</v>
      </c>
      <c r="B196" s="54" t="s">
        <v>336</v>
      </c>
      <c r="C196" s="31">
        <v>4301060338</v>
      </c>
      <c r="D196" s="332">
        <v>4680115880801</v>
      </c>
      <c r="E196" s="333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5"/>
      <c r="P196" s="335"/>
      <c r="Q196" s="335"/>
      <c r="R196" s="333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hidden="1" customHeight="1" x14ac:dyDescent="0.25">
      <c r="A197" s="54" t="s">
        <v>337</v>
      </c>
      <c r="B197" s="54" t="s">
        <v>338</v>
      </c>
      <c r="C197" s="31">
        <v>4301060339</v>
      </c>
      <c r="D197" s="332">
        <v>4680115880818</v>
      </c>
      <c r="E197" s="333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5"/>
      <c r="P197" s="335"/>
      <c r="Q197" s="335"/>
      <c r="R197" s="333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idden="1" x14ac:dyDescent="0.2">
      <c r="A198" s="339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40"/>
      <c r="N198" s="325" t="s">
        <v>66</v>
      </c>
      <c r="O198" s="326"/>
      <c r="P198" s="326"/>
      <c r="Q198" s="326"/>
      <c r="R198" s="326"/>
      <c r="S198" s="326"/>
      <c r="T198" s="327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hidden="1" x14ac:dyDescent="0.2">
      <c r="A199" s="338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40"/>
      <c r="N199" s="325" t="s">
        <v>66</v>
      </c>
      <c r="O199" s="326"/>
      <c r="P199" s="326"/>
      <c r="Q199" s="326"/>
      <c r="R199" s="326"/>
      <c r="S199" s="326"/>
      <c r="T199" s="327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hidden="1" customHeight="1" x14ac:dyDescent="0.25">
      <c r="A200" s="337" t="s">
        <v>339</v>
      </c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15"/>
      <c r="Z200" s="315"/>
    </row>
    <row r="201" spans="1:53" ht="14.25" hidden="1" customHeight="1" x14ac:dyDescent="0.25">
      <c r="A201" s="342" t="s">
        <v>60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4"/>
      <c r="Z201" s="314"/>
    </row>
    <row r="202" spans="1:53" ht="27" hidden="1" customHeight="1" x14ac:dyDescent="0.25">
      <c r="A202" s="54" t="s">
        <v>340</v>
      </c>
      <c r="B202" s="54" t="s">
        <v>341</v>
      </c>
      <c r="C202" s="31">
        <v>4301031151</v>
      </c>
      <c r="D202" s="332">
        <v>4607091389845</v>
      </c>
      <c r="E202" s="333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5"/>
      <c r="P202" s="335"/>
      <c r="Q202" s="335"/>
      <c r="R202" s="333"/>
      <c r="S202" s="34"/>
      <c r="T202" s="34"/>
      <c r="U202" s="35" t="s">
        <v>65</v>
      </c>
      <c r="V202" s="319">
        <v>0</v>
      </c>
      <c r="W202" s="320">
        <f>IFERROR(IF(V202="",0,CEILING((V202/$H202),1)*$H202),"")</f>
        <v>0</v>
      </c>
      <c r="X202" s="36" t="str">
        <f>IFERROR(IF(W202=0,"",ROUNDUP(W202/H202,0)*0.00502),"")</f>
        <v/>
      </c>
      <c r="Y202" s="56"/>
      <c r="Z202" s="57"/>
      <c r="AD202" s="58"/>
      <c r="BA202" s="169" t="s">
        <v>1</v>
      </c>
    </row>
    <row r="203" spans="1:53" hidden="1" x14ac:dyDescent="0.2">
      <c r="A203" s="339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40"/>
      <c r="N203" s="325" t="s">
        <v>66</v>
      </c>
      <c r="O203" s="326"/>
      <c r="P203" s="326"/>
      <c r="Q203" s="326"/>
      <c r="R203" s="326"/>
      <c r="S203" s="326"/>
      <c r="T203" s="327"/>
      <c r="U203" s="37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hidden="1" x14ac:dyDescent="0.2">
      <c r="A204" s="338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40"/>
      <c r="N204" s="325" t="s">
        <v>66</v>
      </c>
      <c r="O204" s="326"/>
      <c r="P204" s="326"/>
      <c r="Q204" s="326"/>
      <c r="R204" s="326"/>
      <c r="S204" s="326"/>
      <c r="T204" s="327"/>
      <c r="U204" s="37" t="s">
        <v>65</v>
      </c>
      <c r="V204" s="321">
        <f>IFERROR(SUM(V202:V202),"0")</f>
        <v>0</v>
      </c>
      <c r="W204" s="321">
        <f>IFERROR(SUM(W202:W202),"0")</f>
        <v>0</v>
      </c>
      <c r="X204" s="37"/>
      <c r="Y204" s="322"/>
      <c r="Z204" s="322"/>
    </row>
    <row r="205" spans="1:53" ht="16.5" hidden="1" customHeight="1" x14ac:dyDescent="0.25">
      <c r="A205" s="337" t="s">
        <v>342</v>
      </c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15"/>
      <c r="Z205" s="315"/>
    </row>
    <row r="206" spans="1:53" ht="14.25" hidden="1" customHeight="1" x14ac:dyDescent="0.25">
      <c r="A206" s="342" t="s">
        <v>103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4"/>
      <c r="Z206" s="314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32">
        <v>4607091387445</v>
      </c>
      <c r="E207" s="333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6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5"/>
      <c r="P207" s="335"/>
      <c r="Q207" s="335"/>
      <c r="R207" s="333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32">
        <v>4607091386004</v>
      </c>
      <c r="E208" s="333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4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5"/>
      <c r="P208" s="335"/>
      <c r="Q208" s="335"/>
      <c r="R208" s="333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345</v>
      </c>
      <c r="B209" s="54" t="s">
        <v>347</v>
      </c>
      <c r="C209" s="31">
        <v>4301011308</v>
      </c>
      <c r="D209" s="332">
        <v>4607091386004</v>
      </c>
      <c r="E209" s="333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4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5"/>
      <c r="P209" s="335"/>
      <c r="Q209" s="335"/>
      <c r="R209" s="333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32">
        <v>4607091386073</v>
      </c>
      <c r="E210" s="333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5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5"/>
      <c r="P210" s="335"/>
      <c r="Q210" s="335"/>
      <c r="R210" s="333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32">
        <v>4607091387322</v>
      </c>
      <c r="E211" s="333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5"/>
      <c r="P211" s="335"/>
      <c r="Q211" s="335"/>
      <c r="R211" s="333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32">
        <v>4607091387322</v>
      </c>
      <c r="E212" s="333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5"/>
      <c r="P212" s="335"/>
      <c r="Q212" s="335"/>
      <c r="R212" s="333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32">
        <v>4607091387377</v>
      </c>
      <c r="E213" s="333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5"/>
      <c r="P213" s="335"/>
      <c r="Q213" s="335"/>
      <c r="R213" s="333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32">
        <v>4607091387353</v>
      </c>
      <c r="E214" s="333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3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5"/>
      <c r="P214" s="335"/>
      <c r="Q214" s="335"/>
      <c r="R214" s="333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357</v>
      </c>
      <c r="B215" s="54" t="s">
        <v>358</v>
      </c>
      <c r="C215" s="31">
        <v>4301011328</v>
      </c>
      <c r="D215" s="332">
        <v>4607091386011</v>
      </c>
      <c r="E215" s="333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5"/>
      <c r="P215" s="335"/>
      <c r="Q215" s="335"/>
      <c r="R215" s="333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32">
        <v>4607091387308</v>
      </c>
      <c r="E216" s="333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5"/>
      <c r="P216" s="335"/>
      <c r="Q216" s="335"/>
      <c r="R216" s="333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32">
        <v>4607091387339</v>
      </c>
      <c r="E217" s="333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3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5"/>
      <c r="P217" s="335"/>
      <c r="Q217" s="335"/>
      <c r="R217" s="333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32">
        <v>4680115882638</v>
      </c>
      <c r="E218" s="333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5"/>
      <c r="P218" s="335"/>
      <c r="Q218" s="335"/>
      <c r="R218" s="333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32">
        <v>4680115881938</v>
      </c>
      <c r="E219" s="333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5"/>
      <c r="P219" s="335"/>
      <c r="Q219" s="335"/>
      <c r="R219" s="333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32">
        <v>4607091387346</v>
      </c>
      <c r="E220" s="333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5"/>
      <c r="P220" s="335"/>
      <c r="Q220" s="335"/>
      <c r="R220" s="333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32">
        <v>4607091389807</v>
      </c>
      <c r="E221" s="333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8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5"/>
      <c r="P221" s="335"/>
      <c r="Q221" s="335"/>
      <c r="R221" s="333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hidden="1" x14ac:dyDescent="0.2">
      <c r="A222" s="339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40"/>
      <c r="N222" s="325" t="s">
        <v>66</v>
      </c>
      <c r="O222" s="326"/>
      <c r="P222" s="326"/>
      <c r="Q222" s="326"/>
      <c r="R222" s="326"/>
      <c r="S222" s="326"/>
      <c r="T222" s="327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hidden="1" x14ac:dyDescent="0.2">
      <c r="A223" s="338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40"/>
      <c r="N223" s="325" t="s">
        <v>66</v>
      </c>
      <c r="O223" s="326"/>
      <c r="P223" s="326"/>
      <c r="Q223" s="326"/>
      <c r="R223" s="326"/>
      <c r="S223" s="326"/>
      <c r="T223" s="327"/>
      <c r="U223" s="37" t="s">
        <v>65</v>
      </c>
      <c r="V223" s="321">
        <f>IFERROR(SUM(V207:V221),"0")</f>
        <v>0</v>
      </c>
      <c r="W223" s="321">
        <f>IFERROR(SUM(W207:W221),"0")</f>
        <v>0</v>
      </c>
      <c r="X223" s="37"/>
      <c r="Y223" s="322"/>
      <c r="Z223" s="322"/>
    </row>
    <row r="224" spans="1:53" ht="14.25" hidden="1" customHeight="1" x14ac:dyDescent="0.25">
      <c r="A224" s="342" t="s">
        <v>95</v>
      </c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38"/>
      <c r="P224" s="338"/>
      <c r="Q224" s="338"/>
      <c r="R224" s="338"/>
      <c r="S224" s="338"/>
      <c r="T224" s="338"/>
      <c r="U224" s="338"/>
      <c r="V224" s="338"/>
      <c r="W224" s="338"/>
      <c r="X224" s="338"/>
      <c r="Y224" s="314"/>
      <c r="Z224" s="314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32">
        <v>4680115881914</v>
      </c>
      <c r="E225" s="333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3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5"/>
      <c r="P225" s="335"/>
      <c r="Q225" s="335"/>
      <c r="R225" s="333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39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40"/>
      <c r="N226" s="325" t="s">
        <v>66</v>
      </c>
      <c r="O226" s="326"/>
      <c r="P226" s="326"/>
      <c r="Q226" s="326"/>
      <c r="R226" s="326"/>
      <c r="S226" s="326"/>
      <c r="T226" s="327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40"/>
      <c r="N227" s="325" t="s">
        <v>66</v>
      </c>
      <c r="O227" s="326"/>
      <c r="P227" s="326"/>
      <c r="Q227" s="326"/>
      <c r="R227" s="326"/>
      <c r="S227" s="326"/>
      <c r="T227" s="327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42" t="s">
        <v>60</v>
      </c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14"/>
      <c r="Z228" s="314"/>
    </row>
    <row r="229" spans="1:53" ht="27" hidden="1" customHeight="1" x14ac:dyDescent="0.25">
      <c r="A229" s="54" t="s">
        <v>373</v>
      </c>
      <c r="B229" s="54" t="s">
        <v>374</v>
      </c>
      <c r="C229" s="31">
        <v>4301030878</v>
      </c>
      <c r="D229" s="332">
        <v>4607091387193</v>
      </c>
      <c r="E229" s="333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4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5"/>
      <c r="P229" s="335"/>
      <c r="Q229" s="335"/>
      <c r="R229" s="333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375</v>
      </c>
      <c r="B230" s="54" t="s">
        <v>376</v>
      </c>
      <c r="C230" s="31">
        <v>4301031153</v>
      </c>
      <c r="D230" s="332">
        <v>4607091387230</v>
      </c>
      <c r="E230" s="333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4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5"/>
      <c r="P230" s="335"/>
      <c r="Q230" s="335"/>
      <c r="R230" s="333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377</v>
      </c>
      <c r="B231" s="54" t="s">
        <v>378</v>
      </c>
      <c r="C231" s="31">
        <v>4301031152</v>
      </c>
      <c r="D231" s="332">
        <v>4607091387285</v>
      </c>
      <c r="E231" s="333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5"/>
      <c r="P231" s="335"/>
      <c r="Q231" s="335"/>
      <c r="R231" s="333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hidden="1" x14ac:dyDescent="0.2">
      <c r="A232" s="339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40"/>
      <c r="N232" s="325" t="s">
        <v>66</v>
      </c>
      <c r="O232" s="326"/>
      <c r="P232" s="326"/>
      <c r="Q232" s="326"/>
      <c r="R232" s="326"/>
      <c r="S232" s="326"/>
      <c r="T232" s="327"/>
      <c r="U232" s="37" t="s">
        <v>67</v>
      </c>
      <c r="V232" s="321">
        <f>IFERROR(V229/H229,"0")+IFERROR(V230/H230,"0")+IFERROR(V231/H231,"0")</f>
        <v>0</v>
      </c>
      <c r="W232" s="321">
        <f>IFERROR(W229/H229,"0")+IFERROR(W230/H230,"0")+IFERROR(W231/H231,"0")</f>
        <v>0</v>
      </c>
      <c r="X232" s="321">
        <f>IFERROR(IF(X229="",0,X229),"0")+IFERROR(IF(X230="",0,X230),"0")+IFERROR(IF(X231="",0,X231),"0")</f>
        <v>0</v>
      </c>
      <c r="Y232" s="322"/>
      <c r="Z232" s="322"/>
    </row>
    <row r="233" spans="1:53" hidden="1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40"/>
      <c r="N233" s="325" t="s">
        <v>66</v>
      </c>
      <c r="O233" s="326"/>
      <c r="P233" s="326"/>
      <c r="Q233" s="326"/>
      <c r="R233" s="326"/>
      <c r="S233" s="326"/>
      <c r="T233" s="327"/>
      <c r="U233" s="37" t="s">
        <v>65</v>
      </c>
      <c r="V233" s="321">
        <f>IFERROR(SUM(V229:V231),"0")</f>
        <v>0</v>
      </c>
      <c r="W233" s="321">
        <f>IFERROR(SUM(W229:W231),"0")</f>
        <v>0</v>
      </c>
      <c r="X233" s="37"/>
      <c r="Y233" s="322"/>
      <c r="Z233" s="322"/>
    </row>
    <row r="234" spans="1:53" ht="14.25" hidden="1" customHeight="1" x14ac:dyDescent="0.25">
      <c r="A234" s="342" t="s">
        <v>68</v>
      </c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14"/>
      <c r="Z234" s="314"/>
    </row>
    <row r="235" spans="1:53" ht="16.5" customHeight="1" x14ac:dyDescent="0.25">
      <c r="A235" s="54" t="s">
        <v>379</v>
      </c>
      <c r="B235" s="54" t="s">
        <v>380</v>
      </c>
      <c r="C235" s="31">
        <v>4301051100</v>
      </c>
      <c r="D235" s="332">
        <v>4607091387766</v>
      </c>
      <c r="E235" s="333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3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5"/>
      <c r="P235" s="335"/>
      <c r="Q235" s="335"/>
      <c r="R235" s="333"/>
      <c r="S235" s="34"/>
      <c r="T235" s="34"/>
      <c r="U235" s="35" t="s">
        <v>65</v>
      </c>
      <c r="V235" s="319">
        <v>7300</v>
      </c>
      <c r="W235" s="320">
        <f t="shared" ref="W235:W243" si="11">IFERROR(IF(V235="",0,CEILING((V235/$H235),1)*$H235),"")</f>
        <v>7300.8</v>
      </c>
      <c r="X235" s="36">
        <f>IFERROR(IF(W235=0,"",ROUNDUP(W235/H235,0)*0.02175),"")</f>
        <v>20.357999999999997</v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32">
        <v>4607091387957</v>
      </c>
      <c r="E236" s="333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5"/>
      <c r="P236" s="335"/>
      <c r="Q236" s="335"/>
      <c r="R236" s="333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32">
        <v>4607091387964</v>
      </c>
      <c r="E237" s="333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5"/>
      <c r="P237" s="335"/>
      <c r="Q237" s="335"/>
      <c r="R237" s="333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385</v>
      </c>
      <c r="B238" s="54" t="s">
        <v>386</v>
      </c>
      <c r="C238" s="31">
        <v>4301051461</v>
      </c>
      <c r="D238" s="332">
        <v>4680115883604</v>
      </c>
      <c r="E238" s="333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473" t="s">
        <v>387</v>
      </c>
      <c r="O238" s="335"/>
      <c r="P238" s="335"/>
      <c r="Q238" s="335"/>
      <c r="R238" s="333"/>
      <c r="S238" s="34"/>
      <c r="T238" s="34"/>
      <c r="U238" s="35" t="s">
        <v>65</v>
      </c>
      <c r="V238" s="319">
        <v>0</v>
      </c>
      <c r="W238" s="320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388</v>
      </c>
      <c r="B239" s="54" t="s">
        <v>389</v>
      </c>
      <c r="C239" s="31">
        <v>4301051485</v>
      </c>
      <c r="D239" s="332">
        <v>4680115883567</v>
      </c>
      <c r="E239" s="333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425" t="s">
        <v>390</v>
      </c>
      <c r="O239" s="335"/>
      <c r="P239" s="335"/>
      <c r="Q239" s="335"/>
      <c r="R239" s="333"/>
      <c r="S239" s="34"/>
      <c r="T239" s="34"/>
      <c r="U239" s="35" t="s">
        <v>65</v>
      </c>
      <c r="V239" s="319">
        <v>0</v>
      </c>
      <c r="W239" s="320">
        <f t="shared" si="11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32">
        <v>4607091381672</v>
      </c>
      <c r="E240" s="333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4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5"/>
      <c r="P240" s="335"/>
      <c r="Q240" s="335"/>
      <c r="R240" s="333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32">
        <v>4607091387537</v>
      </c>
      <c r="E241" s="333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5"/>
      <c r="P241" s="335"/>
      <c r="Q241" s="335"/>
      <c r="R241" s="333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32">
        <v>4607091387513</v>
      </c>
      <c r="E242" s="333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5"/>
      <c r="P242" s="335"/>
      <c r="Q242" s="335"/>
      <c r="R242" s="333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32">
        <v>4680115880511</v>
      </c>
      <c r="E243" s="333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5"/>
      <c r="P243" s="335"/>
      <c r="Q243" s="335"/>
      <c r="R243" s="333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39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40"/>
      <c r="N244" s="325" t="s">
        <v>66</v>
      </c>
      <c r="O244" s="326"/>
      <c r="P244" s="326"/>
      <c r="Q244" s="326"/>
      <c r="R244" s="326"/>
      <c r="S244" s="326"/>
      <c r="T244" s="327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935.89743589743591</v>
      </c>
      <c r="W244" s="321">
        <f>IFERROR(W235/H235,"0")+IFERROR(W236/H236,"0")+IFERROR(W237/H237,"0")+IFERROR(W238/H238,"0")+IFERROR(W239/H239,"0")+IFERROR(W240/H240,"0")+IFERROR(W241/H241,"0")+IFERROR(W242/H242,"0")+IFERROR(W243/H243,"0")</f>
        <v>936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20.357999999999997</v>
      </c>
      <c r="Y244" s="322"/>
      <c r="Z244" s="322"/>
    </row>
    <row r="245" spans="1:53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40"/>
      <c r="N245" s="325" t="s">
        <v>66</v>
      </c>
      <c r="O245" s="326"/>
      <c r="P245" s="326"/>
      <c r="Q245" s="326"/>
      <c r="R245" s="326"/>
      <c r="S245" s="326"/>
      <c r="T245" s="327"/>
      <c r="U245" s="37" t="s">
        <v>65</v>
      </c>
      <c r="V245" s="321">
        <f>IFERROR(SUM(V235:V243),"0")</f>
        <v>7300</v>
      </c>
      <c r="W245" s="321">
        <f>IFERROR(SUM(W235:W243),"0")</f>
        <v>7300.8</v>
      </c>
      <c r="X245" s="37"/>
      <c r="Y245" s="322"/>
      <c r="Z245" s="322"/>
    </row>
    <row r="246" spans="1:53" ht="14.25" hidden="1" customHeight="1" x14ac:dyDescent="0.25">
      <c r="A246" s="342" t="s">
        <v>224</v>
      </c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14"/>
      <c r="Z246" s="314"/>
    </row>
    <row r="247" spans="1:53" ht="16.5" hidden="1" customHeight="1" x14ac:dyDescent="0.25">
      <c r="A247" s="54" t="s">
        <v>399</v>
      </c>
      <c r="B247" s="54" t="s">
        <v>400</v>
      </c>
      <c r="C247" s="31">
        <v>4301060326</v>
      </c>
      <c r="D247" s="332">
        <v>4607091380880</v>
      </c>
      <c r="E247" s="333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3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5"/>
      <c r="P247" s="335"/>
      <c r="Q247" s="335"/>
      <c r="R247" s="333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hidden="1" customHeight="1" x14ac:dyDescent="0.25">
      <c r="A248" s="54" t="s">
        <v>401</v>
      </c>
      <c r="B248" s="54" t="s">
        <v>402</v>
      </c>
      <c r="C248" s="31">
        <v>4301060308</v>
      </c>
      <c r="D248" s="332">
        <v>4607091384482</v>
      </c>
      <c r="E248" s="333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3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5"/>
      <c r="P248" s="335"/>
      <c r="Q248" s="335"/>
      <c r="R248" s="333"/>
      <c r="S248" s="34"/>
      <c r="T248" s="34"/>
      <c r="U248" s="35" t="s">
        <v>65</v>
      </c>
      <c r="V248" s="319">
        <v>0</v>
      </c>
      <c r="W248" s="320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16.5" hidden="1" customHeight="1" x14ac:dyDescent="0.25">
      <c r="A249" s="54" t="s">
        <v>403</v>
      </c>
      <c r="B249" s="54" t="s">
        <v>404</v>
      </c>
      <c r="C249" s="31">
        <v>4301060325</v>
      </c>
      <c r="D249" s="332">
        <v>4607091380897</v>
      </c>
      <c r="E249" s="333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3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5"/>
      <c r="P249" s="335"/>
      <c r="Q249" s="335"/>
      <c r="R249" s="333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idden="1" x14ac:dyDescent="0.2">
      <c r="A250" s="339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40"/>
      <c r="N250" s="325" t="s">
        <v>66</v>
      </c>
      <c r="O250" s="326"/>
      <c r="P250" s="326"/>
      <c r="Q250" s="326"/>
      <c r="R250" s="326"/>
      <c r="S250" s="326"/>
      <c r="T250" s="327"/>
      <c r="U250" s="37" t="s">
        <v>67</v>
      </c>
      <c r="V250" s="321">
        <f>IFERROR(V247/H247,"0")+IFERROR(V248/H248,"0")+IFERROR(V249/H249,"0")</f>
        <v>0</v>
      </c>
      <c r="W250" s="321">
        <f>IFERROR(W247/H247,"0")+IFERROR(W248/H248,"0")+IFERROR(W249/H249,"0")</f>
        <v>0</v>
      </c>
      <c r="X250" s="321">
        <f>IFERROR(IF(X247="",0,X247),"0")+IFERROR(IF(X248="",0,X248),"0")+IFERROR(IF(X249="",0,X249),"0")</f>
        <v>0</v>
      </c>
      <c r="Y250" s="322"/>
      <c r="Z250" s="322"/>
    </row>
    <row r="251" spans="1:53" hidden="1" x14ac:dyDescent="0.2">
      <c r="A251" s="338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40"/>
      <c r="N251" s="325" t="s">
        <v>66</v>
      </c>
      <c r="O251" s="326"/>
      <c r="P251" s="326"/>
      <c r="Q251" s="326"/>
      <c r="R251" s="326"/>
      <c r="S251" s="326"/>
      <c r="T251" s="327"/>
      <c r="U251" s="37" t="s">
        <v>65</v>
      </c>
      <c r="V251" s="321">
        <f>IFERROR(SUM(V247:V249),"0")</f>
        <v>0</v>
      </c>
      <c r="W251" s="321">
        <f>IFERROR(SUM(W247:W249),"0")</f>
        <v>0</v>
      </c>
      <c r="X251" s="37"/>
      <c r="Y251" s="322"/>
      <c r="Z251" s="322"/>
    </row>
    <row r="252" spans="1:53" ht="14.25" hidden="1" customHeight="1" x14ac:dyDescent="0.25">
      <c r="A252" s="342" t="s">
        <v>81</v>
      </c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14"/>
      <c r="Z252" s="314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32">
        <v>4607091388374</v>
      </c>
      <c r="E253" s="333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391" t="s">
        <v>407</v>
      </c>
      <c r="O253" s="335"/>
      <c r="P253" s="335"/>
      <c r="Q253" s="335"/>
      <c r="R253" s="333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408</v>
      </c>
      <c r="B254" s="54" t="s">
        <v>409</v>
      </c>
      <c r="C254" s="31">
        <v>4301030235</v>
      </c>
      <c r="D254" s="332">
        <v>4607091388381</v>
      </c>
      <c r="E254" s="333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463" t="s">
        <v>410</v>
      </c>
      <c r="O254" s="335"/>
      <c r="P254" s="335"/>
      <c r="Q254" s="335"/>
      <c r="R254" s="333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411</v>
      </c>
      <c r="B255" s="54" t="s">
        <v>412</v>
      </c>
      <c r="C255" s="31">
        <v>4301030233</v>
      </c>
      <c r="D255" s="332">
        <v>4607091388404</v>
      </c>
      <c r="E255" s="333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5"/>
      <c r="P255" s="335"/>
      <c r="Q255" s="335"/>
      <c r="R255" s="333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idden="1" x14ac:dyDescent="0.2">
      <c r="A256" s="339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40"/>
      <c r="N256" s="325" t="s">
        <v>66</v>
      </c>
      <c r="O256" s="326"/>
      <c r="P256" s="326"/>
      <c r="Q256" s="326"/>
      <c r="R256" s="326"/>
      <c r="S256" s="326"/>
      <c r="T256" s="327"/>
      <c r="U256" s="37" t="s">
        <v>67</v>
      </c>
      <c r="V256" s="321">
        <f>IFERROR(V253/H253,"0")+IFERROR(V254/H254,"0")+IFERROR(V255/H255,"0")</f>
        <v>0</v>
      </c>
      <c r="W256" s="321">
        <f>IFERROR(W253/H253,"0")+IFERROR(W254/H254,"0")+IFERROR(W255/H255,"0")</f>
        <v>0</v>
      </c>
      <c r="X256" s="321">
        <f>IFERROR(IF(X253="",0,X253),"0")+IFERROR(IF(X254="",0,X254),"0")+IFERROR(IF(X255="",0,X255),"0")</f>
        <v>0</v>
      </c>
      <c r="Y256" s="322"/>
      <c r="Z256" s="322"/>
    </row>
    <row r="257" spans="1:53" hidden="1" x14ac:dyDescent="0.2">
      <c r="A257" s="338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40"/>
      <c r="N257" s="325" t="s">
        <v>66</v>
      </c>
      <c r="O257" s="326"/>
      <c r="P257" s="326"/>
      <c r="Q257" s="326"/>
      <c r="R257" s="326"/>
      <c r="S257" s="326"/>
      <c r="T257" s="327"/>
      <c r="U257" s="37" t="s">
        <v>65</v>
      </c>
      <c r="V257" s="321">
        <f>IFERROR(SUM(V253:V255),"0")</f>
        <v>0</v>
      </c>
      <c r="W257" s="321">
        <f>IFERROR(SUM(W253:W255),"0")</f>
        <v>0</v>
      </c>
      <c r="X257" s="37"/>
      <c r="Y257" s="322"/>
      <c r="Z257" s="322"/>
    </row>
    <row r="258" spans="1:53" ht="14.25" hidden="1" customHeight="1" x14ac:dyDescent="0.25">
      <c r="A258" s="342" t="s">
        <v>413</v>
      </c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8"/>
      <c r="N258" s="338"/>
      <c r="O258" s="338"/>
      <c r="P258" s="338"/>
      <c r="Q258" s="338"/>
      <c r="R258" s="338"/>
      <c r="S258" s="338"/>
      <c r="T258" s="338"/>
      <c r="U258" s="338"/>
      <c r="V258" s="338"/>
      <c r="W258" s="338"/>
      <c r="X258" s="338"/>
      <c r="Y258" s="314"/>
      <c r="Z258" s="314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32">
        <v>4680115881808</v>
      </c>
      <c r="E259" s="333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3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5"/>
      <c r="P259" s="335"/>
      <c r="Q259" s="335"/>
      <c r="R259" s="333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32">
        <v>4680115881822</v>
      </c>
      <c r="E260" s="333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5"/>
      <c r="P260" s="335"/>
      <c r="Q260" s="335"/>
      <c r="R260" s="333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32">
        <v>4680115880016</v>
      </c>
      <c r="E261" s="333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3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5"/>
      <c r="P261" s="335"/>
      <c r="Q261" s="335"/>
      <c r="R261" s="333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39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40"/>
      <c r="N262" s="325" t="s">
        <v>66</v>
      </c>
      <c r="O262" s="326"/>
      <c r="P262" s="326"/>
      <c r="Q262" s="326"/>
      <c r="R262" s="326"/>
      <c r="S262" s="326"/>
      <c r="T262" s="327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40"/>
      <c r="N263" s="325" t="s">
        <v>66</v>
      </c>
      <c r="O263" s="326"/>
      <c r="P263" s="326"/>
      <c r="Q263" s="326"/>
      <c r="R263" s="326"/>
      <c r="S263" s="326"/>
      <c r="T263" s="327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37" t="s">
        <v>422</v>
      </c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315"/>
      <c r="Z264" s="315"/>
    </row>
    <row r="265" spans="1:53" ht="14.25" hidden="1" customHeight="1" x14ac:dyDescent="0.25">
      <c r="A265" s="342" t="s">
        <v>103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4"/>
      <c r="Z265" s="314"/>
    </row>
    <row r="266" spans="1:53" ht="27" hidden="1" customHeight="1" x14ac:dyDescent="0.25">
      <c r="A266" s="54" t="s">
        <v>423</v>
      </c>
      <c r="B266" s="54" t="s">
        <v>424</v>
      </c>
      <c r="C266" s="31">
        <v>4301011315</v>
      </c>
      <c r="D266" s="332">
        <v>4607091387421</v>
      </c>
      <c r="E266" s="333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5"/>
      <c r="P266" s="335"/>
      <c r="Q266" s="335"/>
      <c r="R266" s="333"/>
      <c r="S266" s="34"/>
      <c r="T266" s="34"/>
      <c r="U266" s="35" t="s">
        <v>65</v>
      </c>
      <c r="V266" s="319">
        <v>0</v>
      </c>
      <c r="W266" s="320">
        <f t="shared" ref="W266:W272" si="12"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32">
        <v>4607091387421</v>
      </c>
      <c r="E267" s="333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6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5"/>
      <c r="P267" s="335"/>
      <c r="Q267" s="335"/>
      <c r="R267" s="333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32">
        <v>4607091387452</v>
      </c>
      <c r="E268" s="333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7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5"/>
      <c r="P268" s="335"/>
      <c r="Q268" s="335"/>
      <c r="R268" s="333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426</v>
      </c>
      <c r="B269" s="54" t="s">
        <v>428</v>
      </c>
      <c r="C269" s="31">
        <v>4301011619</v>
      </c>
      <c r="D269" s="332">
        <v>4607091387452</v>
      </c>
      <c r="E269" s="333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436" t="s">
        <v>429</v>
      </c>
      <c r="O269" s="335"/>
      <c r="P269" s="335"/>
      <c r="Q269" s="335"/>
      <c r="R269" s="333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32">
        <v>4607091385984</v>
      </c>
      <c r="E270" s="333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5"/>
      <c r="P270" s="335"/>
      <c r="Q270" s="335"/>
      <c r="R270" s="333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32">
        <v>4607091387438</v>
      </c>
      <c r="E271" s="333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5"/>
      <c r="P271" s="335"/>
      <c r="Q271" s="335"/>
      <c r="R271" s="333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32">
        <v>4607091387469</v>
      </c>
      <c r="E272" s="333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3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5"/>
      <c r="P272" s="335"/>
      <c r="Q272" s="335"/>
      <c r="R272" s="333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idden="1" x14ac:dyDescent="0.2">
      <c r="A273" s="339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40"/>
      <c r="N273" s="325" t="s">
        <v>66</v>
      </c>
      <c r="O273" s="326"/>
      <c r="P273" s="326"/>
      <c r="Q273" s="326"/>
      <c r="R273" s="326"/>
      <c r="S273" s="326"/>
      <c r="T273" s="327"/>
      <c r="U273" s="37" t="s">
        <v>67</v>
      </c>
      <c r="V273" s="321">
        <f>IFERROR(V266/H266,"0")+IFERROR(V267/H267,"0")+IFERROR(V268/H268,"0")+IFERROR(V269/H269,"0")+IFERROR(V270/H270,"0")+IFERROR(V271/H271,"0")+IFERROR(V272/H272,"0")</f>
        <v>0</v>
      </c>
      <c r="W273" s="321">
        <f>IFERROR(W266/H266,"0")+IFERROR(W267/H267,"0")+IFERROR(W268/H268,"0")+IFERROR(W269/H269,"0")+IFERROR(W270/H270,"0")+IFERROR(W271/H271,"0")+IFERROR(W272/H272,"0")</f>
        <v>0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322"/>
      <c r="Z273" s="322"/>
    </row>
    <row r="274" spans="1:53" hidden="1" x14ac:dyDescent="0.2">
      <c r="A274" s="338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40"/>
      <c r="N274" s="325" t="s">
        <v>66</v>
      </c>
      <c r="O274" s="326"/>
      <c r="P274" s="326"/>
      <c r="Q274" s="326"/>
      <c r="R274" s="326"/>
      <c r="S274" s="326"/>
      <c r="T274" s="327"/>
      <c r="U274" s="37" t="s">
        <v>65</v>
      </c>
      <c r="V274" s="321">
        <f>IFERROR(SUM(V266:V272),"0")</f>
        <v>0</v>
      </c>
      <c r="W274" s="321">
        <f>IFERROR(SUM(W266:W272),"0")</f>
        <v>0</v>
      </c>
      <c r="X274" s="37"/>
      <c r="Y274" s="322"/>
      <c r="Z274" s="322"/>
    </row>
    <row r="275" spans="1:53" ht="14.25" hidden="1" customHeight="1" x14ac:dyDescent="0.25">
      <c r="A275" s="342" t="s">
        <v>60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314"/>
      <c r="Z275" s="314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32">
        <v>4607091387292</v>
      </c>
      <c r="E276" s="333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5"/>
      <c r="P276" s="335"/>
      <c r="Q276" s="335"/>
      <c r="R276" s="333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32">
        <v>4607091387315</v>
      </c>
      <c r="E277" s="333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5"/>
      <c r="P277" s="335"/>
      <c r="Q277" s="335"/>
      <c r="R277" s="333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39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40"/>
      <c r="N278" s="325" t="s">
        <v>66</v>
      </c>
      <c r="O278" s="326"/>
      <c r="P278" s="326"/>
      <c r="Q278" s="326"/>
      <c r="R278" s="326"/>
      <c r="S278" s="326"/>
      <c r="T278" s="327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38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40"/>
      <c r="N279" s="325" t="s">
        <v>66</v>
      </c>
      <c r="O279" s="326"/>
      <c r="P279" s="326"/>
      <c r="Q279" s="326"/>
      <c r="R279" s="326"/>
      <c r="S279" s="326"/>
      <c r="T279" s="327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37" t="s">
        <v>440</v>
      </c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315"/>
      <c r="Z280" s="315"/>
    </row>
    <row r="281" spans="1:53" ht="14.25" hidden="1" customHeight="1" x14ac:dyDescent="0.25">
      <c r="A281" s="342" t="s">
        <v>60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4"/>
      <c r="Z281" s="314"/>
    </row>
    <row r="282" spans="1:53" ht="27" hidden="1" customHeight="1" x14ac:dyDescent="0.25">
      <c r="A282" s="54" t="s">
        <v>441</v>
      </c>
      <c r="B282" s="54" t="s">
        <v>442</v>
      </c>
      <c r="C282" s="31">
        <v>4301031066</v>
      </c>
      <c r="D282" s="332">
        <v>4607091383836</v>
      </c>
      <c r="E282" s="333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4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5"/>
      <c r="P282" s="335"/>
      <c r="Q282" s="335"/>
      <c r="R282" s="333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hidden="1" x14ac:dyDescent="0.2">
      <c r="A283" s="339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40"/>
      <c r="N283" s="325" t="s">
        <v>66</v>
      </c>
      <c r="O283" s="326"/>
      <c r="P283" s="326"/>
      <c r="Q283" s="326"/>
      <c r="R283" s="326"/>
      <c r="S283" s="326"/>
      <c r="T283" s="327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38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40"/>
      <c r="N284" s="325" t="s">
        <v>66</v>
      </c>
      <c r="O284" s="326"/>
      <c r="P284" s="326"/>
      <c r="Q284" s="326"/>
      <c r="R284" s="326"/>
      <c r="S284" s="326"/>
      <c r="T284" s="327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hidden="1" customHeight="1" x14ac:dyDescent="0.25">
      <c r="A285" s="342" t="s">
        <v>68</v>
      </c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8"/>
      <c r="N285" s="338"/>
      <c r="O285" s="338"/>
      <c r="P285" s="338"/>
      <c r="Q285" s="338"/>
      <c r="R285" s="338"/>
      <c r="S285" s="338"/>
      <c r="T285" s="338"/>
      <c r="U285" s="338"/>
      <c r="V285" s="338"/>
      <c r="W285" s="338"/>
      <c r="X285" s="338"/>
      <c r="Y285" s="314"/>
      <c r="Z285" s="314"/>
    </row>
    <row r="286" spans="1:53" ht="27" hidden="1" customHeight="1" x14ac:dyDescent="0.25">
      <c r="A286" s="54" t="s">
        <v>443</v>
      </c>
      <c r="B286" s="54" t="s">
        <v>444</v>
      </c>
      <c r="C286" s="31">
        <v>4301051142</v>
      </c>
      <c r="D286" s="332">
        <v>4607091387919</v>
      </c>
      <c r="E286" s="333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5"/>
      <c r="P286" s="335"/>
      <c r="Q286" s="335"/>
      <c r="R286" s="333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hidden="1" x14ac:dyDescent="0.2">
      <c r="A287" s="339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40"/>
      <c r="N287" s="325" t="s">
        <v>66</v>
      </c>
      <c r="O287" s="326"/>
      <c r="P287" s="326"/>
      <c r="Q287" s="326"/>
      <c r="R287" s="326"/>
      <c r="S287" s="326"/>
      <c r="T287" s="327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hidden="1" x14ac:dyDescent="0.2">
      <c r="A288" s="338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40"/>
      <c r="N288" s="325" t="s">
        <v>66</v>
      </c>
      <c r="O288" s="326"/>
      <c r="P288" s="326"/>
      <c r="Q288" s="326"/>
      <c r="R288" s="326"/>
      <c r="S288" s="326"/>
      <c r="T288" s="327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hidden="1" customHeight="1" x14ac:dyDescent="0.25">
      <c r="A289" s="342" t="s">
        <v>224</v>
      </c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8"/>
      <c r="N289" s="338"/>
      <c r="O289" s="338"/>
      <c r="P289" s="338"/>
      <c r="Q289" s="338"/>
      <c r="R289" s="338"/>
      <c r="S289" s="338"/>
      <c r="T289" s="338"/>
      <c r="U289" s="338"/>
      <c r="V289" s="338"/>
      <c r="W289" s="338"/>
      <c r="X289" s="338"/>
      <c r="Y289" s="314"/>
      <c r="Z289" s="314"/>
    </row>
    <row r="290" spans="1:53" ht="27" hidden="1" customHeight="1" x14ac:dyDescent="0.25">
      <c r="A290" s="54" t="s">
        <v>445</v>
      </c>
      <c r="B290" s="54" t="s">
        <v>446</v>
      </c>
      <c r="C290" s="31">
        <v>4301060324</v>
      </c>
      <c r="D290" s="332">
        <v>4607091388831</v>
      </c>
      <c r="E290" s="333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5"/>
      <c r="P290" s="335"/>
      <c r="Q290" s="335"/>
      <c r="R290" s="333"/>
      <c r="S290" s="34"/>
      <c r="T290" s="34"/>
      <c r="U290" s="35" t="s">
        <v>65</v>
      </c>
      <c r="V290" s="319">
        <v>0</v>
      </c>
      <c r="W290" s="320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hidden="1" x14ac:dyDescent="0.2">
      <c r="A291" s="339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40"/>
      <c r="N291" s="325" t="s">
        <v>66</v>
      </c>
      <c r="O291" s="326"/>
      <c r="P291" s="326"/>
      <c r="Q291" s="326"/>
      <c r="R291" s="326"/>
      <c r="S291" s="326"/>
      <c r="T291" s="327"/>
      <c r="U291" s="37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hidden="1" x14ac:dyDescent="0.2">
      <c r="A292" s="338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40"/>
      <c r="N292" s="325" t="s">
        <v>66</v>
      </c>
      <c r="O292" s="326"/>
      <c r="P292" s="326"/>
      <c r="Q292" s="326"/>
      <c r="R292" s="326"/>
      <c r="S292" s="326"/>
      <c r="T292" s="327"/>
      <c r="U292" s="37" t="s">
        <v>65</v>
      </c>
      <c r="V292" s="321">
        <f>IFERROR(SUM(V290:V290),"0")</f>
        <v>0</v>
      </c>
      <c r="W292" s="321">
        <f>IFERROR(SUM(W290:W290),"0")</f>
        <v>0</v>
      </c>
      <c r="X292" s="37"/>
      <c r="Y292" s="322"/>
      <c r="Z292" s="322"/>
    </row>
    <row r="293" spans="1:53" ht="14.25" hidden="1" customHeight="1" x14ac:dyDescent="0.25">
      <c r="A293" s="342" t="s">
        <v>81</v>
      </c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314"/>
      <c r="Z293" s="314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32">
        <v>4607091383102</v>
      </c>
      <c r="E294" s="333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5"/>
      <c r="P294" s="335"/>
      <c r="Q294" s="335"/>
      <c r="R294" s="333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39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40"/>
      <c r="N295" s="325" t="s">
        <v>66</v>
      </c>
      <c r="O295" s="326"/>
      <c r="P295" s="326"/>
      <c r="Q295" s="326"/>
      <c r="R295" s="326"/>
      <c r="S295" s="326"/>
      <c r="T295" s="327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40"/>
      <c r="N296" s="325" t="s">
        <v>66</v>
      </c>
      <c r="O296" s="326"/>
      <c r="P296" s="326"/>
      <c r="Q296" s="326"/>
      <c r="R296" s="326"/>
      <c r="S296" s="326"/>
      <c r="T296" s="327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370" t="s">
        <v>449</v>
      </c>
      <c r="B297" s="371"/>
      <c r="C297" s="371"/>
      <c r="D297" s="371"/>
      <c r="E297" s="371"/>
      <c r="F297" s="371"/>
      <c r="G297" s="371"/>
      <c r="H297" s="371"/>
      <c r="I297" s="371"/>
      <c r="J297" s="371"/>
      <c r="K297" s="371"/>
      <c r="L297" s="371"/>
      <c r="M297" s="371"/>
      <c r="N297" s="371"/>
      <c r="O297" s="371"/>
      <c r="P297" s="371"/>
      <c r="Q297" s="371"/>
      <c r="R297" s="371"/>
      <c r="S297" s="371"/>
      <c r="T297" s="371"/>
      <c r="U297" s="371"/>
      <c r="V297" s="371"/>
      <c r="W297" s="371"/>
      <c r="X297" s="371"/>
      <c r="Y297" s="48"/>
      <c r="Z297" s="48"/>
    </row>
    <row r="298" spans="1:53" ht="16.5" hidden="1" customHeight="1" x14ac:dyDescent="0.25">
      <c r="A298" s="337" t="s">
        <v>450</v>
      </c>
      <c r="B298" s="338"/>
      <c r="C298" s="338"/>
      <c r="D298" s="338"/>
      <c r="E298" s="338"/>
      <c r="F298" s="338"/>
      <c r="G298" s="338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315"/>
      <c r="Z298" s="315"/>
    </row>
    <row r="299" spans="1:53" ht="14.25" hidden="1" customHeight="1" x14ac:dyDescent="0.25">
      <c r="A299" s="342" t="s">
        <v>103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32">
        <v>4607091383997</v>
      </c>
      <c r="E300" s="333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5"/>
      <c r="P300" s="335"/>
      <c r="Q300" s="335"/>
      <c r="R300" s="333"/>
      <c r="S300" s="34"/>
      <c r="T300" s="34"/>
      <c r="U300" s="35" t="s">
        <v>65</v>
      </c>
      <c r="V300" s="319">
        <v>5500</v>
      </c>
      <c r="W300" s="320">
        <f t="shared" ref="W300:W307" si="13">IFERROR(IF(V300="",0,CEILING((V300/$H300),1)*$H300),"")</f>
        <v>5505</v>
      </c>
      <c r="X300" s="36">
        <f>IFERROR(IF(W300=0,"",ROUNDUP(W300/H300,0)*0.02175),"")</f>
        <v>7.9822499999999996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32">
        <v>4607091383997</v>
      </c>
      <c r="E301" s="333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5"/>
      <c r="P301" s="335"/>
      <c r="Q301" s="335"/>
      <c r="R301" s="333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455</v>
      </c>
      <c r="C302" s="31">
        <v>4301011326</v>
      </c>
      <c r="D302" s="332">
        <v>4607091384130</v>
      </c>
      <c r="E302" s="333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66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5"/>
      <c r="P302" s="335"/>
      <c r="Q302" s="335"/>
      <c r="R302" s="333"/>
      <c r="S302" s="34"/>
      <c r="T302" s="34"/>
      <c r="U302" s="35" t="s">
        <v>65</v>
      </c>
      <c r="V302" s="319">
        <v>0</v>
      </c>
      <c r="W302" s="320">
        <f t="shared" si="13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32">
        <v>4607091384130</v>
      </c>
      <c r="E303" s="333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64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5"/>
      <c r="P303" s="335"/>
      <c r="Q303" s="335"/>
      <c r="R303" s="333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458</v>
      </c>
      <c r="C304" s="31">
        <v>4301011330</v>
      </c>
      <c r="D304" s="332">
        <v>4607091384147</v>
      </c>
      <c r="E304" s="333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48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5"/>
      <c r="P304" s="335"/>
      <c r="Q304" s="335"/>
      <c r="R304" s="333"/>
      <c r="S304" s="34"/>
      <c r="T304" s="34"/>
      <c r="U304" s="35" t="s">
        <v>65</v>
      </c>
      <c r="V304" s="319">
        <v>0</v>
      </c>
      <c r="W304" s="320">
        <f t="shared" si="13"/>
        <v>0</v>
      </c>
      <c r="X304" s="36" t="str">
        <f>IFERROR(IF(W304=0,"",ROUNDUP(W304/H304,0)*0.02175),"")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32">
        <v>4607091384147</v>
      </c>
      <c r="E305" s="333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580" t="s">
        <v>460</v>
      </c>
      <c r="O305" s="335"/>
      <c r="P305" s="335"/>
      <c r="Q305" s="335"/>
      <c r="R305" s="333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461</v>
      </c>
      <c r="B306" s="54" t="s">
        <v>462</v>
      </c>
      <c r="C306" s="31">
        <v>4301011327</v>
      </c>
      <c r="D306" s="332">
        <v>4607091384154</v>
      </c>
      <c r="E306" s="333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5"/>
      <c r="P306" s="335"/>
      <c r="Q306" s="335"/>
      <c r="R306" s="333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32">
        <v>4607091384161</v>
      </c>
      <c r="E307" s="333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5"/>
      <c r="P307" s="335"/>
      <c r="Q307" s="335"/>
      <c r="R307" s="333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39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40"/>
      <c r="N308" s="325" t="s">
        <v>66</v>
      </c>
      <c r="O308" s="326"/>
      <c r="P308" s="326"/>
      <c r="Q308" s="326"/>
      <c r="R308" s="326"/>
      <c r="S308" s="326"/>
      <c r="T308" s="327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366.66666666666669</v>
      </c>
      <c r="W308" s="321">
        <f>IFERROR(W300/H300,"0")+IFERROR(W301/H301,"0")+IFERROR(W302/H302,"0")+IFERROR(W303/H303,"0")+IFERROR(W304/H304,"0")+IFERROR(W305/H305,"0")+IFERROR(W306/H306,"0")+IFERROR(W307/H307,"0")</f>
        <v>367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7.9822499999999996</v>
      </c>
      <c r="Y308" s="322"/>
      <c r="Z308" s="322"/>
    </row>
    <row r="309" spans="1:53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40"/>
      <c r="N309" s="325" t="s">
        <v>66</v>
      </c>
      <c r="O309" s="326"/>
      <c r="P309" s="326"/>
      <c r="Q309" s="326"/>
      <c r="R309" s="326"/>
      <c r="S309" s="326"/>
      <c r="T309" s="327"/>
      <c r="U309" s="37" t="s">
        <v>65</v>
      </c>
      <c r="V309" s="321">
        <f>IFERROR(SUM(V300:V307),"0")</f>
        <v>5500</v>
      </c>
      <c r="W309" s="321">
        <f>IFERROR(SUM(W300:W307),"0")</f>
        <v>5505</v>
      </c>
      <c r="X309" s="37"/>
      <c r="Y309" s="322"/>
      <c r="Z309" s="322"/>
    </row>
    <row r="310" spans="1:53" ht="14.25" hidden="1" customHeight="1" x14ac:dyDescent="0.25">
      <c r="A310" s="342" t="s">
        <v>95</v>
      </c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38"/>
      <c r="P310" s="338"/>
      <c r="Q310" s="338"/>
      <c r="R310" s="338"/>
      <c r="S310" s="338"/>
      <c r="T310" s="338"/>
      <c r="U310" s="338"/>
      <c r="V310" s="338"/>
      <c r="W310" s="338"/>
      <c r="X310" s="338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32">
        <v>4607091383980</v>
      </c>
      <c r="E311" s="333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4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5"/>
      <c r="P311" s="335"/>
      <c r="Q311" s="335"/>
      <c r="R311" s="333"/>
      <c r="S311" s="34"/>
      <c r="T311" s="34"/>
      <c r="U311" s="35" t="s">
        <v>65</v>
      </c>
      <c r="V311" s="319">
        <v>3200</v>
      </c>
      <c r="W311" s="320">
        <f>IFERROR(IF(V311="",0,CEILING((V311/$H311),1)*$H311),"")</f>
        <v>3210</v>
      </c>
      <c r="X311" s="36">
        <f>IFERROR(IF(W311=0,"",ROUNDUP(W311/H311,0)*0.02175),"")</f>
        <v>4.6544999999999996</v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32">
        <v>4680115883314</v>
      </c>
      <c r="E312" s="333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385" t="s">
        <v>469</v>
      </c>
      <c r="O312" s="335"/>
      <c r="P312" s="335"/>
      <c r="Q312" s="335"/>
      <c r="R312" s="333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4301020179</v>
      </c>
      <c r="D313" s="332">
        <v>4607091384178</v>
      </c>
      <c r="E313" s="333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3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5"/>
      <c r="P313" s="335"/>
      <c r="Q313" s="335"/>
      <c r="R313" s="333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39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40"/>
      <c r="N314" s="325" t="s">
        <v>66</v>
      </c>
      <c r="O314" s="326"/>
      <c r="P314" s="326"/>
      <c r="Q314" s="326"/>
      <c r="R314" s="326"/>
      <c r="S314" s="326"/>
      <c r="T314" s="327"/>
      <c r="U314" s="37" t="s">
        <v>67</v>
      </c>
      <c r="V314" s="321">
        <f>IFERROR(V311/H311,"0")+IFERROR(V312/H312,"0")+IFERROR(V313/H313,"0")</f>
        <v>213.33333333333334</v>
      </c>
      <c r="W314" s="321">
        <f>IFERROR(W311/H311,"0")+IFERROR(W312/H312,"0")+IFERROR(W313/H313,"0")</f>
        <v>214</v>
      </c>
      <c r="X314" s="321">
        <f>IFERROR(IF(X311="",0,X311),"0")+IFERROR(IF(X312="",0,X312),"0")+IFERROR(IF(X313="",0,X313),"0")</f>
        <v>4.6544999999999996</v>
      </c>
      <c r="Y314" s="322"/>
      <c r="Z314" s="322"/>
    </row>
    <row r="315" spans="1:53" x14ac:dyDescent="0.2">
      <c r="A315" s="338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40"/>
      <c r="N315" s="325" t="s">
        <v>66</v>
      </c>
      <c r="O315" s="326"/>
      <c r="P315" s="326"/>
      <c r="Q315" s="326"/>
      <c r="R315" s="326"/>
      <c r="S315" s="326"/>
      <c r="T315" s="327"/>
      <c r="U315" s="37" t="s">
        <v>65</v>
      </c>
      <c r="V315" s="321">
        <f>IFERROR(SUM(V311:V313),"0")</f>
        <v>3200</v>
      </c>
      <c r="W315" s="321">
        <f>IFERROR(SUM(W311:W313),"0")</f>
        <v>3210</v>
      </c>
      <c r="X315" s="37"/>
      <c r="Y315" s="322"/>
      <c r="Z315" s="322"/>
    </row>
    <row r="316" spans="1:53" ht="14.25" hidden="1" customHeight="1" x14ac:dyDescent="0.25">
      <c r="A316" s="342" t="s">
        <v>68</v>
      </c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38"/>
      <c r="P316" s="338"/>
      <c r="Q316" s="338"/>
      <c r="R316" s="338"/>
      <c r="S316" s="338"/>
      <c r="T316" s="338"/>
      <c r="U316" s="338"/>
      <c r="V316" s="338"/>
      <c r="W316" s="338"/>
      <c r="X316" s="338"/>
      <c r="Y316" s="314"/>
      <c r="Z316" s="314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32">
        <v>4607091383928</v>
      </c>
      <c r="E317" s="333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397" t="s">
        <v>474</v>
      </c>
      <c r="O317" s="335"/>
      <c r="P317" s="335"/>
      <c r="Q317" s="335"/>
      <c r="R317" s="333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hidden="1" customHeight="1" x14ac:dyDescent="0.25">
      <c r="A318" s="54" t="s">
        <v>475</v>
      </c>
      <c r="B318" s="54" t="s">
        <v>476</v>
      </c>
      <c r="C318" s="31">
        <v>4301051298</v>
      </c>
      <c r="D318" s="332">
        <v>4607091384260</v>
      </c>
      <c r="E318" s="333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5"/>
      <c r="P318" s="335"/>
      <c r="Q318" s="335"/>
      <c r="R318" s="333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3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40"/>
      <c r="N319" s="325" t="s">
        <v>66</v>
      </c>
      <c r="O319" s="326"/>
      <c r="P319" s="326"/>
      <c r="Q319" s="326"/>
      <c r="R319" s="326"/>
      <c r="S319" s="326"/>
      <c r="T319" s="327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hidden="1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40"/>
      <c r="N320" s="325" t="s">
        <v>66</v>
      </c>
      <c r="O320" s="326"/>
      <c r="P320" s="326"/>
      <c r="Q320" s="326"/>
      <c r="R320" s="326"/>
      <c r="S320" s="326"/>
      <c r="T320" s="327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hidden="1" customHeight="1" x14ac:dyDescent="0.25">
      <c r="A321" s="342" t="s">
        <v>224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4"/>
      <c r="Z321" s="314"/>
    </row>
    <row r="322" spans="1:53" ht="16.5" hidden="1" customHeight="1" x14ac:dyDescent="0.25">
      <c r="A322" s="54" t="s">
        <v>477</v>
      </c>
      <c r="B322" s="54" t="s">
        <v>478</v>
      </c>
      <c r="C322" s="31">
        <v>4301060314</v>
      </c>
      <c r="D322" s="332">
        <v>4607091384673</v>
      </c>
      <c r="E322" s="333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3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5"/>
      <c r="P322" s="335"/>
      <c r="Q322" s="335"/>
      <c r="R322" s="333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3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40"/>
      <c r="N323" s="325" t="s">
        <v>66</v>
      </c>
      <c r="O323" s="326"/>
      <c r="P323" s="326"/>
      <c r="Q323" s="326"/>
      <c r="R323" s="326"/>
      <c r="S323" s="326"/>
      <c r="T323" s="327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hidden="1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40"/>
      <c r="N324" s="325" t="s">
        <v>66</v>
      </c>
      <c r="O324" s="326"/>
      <c r="P324" s="326"/>
      <c r="Q324" s="326"/>
      <c r="R324" s="326"/>
      <c r="S324" s="326"/>
      <c r="T324" s="327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hidden="1" customHeight="1" x14ac:dyDescent="0.25">
      <c r="A325" s="337" t="s">
        <v>479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5"/>
      <c r="Z325" s="315"/>
    </row>
    <row r="326" spans="1:53" ht="14.25" hidden="1" customHeight="1" x14ac:dyDescent="0.25">
      <c r="A326" s="342" t="s">
        <v>103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4"/>
      <c r="Z326" s="314"/>
    </row>
    <row r="327" spans="1:53" ht="27" hidden="1" customHeight="1" x14ac:dyDescent="0.25">
      <c r="A327" s="54" t="s">
        <v>480</v>
      </c>
      <c r="B327" s="54" t="s">
        <v>481</v>
      </c>
      <c r="C327" s="31">
        <v>4301011324</v>
      </c>
      <c r="D327" s="332">
        <v>4607091384185</v>
      </c>
      <c r="E327" s="333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3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5"/>
      <c r="P327" s="335"/>
      <c r="Q327" s="335"/>
      <c r="R327" s="333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32">
        <v>4607091384192</v>
      </c>
      <c r="E328" s="333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6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5"/>
      <c r="P328" s="335"/>
      <c r="Q328" s="335"/>
      <c r="R328" s="333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32">
        <v>4680115881907</v>
      </c>
      <c r="E329" s="333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5"/>
      <c r="P329" s="335"/>
      <c r="Q329" s="335"/>
      <c r="R329" s="333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32">
        <v>4607091384680</v>
      </c>
      <c r="E330" s="333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5"/>
      <c r="P330" s="335"/>
      <c r="Q330" s="335"/>
      <c r="R330" s="333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3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40"/>
      <c r="N331" s="325" t="s">
        <v>66</v>
      </c>
      <c r="O331" s="326"/>
      <c r="P331" s="326"/>
      <c r="Q331" s="326"/>
      <c r="R331" s="326"/>
      <c r="S331" s="326"/>
      <c r="T331" s="327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hidden="1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40"/>
      <c r="N332" s="325" t="s">
        <v>66</v>
      </c>
      <c r="O332" s="326"/>
      <c r="P332" s="326"/>
      <c r="Q332" s="326"/>
      <c r="R332" s="326"/>
      <c r="S332" s="326"/>
      <c r="T332" s="327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hidden="1" customHeight="1" x14ac:dyDescent="0.25">
      <c r="A333" s="342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4"/>
      <c r="Z333" s="314"/>
    </row>
    <row r="334" spans="1:53" ht="27" hidden="1" customHeight="1" x14ac:dyDescent="0.25">
      <c r="A334" s="54" t="s">
        <v>488</v>
      </c>
      <c r="B334" s="54" t="s">
        <v>489</v>
      </c>
      <c r="C334" s="31">
        <v>4301031139</v>
      </c>
      <c r="D334" s="332">
        <v>4607091384802</v>
      </c>
      <c r="E334" s="333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5"/>
      <c r="P334" s="335"/>
      <c r="Q334" s="335"/>
      <c r="R334" s="333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32">
        <v>4607091384826</v>
      </c>
      <c r="E335" s="333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5"/>
      <c r="P335" s="335"/>
      <c r="Q335" s="335"/>
      <c r="R335" s="333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40"/>
      <c r="N336" s="325" t="s">
        <v>66</v>
      </c>
      <c r="O336" s="326"/>
      <c r="P336" s="326"/>
      <c r="Q336" s="326"/>
      <c r="R336" s="326"/>
      <c r="S336" s="326"/>
      <c r="T336" s="327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40"/>
      <c r="N337" s="325" t="s">
        <v>66</v>
      </c>
      <c r="O337" s="326"/>
      <c r="P337" s="326"/>
      <c r="Q337" s="326"/>
      <c r="R337" s="326"/>
      <c r="S337" s="326"/>
      <c r="T337" s="327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hidden="1" customHeight="1" x14ac:dyDescent="0.25">
      <c r="A338" s="342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4"/>
      <c r="Z338" s="314"/>
    </row>
    <row r="339" spans="1:53" ht="27" hidden="1" customHeight="1" x14ac:dyDescent="0.25">
      <c r="A339" s="54" t="s">
        <v>492</v>
      </c>
      <c r="B339" s="54" t="s">
        <v>493</v>
      </c>
      <c r="C339" s="31">
        <v>4301051303</v>
      </c>
      <c r="D339" s="332">
        <v>4607091384246</v>
      </c>
      <c r="E339" s="333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63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5"/>
      <c r="P339" s="335"/>
      <c r="Q339" s="335"/>
      <c r="R339" s="333"/>
      <c r="S339" s="34"/>
      <c r="T339" s="34"/>
      <c r="U339" s="35" t="s">
        <v>65</v>
      </c>
      <c r="V339" s="319">
        <v>0</v>
      </c>
      <c r="W339" s="32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32">
        <v>4680115881976</v>
      </c>
      <c r="E340" s="333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5"/>
      <c r="P340" s="335"/>
      <c r="Q340" s="335"/>
      <c r="R340" s="333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32">
        <v>4607091384253</v>
      </c>
      <c r="E341" s="333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5"/>
      <c r="P341" s="335"/>
      <c r="Q341" s="335"/>
      <c r="R341" s="333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32">
        <v>4680115881969</v>
      </c>
      <c r="E342" s="333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5"/>
      <c r="P342" s="335"/>
      <c r="Q342" s="335"/>
      <c r="R342" s="333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3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40"/>
      <c r="N343" s="325" t="s">
        <v>66</v>
      </c>
      <c r="O343" s="326"/>
      <c r="P343" s="326"/>
      <c r="Q343" s="326"/>
      <c r="R343" s="326"/>
      <c r="S343" s="326"/>
      <c r="T343" s="327"/>
      <c r="U343" s="37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hidden="1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40"/>
      <c r="N344" s="325" t="s">
        <v>66</v>
      </c>
      <c r="O344" s="326"/>
      <c r="P344" s="326"/>
      <c r="Q344" s="326"/>
      <c r="R344" s="326"/>
      <c r="S344" s="326"/>
      <c r="T344" s="327"/>
      <c r="U344" s="37" t="s">
        <v>65</v>
      </c>
      <c r="V344" s="321">
        <f>IFERROR(SUM(V339:V342),"0")</f>
        <v>0</v>
      </c>
      <c r="W344" s="321">
        <f>IFERROR(SUM(W339:W342),"0")</f>
        <v>0</v>
      </c>
      <c r="X344" s="37"/>
      <c r="Y344" s="322"/>
      <c r="Z344" s="322"/>
    </row>
    <row r="345" spans="1:53" ht="14.25" hidden="1" customHeight="1" x14ac:dyDescent="0.25">
      <c r="A345" s="342" t="s">
        <v>224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4"/>
      <c r="Z345" s="314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32">
        <v>4607091389357</v>
      </c>
      <c r="E346" s="333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5"/>
      <c r="P346" s="335"/>
      <c r="Q346" s="335"/>
      <c r="R346" s="333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40"/>
      <c r="N347" s="325" t="s">
        <v>66</v>
      </c>
      <c r="O347" s="326"/>
      <c r="P347" s="326"/>
      <c r="Q347" s="326"/>
      <c r="R347" s="326"/>
      <c r="S347" s="326"/>
      <c r="T347" s="327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40"/>
      <c r="N348" s="325" t="s">
        <v>66</v>
      </c>
      <c r="O348" s="326"/>
      <c r="P348" s="326"/>
      <c r="Q348" s="326"/>
      <c r="R348" s="326"/>
      <c r="S348" s="326"/>
      <c r="T348" s="327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370" t="s">
        <v>502</v>
      </c>
      <c r="B349" s="371"/>
      <c r="C349" s="371"/>
      <c r="D349" s="371"/>
      <c r="E349" s="371"/>
      <c r="F349" s="371"/>
      <c r="G349" s="371"/>
      <c r="H349" s="371"/>
      <c r="I349" s="371"/>
      <c r="J349" s="371"/>
      <c r="K349" s="371"/>
      <c r="L349" s="371"/>
      <c r="M349" s="371"/>
      <c r="N349" s="371"/>
      <c r="O349" s="371"/>
      <c r="P349" s="371"/>
      <c r="Q349" s="371"/>
      <c r="R349" s="371"/>
      <c r="S349" s="371"/>
      <c r="T349" s="371"/>
      <c r="U349" s="371"/>
      <c r="V349" s="371"/>
      <c r="W349" s="371"/>
      <c r="X349" s="371"/>
      <c r="Y349" s="48"/>
      <c r="Z349" s="48"/>
    </row>
    <row r="350" spans="1:53" ht="16.5" hidden="1" customHeight="1" x14ac:dyDescent="0.25">
      <c r="A350" s="337" t="s">
        <v>503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5"/>
      <c r="Z350" s="315"/>
    </row>
    <row r="351" spans="1:53" ht="14.25" hidden="1" customHeight="1" x14ac:dyDescent="0.25">
      <c r="A351" s="342" t="s">
        <v>103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4"/>
      <c r="Z351" s="314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32">
        <v>4607091389708</v>
      </c>
      <c r="E352" s="333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6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5"/>
      <c r="P352" s="335"/>
      <c r="Q352" s="335"/>
      <c r="R352" s="333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506</v>
      </c>
      <c r="B353" s="54" t="s">
        <v>507</v>
      </c>
      <c r="C353" s="31">
        <v>4301011427</v>
      </c>
      <c r="D353" s="332">
        <v>4607091389692</v>
      </c>
      <c r="E353" s="333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5"/>
      <c r="P353" s="335"/>
      <c r="Q353" s="335"/>
      <c r="R353" s="333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40"/>
      <c r="N354" s="325" t="s">
        <v>66</v>
      </c>
      <c r="O354" s="326"/>
      <c r="P354" s="326"/>
      <c r="Q354" s="326"/>
      <c r="R354" s="326"/>
      <c r="S354" s="326"/>
      <c r="T354" s="327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40"/>
      <c r="N355" s="325" t="s">
        <v>66</v>
      </c>
      <c r="O355" s="326"/>
      <c r="P355" s="326"/>
      <c r="Q355" s="326"/>
      <c r="R355" s="326"/>
      <c r="S355" s="326"/>
      <c r="T355" s="327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hidden="1" customHeight="1" x14ac:dyDescent="0.25">
      <c r="A356" s="342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4"/>
      <c r="Z356" s="314"/>
    </row>
    <row r="357" spans="1:53" ht="27" hidden="1" customHeight="1" x14ac:dyDescent="0.25">
      <c r="A357" s="54" t="s">
        <v>508</v>
      </c>
      <c r="B357" s="54" t="s">
        <v>509</v>
      </c>
      <c r="C357" s="31">
        <v>4301031177</v>
      </c>
      <c r="D357" s="332">
        <v>4607091389753</v>
      </c>
      <c r="E357" s="333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5"/>
      <c r="P357" s="335"/>
      <c r="Q357" s="335"/>
      <c r="R357" s="333"/>
      <c r="S357" s="34"/>
      <c r="T357" s="34"/>
      <c r="U357" s="35" t="s">
        <v>65</v>
      </c>
      <c r="V357" s="319">
        <v>0</v>
      </c>
      <c r="W357" s="320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510</v>
      </c>
      <c r="B358" s="54" t="s">
        <v>511</v>
      </c>
      <c r="C358" s="31">
        <v>4301031174</v>
      </c>
      <c r="D358" s="332">
        <v>4607091389760</v>
      </c>
      <c r="E358" s="333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5"/>
      <c r="P358" s="335"/>
      <c r="Q358" s="335"/>
      <c r="R358" s="333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512</v>
      </c>
      <c r="B359" s="54" t="s">
        <v>513</v>
      </c>
      <c r="C359" s="31">
        <v>4301031175</v>
      </c>
      <c r="D359" s="332">
        <v>4607091389746</v>
      </c>
      <c r="E359" s="333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5"/>
      <c r="P359" s="335"/>
      <c r="Q359" s="335"/>
      <c r="R359" s="333"/>
      <c r="S359" s="34"/>
      <c r="T359" s="34"/>
      <c r="U359" s="35" t="s">
        <v>65</v>
      </c>
      <c r="V359" s="319">
        <v>0</v>
      </c>
      <c r="W359" s="320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514</v>
      </c>
      <c r="B360" s="54" t="s">
        <v>515</v>
      </c>
      <c r="C360" s="31">
        <v>4301031236</v>
      </c>
      <c r="D360" s="332">
        <v>4680115882928</v>
      </c>
      <c r="E360" s="333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5"/>
      <c r="P360" s="335"/>
      <c r="Q360" s="335"/>
      <c r="R360" s="333"/>
      <c r="S360" s="34"/>
      <c r="T360" s="34"/>
      <c r="U360" s="35" t="s">
        <v>65</v>
      </c>
      <c r="V360" s="319">
        <v>0</v>
      </c>
      <c r="W360" s="320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32">
        <v>4680115883147</v>
      </c>
      <c r="E361" s="333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4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5"/>
      <c r="P361" s="335"/>
      <c r="Q361" s="335"/>
      <c r="R361" s="333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518</v>
      </c>
      <c r="B362" s="54" t="s">
        <v>519</v>
      </c>
      <c r="C362" s="31">
        <v>4301031178</v>
      </c>
      <c r="D362" s="332">
        <v>4607091384338</v>
      </c>
      <c r="E362" s="333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6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5"/>
      <c r="P362" s="335"/>
      <c r="Q362" s="335"/>
      <c r="R362" s="333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32">
        <v>4680115883154</v>
      </c>
      <c r="E363" s="333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5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5"/>
      <c r="P363" s="335"/>
      <c r="Q363" s="335"/>
      <c r="R363" s="333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32">
        <v>4607091389524</v>
      </c>
      <c r="E364" s="333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5"/>
      <c r="P364" s="335"/>
      <c r="Q364" s="335"/>
      <c r="R364" s="333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32">
        <v>4680115883161</v>
      </c>
      <c r="E365" s="333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5"/>
      <c r="P365" s="335"/>
      <c r="Q365" s="335"/>
      <c r="R365" s="333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32">
        <v>4607091384345</v>
      </c>
      <c r="E366" s="333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6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5"/>
      <c r="P366" s="335"/>
      <c r="Q366" s="335"/>
      <c r="R366" s="333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32">
        <v>4680115883178</v>
      </c>
      <c r="E367" s="333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5"/>
      <c r="P367" s="335"/>
      <c r="Q367" s="335"/>
      <c r="R367" s="333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530</v>
      </c>
      <c r="B368" s="54" t="s">
        <v>531</v>
      </c>
      <c r="C368" s="31">
        <v>4301031172</v>
      </c>
      <c r="D368" s="332">
        <v>4607091389531</v>
      </c>
      <c r="E368" s="333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5"/>
      <c r="P368" s="335"/>
      <c r="Q368" s="335"/>
      <c r="R368" s="333"/>
      <c r="S368" s="34"/>
      <c r="T368" s="34"/>
      <c r="U368" s="35" t="s">
        <v>65</v>
      </c>
      <c r="V368" s="319">
        <v>0</v>
      </c>
      <c r="W368" s="320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32">
        <v>4680115883185</v>
      </c>
      <c r="E369" s="333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398" t="s">
        <v>534</v>
      </c>
      <c r="O369" s="335"/>
      <c r="P369" s="335"/>
      <c r="Q369" s="335"/>
      <c r="R369" s="333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hidden="1" x14ac:dyDescent="0.2">
      <c r="A370" s="33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40"/>
      <c r="N370" s="325" t="s">
        <v>66</v>
      </c>
      <c r="O370" s="326"/>
      <c r="P370" s="326"/>
      <c r="Q370" s="326"/>
      <c r="R370" s="326"/>
      <c r="S370" s="326"/>
      <c r="T370" s="327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22"/>
      <c r="Z370" s="322"/>
    </row>
    <row r="371" spans="1:53" hidden="1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40"/>
      <c r="N371" s="325" t="s">
        <v>66</v>
      </c>
      <c r="O371" s="326"/>
      <c r="P371" s="326"/>
      <c r="Q371" s="326"/>
      <c r="R371" s="326"/>
      <c r="S371" s="326"/>
      <c r="T371" s="327"/>
      <c r="U371" s="37" t="s">
        <v>65</v>
      </c>
      <c r="V371" s="321">
        <f>IFERROR(SUM(V357:V369),"0")</f>
        <v>0</v>
      </c>
      <c r="W371" s="321">
        <f>IFERROR(SUM(W357:W369),"0")</f>
        <v>0</v>
      </c>
      <c r="X371" s="37"/>
      <c r="Y371" s="322"/>
      <c r="Z371" s="322"/>
    </row>
    <row r="372" spans="1:53" ht="14.25" hidden="1" customHeight="1" x14ac:dyDescent="0.25">
      <c r="A372" s="342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4"/>
      <c r="Z372" s="314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32">
        <v>4607091389685</v>
      </c>
      <c r="E373" s="333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5"/>
      <c r="P373" s="335"/>
      <c r="Q373" s="335"/>
      <c r="R373" s="333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32">
        <v>4607091389654</v>
      </c>
      <c r="E374" s="333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4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5"/>
      <c r="P374" s="335"/>
      <c r="Q374" s="335"/>
      <c r="R374" s="333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32">
        <v>4607091384352</v>
      </c>
      <c r="E375" s="333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5"/>
      <c r="P375" s="335"/>
      <c r="Q375" s="335"/>
      <c r="R375" s="333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32">
        <v>4607091389661</v>
      </c>
      <c r="E376" s="333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5"/>
      <c r="P376" s="335"/>
      <c r="Q376" s="335"/>
      <c r="R376" s="333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40"/>
      <c r="N377" s="325" t="s">
        <v>66</v>
      </c>
      <c r="O377" s="326"/>
      <c r="P377" s="326"/>
      <c r="Q377" s="326"/>
      <c r="R377" s="326"/>
      <c r="S377" s="326"/>
      <c r="T377" s="327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40"/>
      <c r="N378" s="325" t="s">
        <v>66</v>
      </c>
      <c r="O378" s="326"/>
      <c r="P378" s="326"/>
      <c r="Q378" s="326"/>
      <c r="R378" s="326"/>
      <c r="S378" s="326"/>
      <c r="T378" s="327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42" t="s">
        <v>224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4"/>
      <c r="Z379" s="314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32">
        <v>4680115881648</v>
      </c>
      <c r="E380" s="333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5"/>
      <c r="P380" s="335"/>
      <c r="Q380" s="335"/>
      <c r="R380" s="333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40"/>
      <c r="N381" s="325" t="s">
        <v>66</v>
      </c>
      <c r="O381" s="326"/>
      <c r="P381" s="326"/>
      <c r="Q381" s="326"/>
      <c r="R381" s="326"/>
      <c r="S381" s="326"/>
      <c r="T381" s="327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40"/>
      <c r="N382" s="325" t="s">
        <v>66</v>
      </c>
      <c r="O382" s="326"/>
      <c r="P382" s="326"/>
      <c r="Q382" s="326"/>
      <c r="R382" s="326"/>
      <c r="S382" s="326"/>
      <c r="T382" s="327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42" t="s">
        <v>81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4"/>
      <c r="Z383" s="314"/>
    </row>
    <row r="384" spans="1:53" ht="27" hidden="1" customHeight="1" x14ac:dyDescent="0.25">
      <c r="A384" s="54" t="s">
        <v>545</v>
      </c>
      <c r="B384" s="54" t="s">
        <v>546</v>
      </c>
      <c r="C384" s="31">
        <v>4301032046</v>
      </c>
      <c r="D384" s="332">
        <v>4680115884359</v>
      </c>
      <c r="E384" s="333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528" t="s">
        <v>549</v>
      </c>
      <c r="O384" s="335"/>
      <c r="P384" s="335"/>
      <c r="Q384" s="335"/>
      <c r="R384" s="333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550</v>
      </c>
      <c r="B385" s="54" t="s">
        <v>551</v>
      </c>
      <c r="C385" s="31">
        <v>4301032045</v>
      </c>
      <c r="D385" s="332">
        <v>4680115884335</v>
      </c>
      <c r="E385" s="333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367" t="s">
        <v>552</v>
      </c>
      <c r="O385" s="335"/>
      <c r="P385" s="335"/>
      <c r="Q385" s="335"/>
      <c r="R385" s="333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553</v>
      </c>
      <c r="B386" s="54" t="s">
        <v>554</v>
      </c>
      <c r="C386" s="31">
        <v>4301032047</v>
      </c>
      <c r="D386" s="332">
        <v>4680115884342</v>
      </c>
      <c r="E386" s="333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531" t="s">
        <v>555</v>
      </c>
      <c r="O386" s="335"/>
      <c r="P386" s="335"/>
      <c r="Q386" s="335"/>
      <c r="R386" s="333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32">
        <v>4680115884113</v>
      </c>
      <c r="E387" s="333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7" t="s">
        <v>558</v>
      </c>
      <c r="O387" s="335"/>
      <c r="P387" s="335"/>
      <c r="Q387" s="335"/>
      <c r="R387" s="333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3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40"/>
      <c r="N388" s="325" t="s">
        <v>66</v>
      </c>
      <c r="O388" s="326"/>
      <c r="P388" s="326"/>
      <c r="Q388" s="326"/>
      <c r="R388" s="326"/>
      <c r="S388" s="326"/>
      <c r="T388" s="327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40"/>
      <c r="N389" s="325" t="s">
        <v>66</v>
      </c>
      <c r="O389" s="326"/>
      <c r="P389" s="326"/>
      <c r="Q389" s="326"/>
      <c r="R389" s="326"/>
      <c r="S389" s="326"/>
      <c r="T389" s="327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hidden="1" customHeight="1" x14ac:dyDescent="0.25">
      <c r="A390" s="337" t="s">
        <v>559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5"/>
      <c r="Z390" s="315"/>
    </row>
    <row r="391" spans="1:53" ht="14.25" hidden="1" customHeight="1" x14ac:dyDescent="0.25">
      <c r="A391" s="342" t="s">
        <v>95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4"/>
      <c r="Z391" s="314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32">
        <v>4607091389388</v>
      </c>
      <c r="E392" s="333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5"/>
      <c r="P392" s="335"/>
      <c r="Q392" s="335"/>
      <c r="R392" s="333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32">
        <v>4607091389364</v>
      </c>
      <c r="E393" s="333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4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5"/>
      <c r="P393" s="335"/>
      <c r="Q393" s="335"/>
      <c r="R393" s="333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39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40"/>
      <c r="N394" s="325" t="s">
        <v>66</v>
      </c>
      <c r="O394" s="326"/>
      <c r="P394" s="326"/>
      <c r="Q394" s="326"/>
      <c r="R394" s="326"/>
      <c r="S394" s="326"/>
      <c r="T394" s="327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40"/>
      <c r="N395" s="325" t="s">
        <v>66</v>
      </c>
      <c r="O395" s="326"/>
      <c r="P395" s="326"/>
      <c r="Q395" s="326"/>
      <c r="R395" s="326"/>
      <c r="S395" s="326"/>
      <c r="T395" s="327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hidden="1" customHeight="1" x14ac:dyDescent="0.25">
      <c r="A396" s="342" t="s">
        <v>60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4"/>
      <c r="Z396" s="314"/>
    </row>
    <row r="397" spans="1:53" ht="27" hidden="1" customHeight="1" x14ac:dyDescent="0.25">
      <c r="A397" s="54" t="s">
        <v>564</v>
      </c>
      <c r="B397" s="54" t="s">
        <v>565</v>
      </c>
      <c r="C397" s="31">
        <v>4301031212</v>
      </c>
      <c r="D397" s="332">
        <v>4607091389739</v>
      </c>
      <c r="E397" s="333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5"/>
      <c r="P397" s="335"/>
      <c r="Q397" s="335"/>
      <c r="R397" s="333"/>
      <c r="S397" s="34"/>
      <c r="T397" s="34"/>
      <c r="U397" s="35" t="s">
        <v>65</v>
      </c>
      <c r="V397" s="319">
        <v>0</v>
      </c>
      <c r="W397" s="320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32">
        <v>4680115883048</v>
      </c>
      <c r="E398" s="333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5"/>
      <c r="P398" s="335"/>
      <c r="Q398" s="335"/>
      <c r="R398" s="333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32">
        <v>4607091389425</v>
      </c>
      <c r="E399" s="333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5"/>
      <c r="P399" s="335"/>
      <c r="Q399" s="335"/>
      <c r="R399" s="333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32">
        <v>4680115882911</v>
      </c>
      <c r="E400" s="333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597" t="s">
        <v>572</v>
      </c>
      <c r="O400" s="335"/>
      <c r="P400" s="335"/>
      <c r="Q400" s="335"/>
      <c r="R400" s="333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32">
        <v>4680115880771</v>
      </c>
      <c r="E401" s="333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4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5"/>
      <c r="P401" s="335"/>
      <c r="Q401" s="335"/>
      <c r="R401" s="333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575</v>
      </c>
      <c r="B402" s="54" t="s">
        <v>576</v>
      </c>
      <c r="C402" s="31">
        <v>4301031173</v>
      </c>
      <c r="D402" s="332">
        <v>4607091389500</v>
      </c>
      <c r="E402" s="333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5"/>
      <c r="P402" s="335"/>
      <c r="Q402" s="335"/>
      <c r="R402" s="333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32">
        <v>4680115881983</v>
      </c>
      <c r="E403" s="333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5"/>
      <c r="P403" s="335"/>
      <c r="Q403" s="335"/>
      <c r="R403" s="333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39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40"/>
      <c r="N404" s="325" t="s">
        <v>66</v>
      </c>
      <c r="O404" s="326"/>
      <c r="P404" s="326"/>
      <c r="Q404" s="326"/>
      <c r="R404" s="326"/>
      <c r="S404" s="326"/>
      <c r="T404" s="327"/>
      <c r="U404" s="37" t="s">
        <v>67</v>
      </c>
      <c r="V404" s="321">
        <f>IFERROR(V397/H397,"0")+IFERROR(V398/H398,"0")+IFERROR(V399/H399,"0")+IFERROR(V400/H400,"0")+IFERROR(V401/H401,"0")+IFERROR(V402/H402,"0")+IFERROR(V403/H403,"0")</f>
        <v>0</v>
      </c>
      <c r="W404" s="321">
        <f>IFERROR(W397/H397,"0")+IFERROR(W398/H398,"0")+IFERROR(W399/H399,"0")+IFERROR(W400/H400,"0")+IFERROR(W401/H401,"0")+IFERROR(W402/H402,"0")+IFERROR(W403/H403,"0")</f>
        <v>0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2"/>
      <c r="Z404" s="322"/>
    </row>
    <row r="405" spans="1:53" hidden="1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40"/>
      <c r="N405" s="325" t="s">
        <v>66</v>
      </c>
      <c r="O405" s="326"/>
      <c r="P405" s="326"/>
      <c r="Q405" s="326"/>
      <c r="R405" s="326"/>
      <c r="S405" s="326"/>
      <c r="T405" s="327"/>
      <c r="U405" s="37" t="s">
        <v>65</v>
      </c>
      <c r="V405" s="321">
        <f>IFERROR(SUM(V397:V403),"0")</f>
        <v>0</v>
      </c>
      <c r="W405" s="321">
        <f>IFERROR(SUM(W397:W403),"0")</f>
        <v>0</v>
      </c>
      <c r="X405" s="37"/>
      <c r="Y405" s="322"/>
      <c r="Z405" s="322"/>
    </row>
    <row r="406" spans="1:53" ht="14.25" hidden="1" customHeight="1" x14ac:dyDescent="0.25">
      <c r="A406" s="342" t="s">
        <v>81</v>
      </c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8"/>
      <c r="N406" s="338"/>
      <c r="O406" s="338"/>
      <c r="P406" s="338"/>
      <c r="Q406" s="338"/>
      <c r="R406" s="338"/>
      <c r="S406" s="338"/>
      <c r="T406" s="338"/>
      <c r="U406" s="338"/>
      <c r="V406" s="338"/>
      <c r="W406" s="338"/>
      <c r="X406" s="338"/>
      <c r="Y406" s="314"/>
      <c r="Z406" s="314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32">
        <v>4680115884571</v>
      </c>
      <c r="E407" s="333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606" t="s">
        <v>581</v>
      </c>
      <c r="O407" s="335"/>
      <c r="P407" s="335"/>
      <c r="Q407" s="335"/>
      <c r="R407" s="333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39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40"/>
      <c r="N408" s="325" t="s">
        <v>66</v>
      </c>
      <c r="O408" s="326"/>
      <c r="P408" s="326"/>
      <c r="Q408" s="326"/>
      <c r="R408" s="326"/>
      <c r="S408" s="326"/>
      <c r="T408" s="327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40"/>
      <c r="N409" s="325" t="s">
        <v>66</v>
      </c>
      <c r="O409" s="326"/>
      <c r="P409" s="326"/>
      <c r="Q409" s="326"/>
      <c r="R409" s="326"/>
      <c r="S409" s="326"/>
      <c r="T409" s="327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42" t="s">
        <v>90</v>
      </c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314"/>
      <c r="Z410" s="314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32">
        <v>4680115884090</v>
      </c>
      <c r="E411" s="333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552" t="s">
        <v>584</v>
      </c>
      <c r="O411" s="335"/>
      <c r="P411" s="335"/>
      <c r="Q411" s="335"/>
      <c r="R411" s="333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39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40"/>
      <c r="N412" s="325" t="s">
        <v>66</v>
      </c>
      <c r="O412" s="326"/>
      <c r="P412" s="326"/>
      <c r="Q412" s="326"/>
      <c r="R412" s="326"/>
      <c r="S412" s="326"/>
      <c r="T412" s="327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40"/>
      <c r="N413" s="325" t="s">
        <v>66</v>
      </c>
      <c r="O413" s="326"/>
      <c r="P413" s="326"/>
      <c r="Q413" s="326"/>
      <c r="R413" s="326"/>
      <c r="S413" s="326"/>
      <c r="T413" s="327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370" t="s">
        <v>585</v>
      </c>
      <c r="B414" s="371"/>
      <c r="C414" s="371"/>
      <c r="D414" s="371"/>
      <c r="E414" s="371"/>
      <c r="F414" s="371"/>
      <c r="G414" s="371"/>
      <c r="H414" s="371"/>
      <c r="I414" s="371"/>
      <c r="J414" s="371"/>
      <c r="K414" s="371"/>
      <c r="L414" s="371"/>
      <c r="M414" s="371"/>
      <c r="N414" s="371"/>
      <c r="O414" s="371"/>
      <c r="P414" s="371"/>
      <c r="Q414" s="371"/>
      <c r="R414" s="371"/>
      <c r="S414" s="371"/>
      <c r="T414" s="371"/>
      <c r="U414" s="371"/>
      <c r="V414" s="371"/>
      <c r="W414" s="371"/>
      <c r="X414" s="371"/>
      <c r="Y414" s="48"/>
      <c r="Z414" s="48"/>
    </row>
    <row r="415" spans="1:53" ht="16.5" hidden="1" customHeight="1" x14ac:dyDescent="0.25">
      <c r="A415" s="337" t="s">
        <v>585</v>
      </c>
      <c r="B415" s="338"/>
      <c r="C415" s="338"/>
      <c r="D415" s="338"/>
      <c r="E415" s="338"/>
      <c r="F415" s="338"/>
      <c r="G415" s="338"/>
      <c r="H415" s="338"/>
      <c r="I415" s="338"/>
      <c r="J415" s="338"/>
      <c r="K415" s="338"/>
      <c r="L415" s="338"/>
      <c r="M415" s="338"/>
      <c r="N415" s="338"/>
      <c r="O415" s="338"/>
      <c r="P415" s="338"/>
      <c r="Q415" s="338"/>
      <c r="R415" s="338"/>
      <c r="S415" s="338"/>
      <c r="T415" s="338"/>
      <c r="U415" s="338"/>
      <c r="V415" s="338"/>
      <c r="W415" s="338"/>
      <c r="X415" s="338"/>
      <c r="Y415" s="315"/>
      <c r="Z415" s="315"/>
    </row>
    <row r="416" spans="1:53" ht="14.25" hidden="1" customHeight="1" x14ac:dyDescent="0.25">
      <c r="A416" s="342" t="s">
        <v>103</v>
      </c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8"/>
      <c r="N416" s="338"/>
      <c r="O416" s="338"/>
      <c r="P416" s="338"/>
      <c r="Q416" s="338"/>
      <c r="R416" s="338"/>
      <c r="S416" s="338"/>
      <c r="T416" s="338"/>
      <c r="U416" s="338"/>
      <c r="V416" s="338"/>
      <c r="W416" s="338"/>
      <c r="X416" s="338"/>
      <c r="Y416" s="314"/>
      <c r="Z416" s="314"/>
    </row>
    <row r="417" spans="1:53" ht="27" hidden="1" customHeight="1" x14ac:dyDescent="0.25">
      <c r="A417" s="54" t="s">
        <v>586</v>
      </c>
      <c r="B417" s="54" t="s">
        <v>587</v>
      </c>
      <c r="C417" s="31">
        <v>4301011371</v>
      </c>
      <c r="D417" s="332">
        <v>4607091389067</v>
      </c>
      <c r="E417" s="333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42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5"/>
      <c r="P417" s="335"/>
      <c r="Q417" s="335"/>
      <c r="R417" s="333"/>
      <c r="S417" s="34"/>
      <c r="T417" s="34"/>
      <c r="U417" s="35" t="s">
        <v>65</v>
      </c>
      <c r="V417" s="319">
        <v>0</v>
      </c>
      <c r="W417" s="320">
        <f t="shared" ref="W417:W425" si="17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588</v>
      </c>
      <c r="B418" s="54" t="s">
        <v>589</v>
      </c>
      <c r="C418" s="31">
        <v>4301011363</v>
      </c>
      <c r="D418" s="332">
        <v>4607091383522</v>
      </c>
      <c r="E418" s="333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5"/>
      <c r="P418" s="335"/>
      <c r="Q418" s="335"/>
      <c r="R418" s="333"/>
      <c r="S418" s="34"/>
      <c r="T418" s="34"/>
      <c r="U418" s="35" t="s">
        <v>65</v>
      </c>
      <c r="V418" s="319">
        <v>0</v>
      </c>
      <c r="W418" s="320">
        <f t="shared" si="17"/>
        <v>0</v>
      </c>
      <c r="X418" s="36" t="str">
        <f>IFERROR(IF(W418=0,"",ROUNDUP(W418/H418,0)*0.01196),"")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590</v>
      </c>
      <c r="B419" s="54" t="s">
        <v>591</v>
      </c>
      <c r="C419" s="31">
        <v>4301011431</v>
      </c>
      <c r="D419" s="332">
        <v>4607091384437</v>
      </c>
      <c r="E419" s="333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41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5"/>
      <c r="P419" s="335"/>
      <c r="Q419" s="335"/>
      <c r="R419" s="333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592</v>
      </c>
      <c r="B420" s="54" t="s">
        <v>593</v>
      </c>
      <c r="C420" s="31">
        <v>4301011365</v>
      </c>
      <c r="D420" s="332">
        <v>4607091389104</v>
      </c>
      <c r="E420" s="333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4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5"/>
      <c r="P420" s="335"/>
      <c r="Q420" s="335"/>
      <c r="R420" s="333"/>
      <c r="S420" s="34"/>
      <c r="T420" s="34"/>
      <c r="U420" s="35" t="s">
        <v>65</v>
      </c>
      <c r="V420" s="319">
        <v>0</v>
      </c>
      <c r="W420" s="320">
        <f t="shared" si="17"/>
        <v>0</v>
      </c>
      <c r="X420" s="36" t="str">
        <f>IFERROR(IF(W420=0,"",ROUNDUP(W420/H420,0)*0.01196),"")</f>
        <v/>
      </c>
      <c r="Y420" s="56"/>
      <c r="Z420" s="57"/>
      <c r="AD420" s="58"/>
      <c r="BA420" s="283" t="s">
        <v>1</v>
      </c>
    </row>
    <row r="421" spans="1:53" ht="27" hidden="1" customHeight="1" x14ac:dyDescent="0.25">
      <c r="A421" s="54" t="s">
        <v>594</v>
      </c>
      <c r="B421" s="54" t="s">
        <v>595</v>
      </c>
      <c r="C421" s="31">
        <v>4301011367</v>
      </c>
      <c r="D421" s="332">
        <v>4680115880603</v>
      </c>
      <c r="E421" s="333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5"/>
      <c r="P421" s="335"/>
      <c r="Q421" s="335"/>
      <c r="R421" s="333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32">
        <v>4607091389999</v>
      </c>
      <c r="E422" s="333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5"/>
      <c r="P422" s="335"/>
      <c r="Q422" s="335"/>
      <c r="R422" s="333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32">
        <v>4680115882782</v>
      </c>
      <c r="E423" s="333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4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5"/>
      <c r="P423" s="335"/>
      <c r="Q423" s="335"/>
      <c r="R423" s="333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32">
        <v>4607091389098</v>
      </c>
      <c r="E424" s="333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5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5"/>
      <c r="P424" s="335"/>
      <c r="Q424" s="335"/>
      <c r="R424" s="333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hidden="1" customHeight="1" x14ac:dyDescent="0.25">
      <c r="A425" s="54" t="s">
        <v>602</v>
      </c>
      <c r="B425" s="54" t="s">
        <v>603</v>
      </c>
      <c r="C425" s="31">
        <v>4301011366</v>
      </c>
      <c r="D425" s="332">
        <v>4607091389982</v>
      </c>
      <c r="E425" s="333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5"/>
      <c r="P425" s="335"/>
      <c r="Q425" s="335"/>
      <c r="R425" s="333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hidden="1" x14ac:dyDescent="0.2">
      <c r="A426" s="339"/>
      <c r="B426" s="338"/>
      <c r="C426" s="338"/>
      <c r="D426" s="338"/>
      <c r="E426" s="338"/>
      <c r="F426" s="338"/>
      <c r="G426" s="338"/>
      <c r="H426" s="338"/>
      <c r="I426" s="338"/>
      <c r="J426" s="338"/>
      <c r="K426" s="338"/>
      <c r="L426" s="338"/>
      <c r="M426" s="340"/>
      <c r="N426" s="325" t="s">
        <v>66</v>
      </c>
      <c r="O426" s="326"/>
      <c r="P426" s="326"/>
      <c r="Q426" s="326"/>
      <c r="R426" s="326"/>
      <c r="S426" s="326"/>
      <c r="T426" s="327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0</v>
      </c>
      <c r="W426" s="321">
        <f>IFERROR(W417/H417,"0")+IFERROR(W418/H418,"0")+IFERROR(W419/H419,"0")+IFERROR(W420/H420,"0")+IFERROR(W421/H421,"0")+IFERROR(W422/H422,"0")+IFERROR(W423/H423,"0")+IFERROR(W424/H424,"0")+IFERROR(W425/H425,"0")</f>
        <v>0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</v>
      </c>
      <c r="Y426" s="322"/>
      <c r="Z426" s="322"/>
    </row>
    <row r="427" spans="1:53" hidden="1" x14ac:dyDescent="0.2">
      <c r="A427" s="338"/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40"/>
      <c r="N427" s="325" t="s">
        <v>66</v>
      </c>
      <c r="O427" s="326"/>
      <c r="P427" s="326"/>
      <c r="Q427" s="326"/>
      <c r="R427" s="326"/>
      <c r="S427" s="326"/>
      <c r="T427" s="327"/>
      <c r="U427" s="37" t="s">
        <v>65</v>
      </c>
      <c r="V427" s="321">
        <f>IFERROR(SUM(V417:V425),"0")</f>
        <v>0</v>
      </c>
      <c r="W427" s="321">
        <f>IFERROR(SUM(W417:W425),"0")</f>
        <v>0</v>
      </c>
      <c r="X427" s="37"/>
      <c r="Y427" s="322"/>
      <c r="Z427" s="322"/>
    </row>
    <row r="428" spans="1:53" ht="14.25" hidden="1" customHeight="1" x14ac:dyDescent="0.25">
      <c r="A428" s="342" t="s">
        <v>95</v>
      </c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314"/>
      <c r="Z428" s="314"/>
    </row>
    <row r="429" spans="1:53" ht="16.5" hidden="1" customHeight="1" x14ac:dyDescent="0.25">
      <c r="A429" s="54" t="s">
        <v>604</v>
      </c>
      <c r="B429" s="54" t="s">
        <v>605</v>
      </c>
      <c r="C429" s="31">
        <v>4301020222</v>
      </c>
      <c r="D429" s="332">
        <v>4607091388930</v>
      </c>
      <c r="E429" s="333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5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5"/>
      <c r="P429" s="335"/>
      <c r="Q429" s="335"/>
      <c r="R429" s="333"/>
      <c r="S429" s="34"/>
      <c r="T429" s="34"/>
      <c r="U429" s="35" t="s">
        <v>65</v>
      </c>
      <c r="V429" s="319">
        <v>0</v>
      </c>
      <c r="W429" s="320">
        <f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32">
        <v>4680115880054</v>
      </c>
      <c r="E430" s="333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4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5"/>
      <c r="P430" s="335"/>
      <c r="Q430" s="335"/>
      <c r="R430" s="333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idden="1" x14ac:dyDescent="0.2">
      <c r="A431" s="339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40"/>
      <c r="N431" s="325" t="s">
        <v>66</v>
      </c>
      <c r="O431" s="326"/>
      <c r="P431" s="326"/>
      <c r="Q431" s="326"/>
      <c r="R431" s="326"/>
      <c r="S431" s="326"/>
      <c r="T431" s="327"/>
      <c r="U431" s="37" t="s">
        <v>67</v>
      </c>
      <c r="V431" s="321">
        <f>IFERROR(V429/H429,"0")+IFERROR(V430/H430,"0")</f>
        <v>0</v>
      </c>
      <c r="W431" s="321">
        <f>IFERROR(W429/H429,"0")+IFERROR(W430/H430,"0")</f>
        <v>0</v>
      </c>
      <c r="X431" s="321">
        <f>IFERROR(IF(X429="",0,X429),"0")+IFERROR(IF(X430="",0,X430),"0")</f>
        <v>0</v>
      </c>
      <c r="Y431" s="322"/>
      <c r="Z431" s="322"/>
    </row>
    <row r="432" spans="1:53" hidden="1" x14ac:dyDescent="0.2">
      <c r="A432" s="338"/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40"/>
      <c r="N432" s="325" t="s">
        <v>66</v>
      </c>
      <c r="O432" s="326"/>
      <c r="P432" s="326"/>
      <c r="Q432" s="326"/>
      <c r="R432" s="326"/>
      <c r="S432" s="326"/>
      <c r="T432" s="327"/>
      <c r="U432" s="37" t="s">
        <v>65</v>
      </c>
      <c r="V432" s="321">
        <f>IFERROR(SUM(V429:V430),"0")</f>
        <v>0</v>
      </c>
      <c r="W432" s="321">
        <f>IFERROR(SUM(W429:W430),"0")</f>
        <v>0</v>
      </c>
      <c r="X432" s="37"/>
      <c r="Y432" s="322"/>
      <c r="Z432" s="322"/>
    </row>
    <row r="433" spans="1:53" ht="14.25" hidden="1" customHeight="1" x14ac:dyDescent="0.25">
      <c r="A433" s="342" t="s">
        <v>60</v>
      </c>
      <c r="B433" s="338"/>
      <c r="C433" s="338"/>
      <c r="D433" s="338"/>
      <c r="E433" s="338"/>
      <c r="F433" s="338"/>
      <c r="G433" s="338"/>
      <c r="H433" s="338"/>
      <c r="I433" s="338"/>
      <c r="J433" s="338"/>
      <c r="K433" s="338"/>
      <c r="L433" s="338"/>
      <c r="M433" s="338"/>
      <c r="N433" s="338"/>
      <c r="O433" s="338"/>
      <c r="P433" s="338"/>
      <c r="Q433" s="338"/>
      <c r="R433" s="338"/>
      <c r="S433" s="338"/>
      <c r="T433" s="338"/>
      <c r="U433" s="338"/>
      <c r="V433" s="338"/>
      <c r="W433" s="338"/>
      <c r="X433" s="338"/>
      <c r="Y433" s="314"/>
      <c r="Z433" s="314"/>
    </row>
    <row r="434" spans="1:53" ht="27" hidden="1" customHeight="1" x14ac:dyDescent="0.25">
      <c r="A434" s="54" t="s">
        <v>608</v>
      </c>
      <c r="B434" s="54" t="s">
        <v>609</v>
      </c>
      <c r="C434" s="31">
        <v>4301031252</v>
      </c>
      <c r="D434" s="332">
        <v>4680115883116</v>
      </c>
      <c r="E434" s="333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5"/>
      <c r="P434" s="335"/>
      <c r="Q434" s="335"/>
      <c r="R434" s="333"/>
      <c r="S434" s="34"/>
      <c r="T434" s="34"/>
      <c r="U434" s="35" t="s">
        <v>65</v>
      </c>
      <c r="V434" s="319">
        <v>0</v>
      </c>
      <c r="W434" s="320">
        <f t="shared" ref="W434:W439" si="18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1" t="s">
        <v>1</v>
      </c>
    </row>
    <row r="435" spans="1:53" ht="27" hidden="1" customHeight="1" x14ac:dyDescent="0.25">
      <c r="A435" s="54" t="s">
        <v>610</v>
      </c>
      <c r="B435" s="54" t="s">
        <v>611</v>
      </c>
      <c r="C435" s="31">
        <v>4301031248</v>
      </c>
      <c r="D435" s="332">
        <v>4680115883093</v>
      </c>
      <c r="E435" s="333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3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5"/>
      <c r="P435" s="335"/>
      <c r="Q435" s="335"/>
      <c r="R435" s="333"/>
      <c r="S435" s="34"/>
      <c r="T435" s="34"/>
      <c r="U435" s="35" t="s">
        <v>65</v>
      </c>
      <c r="V435" s="319">
        <v>0</v>
      </c>
      <c r="W435" s="320">
        <f t="shared" si="18"/>
        <v>0</v>
      </c>
      <c r="X435" s="36" t="str">
        <f>IFERROR(IF(W435=0,"",ROUNDUP(W435/H435,0)*0.01196),"")</f>
        <v/>
      </c>
      <c r="Y435" s="56"/>
      <c r="Z435" s="57"/>
      <c r="AD435" s="58"/>
      <c r="BA435" s="292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4301031250</v>
      </c>
      <c r="D436" s="332">
        <v>4680115883109</v>
      </c>
      <c r="E436" s="333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5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5"/>
      <c r="P436" s="335"/>
      <c r="Q436" s="335"/>
      <c r="R436" s="333"/>
      <c r="S436" s="34"/>
      <c r="T436" s="34"/>
      <c r="U436" s="35" t="s">
        <v>65</v>
      </c>
      <c r="V436" s="319">
        <v>0</v>
      </c>
      <c r="W436" s="320">
        <f t="shared" si="18"/>
        <v>0</v>
      </c>
      <c r="X436" s="36" t="str">
        <f>IFERROR(IF(W436=0,"",ROUNDUP(W436/H436,0)*0.01196),"")</f>
        <v/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32">
        <v>4680115882072</v>
      </c>
      <c r="E437" s="333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543" t="s">
        <v>616</v>
      </c>
      <c r="O437" s="335"/>
      <c r="P437" s="335"/>
      <c r="Q437" s="335"/>
      <c r="R437" s="333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32">
        <v>4680115882102</v>
      </c>
      <c r="E438" s="333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12" t="s">
        <v>619</v>
      </c>
      <c r="O438" s="335"/>
      <c r="P438" s="335"/>
      <c r="Q438" s="335"/>
      <c r="R438" s="333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4301031253</v>
      </c>
      <c r="D439" s="332">
        <v>4680115882096</v>
      </c>
      <c r="E439" s="333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387" t="s">
        <v>622</v>
      </c>
      <c r="O439" s="335"/>
      <c r="P439" s="335"/>
      <c r="Q439" s="335"/>
      <c r="R439" s="333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hidden="1" x14ac:dyDescent="0.2">
      <c r="A440" s="339"/>
      <c r="B440" s="338"/>
      <c r="C440" s="338"/>
      <c r="D440" s="338"/>
      <c r="E440" s="338"/>
      <c r="F440" s="338"/>
      <c r="G440" s="338"/>
      <c r="H440" s="338"/>
      <c r="I440" s="338"/>
      <c r="J440" s="338"/>
      <c r="K440" s="338"/>
      <c r="L440" s="338"/>
      <c r="M440" s="340"/>
      <c r="N440" s="325" t="s">
        <v>66</v>
      </c>
      <c r="O440" s="326"/>
      <c r="P440" s="326"/>
      <c r="Q440" s="326"/>
      <c r="R440" s="326"/>
      <c r="S440" s="326"/>
      <c r="T440" s="327"/>
      <c r="U440" s="37" t="s">
        <v>67</v>
      </c>
      <c r="V440" s="321">
        <f>IFERROR(V434/H434,"0")+IFERROR(V435/H435,"0")+IFERROR(V436/H436,"0")+IFERROR(V437/H437,"0")+IFERROR(V438/H438,"0")+IFERROR(V439/H439,"0")</f>
        <v>0</v>
      </c>
      <c r="W440" s="321">
        <f>IFERROR(W434/H434,"0")+IFERROR(W435/H435,"0")+IFERROR(W436/H436,"0")+IFERROR(W437/H437,"0")+IFERROR(W438/H438,"0")+IFERROR(W439/H439,"0")</f>
        <v>0</v>
      </c>
      <c r="X440" s="321">
        <f>IFERROR(IF(X434="",0,X434),"0")+IFERROR(IF(X435="",0,X435),"0")+IFERROR(IF(X436="",0,X436),"0")+IFERROR(IF(X437="",0,X437),"0")+IFERROR(IF(X438="",0,X438),"0")+IFERROR(IF(X439="",0,X439),"0")</f>
        <v>0</v>
      </c>
      <c r="Y440" s="322"/>
      <c r="Z440" s="322"/>
    </row>
    <row r="441" spans="1:53" hidden="1" x14ac:dyDescent="0.2">
      <c r="A441" s="338"/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40"/>
      <c r="N441" s="325" t="s">
        <v>66</v>
      </c>
      <c r="O441" s="326"/>
      <c r="P441" s="326"/>
      <c r="Q441" s="326"/>
      <c r="R441" s="326"/>
      <c r="S441" s="326"/>
      <c r="T441" s="327"/>
      <c r="U441" s="37" t="s">
        <v>65</v>
      </c>
      <c r="V441" s="321">
        <f>IFERROR(SUM(V434:V439),"0")</f>
        <v>0</v>
      </c>
      <c r="W441" s="321">
        <f>IFERROR(SUM(W434:W439),"0")</f>
        <v>0</v>
      </c>
      <c r="X441" s="37"/>
      <c r="Y441" s="322"/>
      <c r="Z441" s="322"/>
    </row>
    <row r="442" spans="1:53" ht="14.25" hidden="1" customHeight="1" x14ac:dyDescent="0.25">
      <c r="A442" s="342" t="s">
        <v>68</v>
      </c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8"/>
      <c r="N442" s="338"/>
      <c r="O442" s="338"/>
      <c r="P442" s="338"/>
      <c r="Q442" s="338"/>
      <c r="R442" s="338"/>
      <c r="S442" s="338"/>
      <c r="T442" s="338"/>
      <c r="U442" s="338"/>
      <c r="V442" s="338"/>
      <c r="W442" s="338"/>
      <c r="X442" s="338"/>
      <c r="Y442" s="314"/>
      <c r="Z442" s="314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32">
        <v>4607091383409</v>
      </c>
      <c r="E443" s="333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5"/>
      <c r="P443" s="335"/>
      <c r="Q443" s="335"/>
      <c r="R443" s="333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32">
        <v>4607091383416</v>
      </c>
      <c r="E444" s="333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5"/>
      <c r="P444" s="335"/>
      <c r="Q444" s="335"/>
      <c r="R444" s="333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39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40"/>
      <c r="N445" s="325" t="s">
        <v>66</v>
      </c>
      <c r="O445" s="326"/>
      <c r="P445" s="326"/>
      <c r="Q445" s="326"/>
      <c r="R445" s="326"/>
      <c r="S445" s="326"/>
      <c r="T445" s="327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38"/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40"/>
      <c r="N446" s="325" t="s">
        <v>66</v>
      </c>
      <c r="O446" s="326"/>
      <c r="P446" s="326"/>
      <c r="Q446" s="326"/>
      <c r="R446" s="326"/>
      <c r="S446" s="326"/>
      <c r="T446" s="327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370" t="s">
        <v>627</v>
      </c>
      <c r="B447" s="371"/>
      <c r="C447" s="371"/>
      <c r="D447" s="371"/>
      <c r="E447" s="371"/>
      <c r="F447" s="371"/>
      <c r="G447" s="371"/>
      <c r="H447" s="371"/>
      <c r="I447" s="371"/>
      <c r="J447" s="371"/>
      <c r="K447" s="371"/>
      <c r="L447" s="371"/>
      <c r="M447" s="371"/>
      <c r="N447" s="371"/>
      <c r="O447" s="371"/>
      <c r="P447" s="371"/>
      <c r="Q447" s="371"/>
      <c r="R447" s="371"/>
      <c r="S447" s="371"/>
      <c r="T447" s="371"/>
      <c r="U447" s="371"/>
      <c r="V447" s="371"/>
      <c r="W447" s="371"/>
      <c r="X447" s="371"/>
      <c r="Y447" s="48"/>
      <c r="Z447" s="48"/>
    </row>
    <row r="448" spans="1:53" ht="16.5" hidden="1" customHeight="1" x14ac:dyDescent="0.25">
      <c r="A448" s="337" t="s">
        <v>628</v>
      </c>
      <c r="B448" s="338"/>
      <c r="C448" s="338"/>
      <c r="D448" s="338"/>
      <c r="E448" s="338"/>
      <c r="F448" s="338"/>
      <c r="G448" s="338"/>
      <c r="H448" s="338"/>
      <c r="I448" s="338"/>
      <c r="J448" s="338"/>
      <c r="K448" s="338"/>
      <c r="L448" s="338"/>
      <c r="M448" s="338"/>
      <c r="N448" s="338"/>
      <c r="O448" s="338"/>
      <c r="P448" s="338"/>
      <c r="Q448" s="338"/>
      <c r="R448" s="338"/>
      <c r="S448" s="338"/>
      <c r="T448" s="338"/>
      <c r="U448" s="338"/>
      <c r="V448" s="338"/>
      <c r="W448" s="338"/>
      <c r="X448" s="338"/>
      <c r="Y448" s="315"/>
      <c r="Z448" s="315"/>
    </row>
    <row r="449" spans="1:53" ht="14.25" hidden="1" customHeight="1" x14ac:dyDescent="0.25">
      <c r="A449" s="342" t="s">
        <v>103</v>
      </c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8"/>
      <c r="N449" s="338"/>
      <c r="O449" s="338"/>
      <c r="P449" s="338"/>
      <c r="Q449" s="338"/>
      <c r="R449" s="338"/>
      <c r="S449" s="338"/>
      <c r="T449" s="338"/>
      <c r="U449" s="338"/>
      <c r="V449" s="338"/>
      <c r="W449" s="338"/>
      <c r="X449" s="338"/>
      <c r="Y449" s="314"/>
      <c r="Z449" s="314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32">
        <v>4640242180441</v>
      </c>
      <c r="E450" s="333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566" t="s">
        <v>631</v>
      </c>
      <c r="O450" s="335"/>
      <c r="P450" s="335"/>
      <c r="Q450" s="335"/>
      <c r="R450" s="333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hidden="1" customHeight="1" x14ac:dyDescent="0.25">
      <c r="A451" s="54" t="s">
        <v>632</v>
      </c>
      <c r="B451" s="54" t="s">
        <v>633</v>
      </c>
      <c r="C451" s="31">
        <v>4301011584</v>
      </c>
      <c r="D451" s="332">
        <v>4640242180564</v>
      </c>
      <c r="E451" s="333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18" t="s">
        <v>634</v>
      </c>
      <c r="O451" s="335"/>
      <c r="P451" s="335"/>
      <c r="Q451" s="335"/>
      <c r="R451" s="333"/>
      <c r="S451" s="34"/>
      <c r="T451" s="34"/>
      <c r="U451" s="35" t="s">
        <v>65</v>
      </c>
      <c r="V451" s="319">
        <v>0</v>
      </c>
      <c r="W451" s="320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idden="1" x14ac:dyDescent="0.2">
      <c r="A452" s="339"/>
      <c r="B452" s="338"/>
      <c r="C452" s="338"/>
      <c r="D452" s="338"/>
      <c r="E452" s="338"/>
      <c r="F452" s="338"/>
      <c r="G452" s="338"/>
      <c r="H452" s="338"/>
      <c r="I452" s="338"/>
      <c r="J452" s="338"/>
      <c r="K452" s="338"/>
      <c r="L452" s="338"/>
      <c r="M452" s="340"/>
      <c r="N452" s="325" t="s">
        <v>66</v>
      </c>
      <c r="O452" s="326"/>
      <c r="P452" s="326"/>
      <c r="Q452" s="326"/>
      <c r="R452" s="326"/>
      <c r="S452" s="326"/>
      <c r="T452" s="327"/>
      <c r="U452" s="37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hidden="1" x14ac:dyDescent="0.2">
      <c r="A453" s="338"/>
      <c r="B453" s="338"/>
      <c r="C453" s="338"/>
      <c r="D453" s="338"/>
      <c r="E453" s="338"/>
      <c r="F453" s="338"/>
      <c r="G453" s="338"/>
      <c r="H453" s="338"/>
      <c r="I453" s="338"/>
      <c r="J453" s="338"/>
      <c r="K453" s="338"/>
      <c r="L453" s="338"/>
      <c r="M453" s="340"/>
      <c r="N453" s="325" t="s">
        <v>66</v>
      </c>
      <c r="O453" s="326"/>
      <c r="P453" s="326"/>
      <c r="Q453" s="326"/>
      <c r="R453" s="326"/>
      <c r="S453" s="326"/>
      <c r="T453" s="327"/>
      <c r="U453" s="37" t="s">
        <v>65</v>
      </c>
      <c r="V453" s="321">
        <f>IFERROR(SUM(V450:V451),"0")</f>
        <v>0</v>
      </c>
      <c r="W453" s="321">
        <f>IFERROR(SUM(W450:W451),"0")</f>
        <v>0</v>
      </c>
      <c r="X453" s="37"/>
      <c r="Y453" s="322"/>
      <c r="Z453" s="322"/>
    </row>
    <row r="454" spans="1:53" ht="14.25" hidden="1" customHeight="1" x14ac:dyDescent="0.25">
      <c r="A454" s="342" t="s">
        <v>95</v>
      </c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8"/>
      <c r="N454" s="338"/>
      <c r="O454" s="338"/>
      <c r="P454" s="338"/>
      <c r="Q454" s="338"/>
      <c r="R454" s="338"/>
      <c r="S454" s="338"/>
      <c r="T454" s="338"/>
      <c r="U454" s="338"/>
      <c r="V454" s="338"/>
      <c r="W454" s="338"/>
      <c r="X454" s="338"/>
      <c r="Y454" s="314"/>
      <c r="Z454" s="314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32">
        <v>4640242180526</v>
      </c>
      <c r="E455" s="333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662" t="s">
        <v>637</v>
      </c>
      <c r="O455" s="335"/>
      <c r="P455" s="335"/>
      <c r="Q455" s="335"/>
      <c r="R455" s="333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32">
        <v>4640242180519</v>
      </c>
      <c r="E456" s="333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524" t="s">
        <v>640</v>
      </c>
      <c r="O456" s="335"/>
      <c r="P456" s="335"/>
      <c r="Q456" s="335"/>
      <c r="R456" s="333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39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40"/>
      <c r="N457" s="325" t="s">
        <v>66</v>
      </c>
      <c r="O457" s="326"/>
      <c r="P457" s="326"/>
      <c r="Q457" s="326"/>
      <c r="R457" s="326"/>
      <c r="S457" s="326"/>
      <c r="T457" s="327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38"/>
      <c r="B458" s="338"/>
      <c r="C458" s="338"/>
      <c r="D458" s="338"/>
      <c r="E458" s="338"/>
      <c r="F458" s="338"/>
      <c r="G458" s="338"/>
      <c r="H458" s="338"/>
      <c r="I458" s="338"/>
      <c r="J458" s="338"/>
      <c r="K458" s="338"/>
      <c r="L458" s="338"/>
      <c r="M458" s="340"/>
      <c r="N458" s="325" t="s">
        <v>66</v>
      </c>
      <c r="O458" s="326"/>
      <c r="P458" s="326"/>
      <c r="Q458" s="326"/>
      <c r="R458" s="326"/>
      <c r="S458" s="326"/>
      <c r="T458" s="327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42" t="s">
        <v>60</v>
      </c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38"/>
      <c r="N459" s="338"/>
      <c r="O459" s="338"/>
      <c r="P459" s="338"/>
      <c r="Q459" s="338"/>
      <c r="R459" s="338"/>
      <c r="S459" s="338"/>
      <c r="T459" s="338"/>
      <c r="U459" s="338"/>
      <c r="V459" s="338"/>
      <c r="W459" s="338"/>
      <c r="X459" s="338"/>
      <c r="Y459" s="314"/>
      <c r="Z459" s="314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32">
        <v>4640242180489</v>
      </c>
      <c r="E460" s="333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655" t="s">
        <v>643</v>
      </c>
      <c r="O460" s="335"/>
      <c r="P460" s="335"/>
      <c r="Q460" s="335"/>
      <c r="R460" s="333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hidden="1" customHeight="1" x14ac:dyDescent="0.25">
      <c r="A461" s="54" t="s">
        <v>644</v>
      </c>
      <c r="B461" s="54" t="s">
        <v>645</v>
      </c>
      <c r="C461" s="31">
        <v>4301031280</v>
      </c>
      <c r="D461" s="332">
        <v>4640242180816</v>
      </c>
      <c r="E461" s="333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458" t="s">
        <v>646</v>
      </c>
      <c r="O461" s="335"/>
      <c r="P461" s="335"/>
      <c r="Q461" s="335"/>
      <c r="R461" s="333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hidden="1" customHeight="1" x14ac:dyDescent="0.25">
      <c r="A462" s="54" t="s">
        <v>647</v>
      </c>
      <c r="B462" s="54" t="s">
        <v>648</v>
      </c>
      <c r="C462" s="31">
        <v>4301031244</v>
      </c>
      <c r="D462" s="332">
        <v>4640242180595</v>
      </c>
      <c r="E462" s="333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657" t="s">
        <v>649</v>
      </c>
      <c r="O462" s="335"/>
      <c r="P462" s="335"/>
      <c r="Q462" s="335"/>
      <c r="R462" s="333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32">
        <v>4640242180908</v>
      </c>
      <c r="E463" s="333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619" t="s">
        <v>652</v>
      </c>
      <c r="O463" s="335"/>
      <c r="P463" s="335"/>
      <c r="Q463" s="335"/>
      <c r="R463" s="333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hidden="1" x14ac:dyDescent="0.2">
      <c r="A464" s="33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40"/>
      <c r="N464" s="325" t="s">
        <v>66</v>
      </c>
      <c r="O464" s="326"/>
      <c r="P464" s="326"/>
      <c r="Q464" s="326"/>
      <c r="R464" s="326"/>
      <c r="S464" s="326"/>
      <c r="T464" s="327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40"/>
      <c r="N465" s="325" t="s">
        <v>66</v>
      </c>
      <c r="O465" s="326"/>
      <c r="P465" s="326"/>
      <c r="Q465" s="326"/>
      <c r="R465" s="326"/>
      <c r="S465" s="326"/>
      <c r="T465" s="327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hidden="1" customHeight="1" x14ac:dyDescent="0.25">
      <c r="A466" s="342" t="s">
        <v>68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4"/>
      <c r="Z466" s="314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32">
        <v>4640242181233</v>
      </c>
      <c r="E467" s="333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445" t="s">
        <v>655</v>
      </c>
      <c r="O467" s="335"/>
      <c r="P467" s="335"/>
      <c r="Q467" s="335"/>
      <c r="R467" s="333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32">
        <v>4640242181226</v>
      </c>
      <c r="E468" s="333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509" t="s">
        <v>658</v>
      </c>
      <c r="O468" s="335"/>
      <c r="P468" s="335"/>
      <c r="Q468" s="335"/>
      <c r="R468" s="333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4301051310</v>
      </c>
      <c r="D469" s="332">
        <v>4680115880870</v>
      </c>
      <c r="E469" s="333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37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5"/>
      <c r="P469" s="335"/>
      <c r="Q469" s="335"/>
      <c r="R469" s="333"/>
      <c r="S469" s="34"/>
      <c r="T469" s="34"/>
      <c r="U469" s="35" t="s">
        <v>65</v>
      </c>
      <c r="V469" s="319">
        <v>0</v>
      </c>
      <c r="W469" s="320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32">
        <v>4640242180540</v>
      </c>
      <c r="E470" s="333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368" t="s">
        <v>663</v>
      </c>
      <c r="O470" s="335"/>
      <c r="P470" s="335"/>
      <c r="Q470" s="335"/>
      <c r="R470" s="333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32">
        <v>4640242180557</v>
      </c>
      <c r="E471" s="333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483" t="s">
        <v>666</v>
      </c>
      <c r="O471" s="335"/>
      <c r="P471" s="335"/>
      <c r="Q471" s="335"/>
      <c r="R471" s="333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hidden="1" x14ac:dyDescent="0.2">
      <c r="A472" s="339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40"/>
      <c r="N472" s="325" t="s">
        <v>66</v>
      </c>
      <c r="O472" s="326"/>
      <c r="P472" s="326"/>
      <c r="Q472" s="326"/>
      <c r="R472" s="326"/>
      <c r="S472" s="326"/>
      <c r="T472" s="327"/>
      <c r="U472" s="37" t="s">
        <v>67</v>
      </c>
      <c r="V472" s="321">
        <f>IFERROR(V467/H467,"0")+IFERROR(V468/H468,"0")+IFERROR(V469/H469,"0")+IFERROR(V470/H470,"0")+IFERROR(V471/H471,"0")</f>
        <v>0</v>
      </c>
      <c r="W472" s="321">
        <f>IFERROR(W467/H467,"0")+IFERROR(W468/H468,"0")+IFERROR(W469/H469,"0")+IFERROR(W470/H470,"0")+IFERROR(W471/H471,"0")</f>
        <v>0</v>
      </c>
      <c r="X472" s="321">
        <f>IFERROR(IF(X467="",0,X467),"0")+IFERROR(IF(X468="",0,X468),"0")+IFERROR(IF(X469="",0,X469),"0")+IFERROR(IF(X470="",0,X470),"0")+IFERROR(IF(X471="",0,X471),"0")</f>
        <v>0</v>
      </c>
      <c r="Y472" s="322"/>
      <c r="Z472" s="322"/>
    </row>
    <row r="473" spans="1:53" hidden="1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40"/>
      <c r="N473" s="325" t="s">
        <v>66</v>
      </c>
      <c r="O473" s="326"/>
      <c r="P473" s="326"/>
      <c r="Q473" s="326"/>
      <c r="R473" s="326"/>
      <c r="S473" s="326"/>
      <c r="T473" s="327"/>
      <c r="U473" s="37" t="s">
        <v>65</v>
      </c>
      <c r="V473" s="321">
        <f>IFERROR(SUM(V467:V471),"0")</f>
        <v>0</v>
      </c>
      <c r="W473" s="321">
        <f>IFERROR(SUM(W467:W471),"0")</f>
        <v>0</v>
      </c>
      <c r="X473" s="37"/>
      <c r="Y473" s="322"/>
      <c r="Z473" s="322"/>
    </row>
    <row r="474" spans="1:53" ht="15" customHeight="1" x14ac:dyDescent="0.2">
      <c r="A474" s="394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59"/>
      <c r="N474" s="353" t="s">
        <v>667</v>
      </c>
      <c r="O474" s="354"/>
      <c r="P474" s="354"/>
      <c r="Q474" s="354"/>
      <c r="R474" s="354"/>
      <c r="S474" s="354"/>
      <c r="T474" s="355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18000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18024.599999999999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59"/>
      <c r="N475" s="353" t="s">
        <v>668</v>
      </c>
      <c r="O475" s="354"/>
      <c r="P475" s="354"/>
      <c r="Q475" s="354"/>
      <c r="R475" s="354"/>
      <c r="S475" s="354"/>
      <c r="T475" s="355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18889.519658119658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18915.048000000003</v>
      </c>
      <c r="X475" s="37"/>
      <c r="Y475" s="322"/>
      <c r="Z475" s="322"/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59"/>
      <c r="N476" s="353" t="s">
        <v>669</v>
      </c>
      <c r="O476" s="354"/>
      <c r="P476" s="354"/>
      <c r="Q476" s="354"/>
      <c r="R476" s="354"/>
      <c r="S476" s="354"/>
      <c r="T476" s="355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33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33</v>
      </c>
      <c r="X476" s="37"/>
      <c r="Y476" s="322"/>
      <c r="Z476" s="322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59"/>
      <c r="N477" s="353" t="s">
        <v>671</v>
      </c>
      <c r="O477" s="354"/>
      <c r="P477" s="354"/>
      <c r="Q477" s="354"/>
      <c r="R477" s="354"/>
      <c r="S477" s="354"/>
      <c r="T477" s="355"/>
      <c r="U477" s="37" t="s">
        <v>65</v>
      </c>
      <c r="V477" s="321">
        <f>GrossWeightTotal+PalletQtyTotal*25</f>
        <v>19714.519658119658</v>
      </c>
      <c r="W477" s="321">
        <f>GrossWeightTotalR+PalletQtyTotalR*25</f>
        <v>19740.048000000003</v>
      </c>
      <c r="X477" s="37"/>
      <c r="Y477" s="322"/>
      <c r="Z477" s="322"/>
    </row>
    <row r="478" spans="1:53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59"/>
      <c r="N478" s="353" t="s">
        <v>672</v>
      </c>
      <c r="O478" s="354"/>
      <c r="P478" s="354"/>
      <c r="Q478" s="354"/>
      <c r="R478" s="354"/>
      <c r="S478" s="354"/>
      <c r="T478" s="355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1701.082621082621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1703</v>
      </c>
      <c r="X478" s="37"/>
      <c r="Y478" s="322"/>
      <c r="Z478" s="322"/>
    </row>
    <row r="479" spans="1:53" ht="14.25" hidden="1" customHeight="1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59"/>
      <c r="N479" s="353" t="s">
        <v>673</v>
      </c>
      <c r="O479" s="354"/>
      <c r="P479" s="354"/>
      <c r="Q479" s="354"/>
      <c r="R479" s="354"/>
      <c r="S479" s="354"/>
      <c r="T479" s="355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37.040249999999993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61" t="s">
        <v>93</v>
      </c>
      <c r="D481" s="441"/>
      <c r="E481" s="441"/>
      <c r="F481" s="363"/>
      <c r="G481" s="361" t="s">
        <v>245</v>
      </c>
      <c r="H481" s="441"/>
      <c r="I481" s="441"/>
      <c r="J481" s="441"/>
      <c r="K481" s="441"/>
      <c r="L481" s="441"/>
      <c r="M481" s="441"/>
      <c r="N481" s="363"/>
      <c r="O481" s="361" t="s">
        <v>449</v>
      </c>
      <c r="P481" s="363"/>
      <c r="Q481" s="361" t="s">
        <v>502</v>
      </c>
      <c r="R481" s="363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555" t="s">
        <v>676</v>
      </c>
      <c r="B482" s="361" t="s">
        <v>59</v>
      </c>
      <c r="C482" s="361" t="s">
        <v>94</v>
      </c>
      <c r="D482" s="361" t="s">
        <v>102</v>
      </c>
      <c r="E482" s="361" t="s">
        <v>93</v>
      </c>
      <c r="F482" s="361" t="s">
        <v>237</v>
      </c>
      <c r="G482" s="361" t="s">
        <v>246</v>
      </c>
      <c r="H482" s="361" t="s">
        <v>253</v>
      </c>
      <c r="I482" s="361" t="s">
        <v>273</v>
      </c>
      <c r="J482" s="361" t="s">
        <v>339</v>
      </c>
      <c r="K482" s="313"/>
      <c r="L482" s="361" t="s">
        <v>342</v>
      </c>
      <c r="M482" s="361" t="s">
        <v>422</v>
      </c>
      <c r="N482" s="361" t="s">
        <v>440</v>
      </c>
      <c r="O482" s="361" t="s">
        <v>450</v>
      </c>
      <c r="P482" s="361" t="s">
        <v>479</v>
      </c>
      <c r="Q482" s="361" t="s">
        <v>503</v>
      </c>
      <c r="R482" s="361" t="s">
        <v>559</v>
      </c>
      <c r="S482" s="361" t="s">
        <v>585</v>
      </c>
      <c r="T482" s="361" t="s">
        <v>628</v>
      </c>
      <c r="U482" s="313"/>
      <c r="Z482" s="52"/>
      <c r="AC482" s="313"/>
    </row>
    <row r="483" spans="1:29" ht="13.5" customHeight="1" thickBot="1" x14ac:dyDescent="0.25">
      <c r="A483" s="556"/>
      <c r="B483" s="362"/>
      <c r="C483" s="362"/>
      <c r="D483" s="362"/>
      <c r="E483" s="362"/>
      <c r="F483" s="362"/>
      <c r="G483" s="362"/>
      <c r="H483" s="362"/>
      <c r="I483" s="362"/>
      <c r="J483" s="362"/>
      <c r="K483" s="313"/>
      <c r="L483" s="362"/>
      <c r="M483" s="362"/>
      <c r="N483" s="362"/>
      <c r="O483" s="362"/>
      <c r="P483" s="362"/>
      <c r="Q483" s="362"/>
      <c r="R483" s="362"/>
      <c r="S483" s="362"/>
      <c r="T483" s="362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0</v>
      </c>
      <c r="D484" s="46">
        <f>IFERROR(W55*1,"0")+IFERROR(W56*1,"0")+IFERROR(W57*1,"0")+IFERROR(W58*1,"0")</f>
        <v>2008.8000000000002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84" s="46">
        <f>IFERROR(W129*1,"0")+IFERROR(W130*1,"0")+IFERROR(W131*1,"0")</f>
        <v>0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0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46">
        <f>IFERROR(W202*1,"0")</f>
        <v>0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7300.8</v>
      </c>
      <c r="M484" s="46">
        <f>IFERROR(W266*1,"0")+IFERROR(W267*1,"0")+IFERROR(W268*1,"0")+IFERROR(W269*1,"0")+IFERROR(W270*1,"0")+IFERROR(W271*1,"0")+IFERROR(W272*1,"0")+IFERROR(W276*1,"0")+IFERROR(W277*1,"0")</f>
        <v>0</v>
      </c>
      <c r="N484" s="46">
        <f>IFERROR(W282*1,"0")+IFERROR(W286*1,"0")+IFERROR(W290*1,"0")+IFERROR(W294*1,"0")</f>
        <v>0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8715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0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313"/>
      <c r="Z484" s="52"/>
      <c r="AC484" s="313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701,08"/>
        <filter val="18 000,00"/>
        <filter val="18 889,52"/>
        <filter val="185,19"/>
        <filter val="19 714,52"/>
        <filter val="2 000,00"/>
        <filter val="213,33"/>
        <filter val="3 200,00"/>
        <filter val="33"/>
        <filter val="366,67"/>
        <filter val="5 500,00"/>
        <filter val="7 300,00"/>
        <filter val="935,90"/>
      </filters>
    </filterColumn>
  </autoFilter>
  <mergeCells count="862"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144:R144"/>
    <mergeCell ref="D187:E187"/>
    <mergeCell ref="N302:R302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D110:E110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D174:E174"/>
    <mergeCell ref="A232:M233"/>
    <mergeCell ref="N245:T245"/>
    <mergeCell ref="A153:M154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329:E329"/>
    <mergeCell ref="D229:E229"/>
    <mergeCell ref="N131:R131"/>
    <mergeCell ref="A224:X224"/>
    <mergeCell ref="N147:R147"/>
    <mergeCell ref="W17:W18"/>
    <mergeCell ref="N332:T332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N330:R330"/>
    <mergeCell ref="A84:X84"/>
    <mergeCell ref="N97:R97"/>
    <mergeCell ref="N268:R268"/>
    <mergeCell ref="A191:M192"/>
    <mergeCell ref="N348:T348"/>
    <mergeCell ref="N178:R17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5:R16"/>
    <mergeCell ref="N450:R450"/>
    <mergeCell ref="T12:U12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D339:E339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D451:E451"/>
    <mergeCell ref="N445:T445"/>
    <mergeCell ref="D374:E374"/>
    <mergeCell ref="N434:R434"/>
    <mergeCell ref="D400:E400"/>
    <mergeCell ref="A433:X433"/>
    <mergeCell ref="D411:E411"/>
    <mergeCell ref="N395:T395"/>
    <mergeCell ref="N399:R399"/>
    <mergeCell ref="D423:E423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D43:E43"/>
    <mergeCell ref="N29:R29"/>
    <mergeCell ref="N229:R229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N329:R329"/>
    <mergeCell ref="D335:E335"/>
    <mergeCell ref="D188:E188"/>
    <mergeCell ref="D116:E116"/>
    <mergeCell ref="N160:T160"/>
    <mergeCell ref="N219:R219"/>
    <mergeCell ref="N194:R194"/>
    <mergeCell ref="D352:E352"/>
    <mergeCell ref="N141:T141"/>
    <mergeCell ref="D162:E162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N276:R276"/>
    <mergeCell ref="N43:R43"/>
    <mergeCell ref="N214:R214"/>
    <mergeCell ref="D86:E86"/>
    <mergeCell ref="N341:R341"/>
    <mergeCell ref="N192:T192"/>
    <mergeCell ref="D213:E213"/>
    <mergeCell ref="N98:R98"/>
    <mergeCell ref="D75:E75"/>
    <mergeCell ref="N41:T41"/>
    <mergeCell ref="N283:T283"/>
    <mergeCell ref="D181:E181"/>
    <mergeCell ref="N59:T59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N290:R290"/>
    <mergeCell ref="D436:E436"/>
    <mergeCell ref="N417:R417"/>
    <mergeCell ref="D385:E385"/>
    <mergeCell ref="D384:E384"/>
    <mergeCell ref="A449:X449"/>
    <mergeCell ref="N404:T404"/>
    <mergeCell ref="H17:H18"/>
    <mergeCell ref="A42:X42"/>
    <mergeCell ref="D39:E39"/>
    <mergeCell ref="D225:E225"/>
    <mergeCell ref="A164:M165"/>
    <mergeCell ref="A234:X234"/>
    <mergeCell ref="N440:T440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A12:L12"/>
    <mergeCell ref="D101:E101"/>
    <mergeCell ref="N209:R209"/>
    <mergeCell ref="N223:T223"/>
    <mergeCell ref="N230:R230"/>
    <mergeCell ref="D151:E151"/>
    <mergeCell ref="N107:R107"/>
    <mergeCell ref="D150:E150"/>
    <mergeCell ref="D215:E215"/>
    <mergeCell ref="N292:T292"/>
    <mergeCell ref="M17:M18"/>
    <mergeCell ref="N67:R67"/>
    <mergeCell ref="D183:E183"/>
    <mergeCell ref="A136:X136"/>
    <mergeCell ref="A21:X21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369:R369"/>
    <mergeCell ref="N225:R225"/>
    <mergeCell ref="D241:E241"/>
    <mergeCell ref="N418:R418"/>
    <mergeCell ref="D437:E437"/>
    <mergeCell ref="N320:T320"/>
    <mergeCell ref="D397:E397"/>
    <mergeCell ref="N314:T314"/>
    <mergeCell ref="N420:R420"/>
    <mergeCell ref="A410:X410"/>
    <mergeCell ref="N378:T378"/>
    <mergeCell ref="N430:R430"/>
    <mergeCell ref="D386:E386"/>
    <mergeCell ref="N311:R31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295:M296"/>
    <mergeCell ref="A347:M348"/>
    <mergeCell ref="N217:R217"/>
    <mergeCell ref="N381:T381"/>
    <mergeCell ref="A142:X142"/>
    <mergeCell ref="N452:T452"/>
    <mergeCell ref="N469:R469"/>
    <mergeCell ref="D170:E170"/>
    <mergeCell ref="D341:E341"/>
    <mergeCell ref="D462:E462"/>
    <mergeCell ref="A459:X459"/>
    <mergeCell ref="D461:E461"/>
    <mergeCell ref="N461:R461"/>
    <mergeCell ref="D469:E469"/>
    <mergeCell ref="D444:E444"/>
    <mergeCell ref="D248:E248"/>
    <mergeCell ref="N468:R468"/>
    <mergeCell ref="N464:T464"/>
    <mergeCell ref="D327:E327"/>
    <mergeCell ref="N377:T377"/>
    <mergeCell ref="D398:E398"/>
    <mergeCell ref="N233:T233"/>
    <mergeCell ref="A333:X333"/>
    <mergeCell ref="D460:E460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A53:X53"/>
    <mergeCell ref="D342:E342"/>
    <mergeCell ref="A13:L13"/>
    <mergeCell ref="A19:X19"/>
    <mergeCell ref="N165:T165"/>
    <mergeCell ref="D102:E102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D407:E407"/>
    <mergeCell ref="A416:X416"/>
    <mergeCell ref="N88:R88"/>
    <mergeCell ref="N259:R259"/>
    <mergeCell ref="D196:E196"/>
    <mergeCell ref="A15:L15"/>
    <mergeCell ref="N23:T23"/>
    <mergeCell ref="A48:X48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680</v>
      </c>
      <c r="C6" s="47" t="s">
        <v>681</v>
      </c>
      <c r="D6" s="47" t="s">
        <v>682</v>
      </c>
      <c r="E6" s="47"/>
    </row>
    <row r="7" spans="2:8" x14ac:dyDescent="0.2">
      <c r="B7" s="47" t="s">
        <v>683</v>
      </c>
      <c r="C7" s="47" t="s">
        <v>684</v>
      </c>
      <c r="D7" s="47" t="s">
        <v>685</v>
      </c>
      <c r="E7" s="47"/>
    </row>
    <row r="8" spans="2:8" x14ac:dyDescent="0.2">
      <c r="B8" s="47" t="s">
        <v>686</v>
      </c>
      <c r="C8" s="47" t="s">
        <v>687</v>
      </c>
      <c r="D8" s="47" t="s">
        <v>688</v>
      </c>
      <c r="E8" s="47"/>
    </row>
    <row r="9" spans="2:8" x14ac:dyDescent="0.2">
      <c r="B9" s="47" t="s">
        <v>14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1" spans="2:8" x14ac:dyDescent="0.2">
      <c r="B11" s="47" t="s">
        <v>694</v>
      </c>
      <c r="C11" s="47" t="s">
        <v>695</v>
      </c>
      <c r="D11" s="47" t="s">
        <v>696</v>
      </c>
      <c r="E11" s="47"/>
    </row>
    <row r="13" spans="2:8" x14ac:dyDescent="0.2">
      <c r="B13" s="47" t="s">
        <v>697</v>
      </c>
      <c r="C13" s="47" t="s">
        <v>681</v>
      </c>
      <c r="D13" s="47"/>
      <c r="E13" s="47"/>
    </row>
    <row r="15" spans="2:8" x14ac:dyDescent="0.2">
      <c r="B15" s="47" t="s">
        <v>698</v>
      </c>
      <c r="C15" s="47" t="s">
        <v>684</v>
      </c>
      <c r="D15" s="47"/>
      <c r="E15" s="47"/>
    </row>
    <row r="17" spans="2:5" x14ac:dyDescent="0.2">
      <c r="B17" s="47" t="s">
        <v>699</v>
      </c>
      <c r="C17" s="47" t="s">
        <v>687</v>
      </c>
      <c r="D17" s="47"/>
      <c r="E17" s="47"/>
    </row>
    <row r="19" spans="2:5" x14ac:dyDescent="0.2">
      <c r="B19" s="47" t="s">
        <v>700</v>
      </c>
      <c r="C19" s="47" t="s">
        <v>689</v>
      </c>
      <c r="D19" s="47"/>
      <c r="E19" s="47"/>
    </row>
    <row r="21" spans="2:5" x14ac:dyDescent="0.2">
      <c r="B21" s="47" t="s">
        <v>701</v>
      </c>
      <c r="C21" s="47" t="s">
        <v>692</v>
      </c>
      <c r="D21" s="47"/>
      <c r="E21" s="47"/>
    </row>
    <row r="23" spans="2:5" x14ac:dyDescent="0.2">
      <c r="B23" s="47" t="s">
        <v>702</v>
      </c>
      <c r="C23" s="47" t="s">
        <v>695</v>
      </c>
      <c r="D23" s="47"/>
      <c r="E23" s="47"/>
    </row>
    <row r="25" spans="2:5" x14ac:dyDescent="0.2">
      <c r="B25" s="47" t="s">
        <v>703</v>
      </c>
      <c r="C25" s="47"/>
      <c r="D25" s="47"/>
      <c r="E25" s="47"/>
    </row>
    <row r="26" spans="2:5" x14ac:dyDescent="0.2">
      <c r="B26" s="47" t="s">
        <v>704</v>
      </c>
      <c r="C26" s="47"/>
      <c r="D26" s="47"/>
      <c r="E26" s="47"/>
    </row>
    <row r="27" spans="2:5" x14ac:dyDescent="0.2">
      <c r="B27" s="47" t="s">
        <v>705</v>
      </c>
      <c r="C27" s="47"/>
      <c r="D27" s="47"/>
      <c r="E27" s="47"/>
    </row>
    <row r="28" spans="2:5" x14ac:dyDescent="0.2">
      <c r="B28" s="47" t="s">
        <v>706</v>
      </c>
      <c r="C28" s="47"/>
      <c r="D28" s="47"/>
      <c r="E28" s="47"/>
    </row>
    <row r="29" spans="2:5" x14ac:dyDescent="0.2">
      <c r="B29" s="47" t="s">
        <v>707</v>
      </c>
      <c r="C29" s="47"/>
      <c r="D29" s="47"/>
      <c r="E29" s="47"/>
    </row>
    <row r="30" spans="2:5" x14ac:dyDescent="0.2">
      <c r="B30" s="47" t="s">
        <v>708</v>
      </c>
      <c r="C30" s="47"/>
      <c r="D30" s="47"/>
      <c r="E30" s="47"/>
    </row>
    <row r="31" spans="2:5" x14ac:dyDescent="0.2">
      <c r="B31" s="47" t="s">
        <v>709</v>
      </c>
      <c r="C31" s="47"/>
      <c r="D31" s="47"/>
      <c r="E31" s="47"/>
    </row>
    <row r="32" spans="2:5" x14ac:dyDescent="0.2">
      <c r="B32" s="47" t="s">
        <v>710</v>
      </c>
      <c r="C32" s="47"/>
      <c r="D32" s="47"/>
      <c r="E32" s="47"/>
    </row>
    <row r="33" spans="2:5" x14ac:dyDescent="0.2">
      <c r="B33" s="47" t="s">
        <v>711</v>
      </c>
      <c r="C33" s="47"/>
      <c r="D33" s="47"/>
      <c r="E33" s="47"/>
    </row>
    <row r="34" spans="2:5" x14ac:dyDescent="0.2">
      <c r="B34" s="47" t="s">
        <v>712</v>
      </c>
      <c r="C34" s="47"/>
      <c r="D34" s="47"/>
      <c r="E34" s="47"/>
    </row>
    <row r="35" spans="2:5" x14ac:dyDescent="0.2">
      <c r="B35" s="47" t="s">
        <v>713</v>
      </c>
      <c r="C35" s="47"/>
      <c r="D35" s="47"/>
      <c r="E35" s="47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2024-01-09T10:01:09Z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