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ECCE42-6B00-49DD-A2CA-5729C3B25B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7" i="1" s="1"/>
  <c r="V473" i="1"/>
  <c r="V472" i="1"/>
  <c r="W471" i="1"/>
  <c r="X471" i="1" s="1"/>
  <c r="W470" i="1"/>
  <c r="X470" i="1" s="1"/>
  <c r="W469" i="1"/>
  <c r="X469" i="1" s="1"/>
  <c r="N469" i="1"/>
  <c r="W468" i="1"/>
  <c r="X468" i="1" s="1"/>
  <c r="W467" i="1"/>
  <c r="X467" i="1" s="1"/>
  <c r="X472" i="1" s="1"/>
  <c r="V465" i="1"/>
  <c r="V464" i="1"/>
  <c r="W463" i="1"/>
  <c r="X463" i="1" s="1"/>
  <c r="W462" i="1"/>
  <c r="X462" i="1" s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6" i="1"/>
  <c r="V445" i="1"/>
  <c r="W444" i="1"/>
  <c r="X444" i="1" s="1"/>
  <c r="N444" i="1"/>
  <c r="W443" i="1"/>
  <c r="W445" i="1" s="1"/>
  <c r="N443" i="1"/>
  <c r="V441" i="1"/>
  <c r="V440" i="1"/>
  <c r="W439" i="1"/>
  <c r="X439" i="1" s="1"/>
  <c r="W438" i="1"/>
  <c r="X438" i="1" s="1"/>
  <c r="W437" i="1"/>
  <c r="X437" i="1" s="1"/>
  <c r="W436" i="1"/>
  <c r="X436" i="1" s="1"/>
  <c r="N436" i="1"/>
  <c r="W435" i="1"/>
  <c r="X435" i="1" s="1"/>
  <c r="N435" i="1"/>
  <c r="W434" i="1"/>
  <c r="N434" i="1"/>
  <c r="V432" i="1"/>
  <c r="V431" i="1"/>
  <c r="W430" i="1"/>
  <c r="X430" i="1" s="1"/>
  <c r="N430" i="1"/>
  <c r="W429" i="1"/>
  <c r="X429" i="1" s="1"/>
  <c r="X431" i="1" s="1"/>
  <c r="N429" i="1"/>
  <c r="V427" i="1"/>
  <c r="V426" i="1"/>
  <c r="W425" i="1"/>
  <c r="X425" i="1" s="1"/>
  <c r="N425" i="1"/>
  <c r="W424" i="1"/>
  <c r="X424" i="1" s="1"/>
  <c r="N424" i="1"/>
  <c r="X423" i="1"/>
  <c r="W423" i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N417" i="1"/>
  <c r="V413" i="1"/>
  <c r="V412" i="1"/>
  <c r="W411" i="1"/>
  <c r="V409" i="1"/>
  <c r="V408" i="1"/>
  <c r="W407" i="1"/>
  <c r="V405" i="1"/>
  <c r="V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X392" i="1"/>
  <c r="X394" i="1" s="1"/>
  <c r="W392" i="1"/>
  <c r="N392" i="1"/>
  <c r="V389" i="1"/>
  <c r="W388" i="1"/>
  <c r="V388" i="1"/>
  <c r="X387" i="1"/>
  <c r="W387" i="1"/>
  <c r="X386" i="1"/>
  <c r="W386" i="1"/>
  <c r="X385" i="1"/>
  <c r="W385" i="1"/>
  <c r="X384" i="1"/>
  <c r="X388" i="1" s="1"/>
  <c r="W384" i="1"/>
  <c r="W389" i="1" s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N374" i="1"/>
  <c r="W373" i="1"/>
  <c r="X373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N353" i="1"/>
  <c r="X352" i="1"/>
  <c r="W352" i="1"/>
  <c r="N352" i="1"/>
  <c r="V348" i="1"/>
  <c r="W347" i="1"/>
  <c r="V347" i="1"/>
  <c r="X346" i="1"/>
  <c r="X347" i="1" s="1"/>
  <c r="W346" i="1"/>
  <c r="W348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N339" i="1"/>
  <c r="V337" i="1"/>
  <c r="V336" i="1"/>
  <c r="W335" i="1"/>
  <c r="X335" i="1" s="1"/>
  <c r="N335" i="1"/>
  <c r="W334" i="1"/>
  <c r="X334" i="1" s="1"/>
  <c r="X336" i="1" s="1"/>
  <c r="N334" i="1"/>
  <c r="V332" i="1"/>
  <c r="V331" i="1"/>
  <c r="X330" i="1"/>
  <c r="W330" i="1"/>
  <c r="N330" i="1"/>
  <c r="W329" i="1"/>
  <c r="X329" i="1" s="1"/>
  <c r="N329" i="1"/>
  <c r="W328" i="1"/>
  <c r="X328" i="1" s="1"/>
  <c r="N328" i="1"/>
  <c r="W327" i="1"/>
  <c r="N327" i="1"/>
  <c r="V324" i="1"/>
  <c r="V323" i="1"/>
  <c r="W322" i="1"/>
  <c r="N322" i="1"/>
  <c r="V320" i="1"/>
  <c r="V319" i="1"/>
  <c r="W318" i="1"/>
  <c r="X318" i="1" s="1"/>
  <c r="N318" i="1"/>
  <c r="W317" i="1"/>
  <c r="X317" i="1" s="1"/>
  <c r="X319" i="1" s="1"/>
  <c r="V315" i="1"/>
  <c r="V314" i="1"/>
  <c r="W313" i="1"/>
  <c r="X313" i="1" s="1"/>
  <c r="N313" i="1"/>
  <c r="W312" i="1"/>
  <c r="X312" i="1" s="1"/>
  <c r="W311" i="1"/>
  <c r="X311" i="1" s="1"/>
  <c r="N311" i="1"/>
  <c r="V309" i="1"/>
  <c r="V308" i="1"/>
  <c r="W307" i="1"/>
  <c r="X307" i="1" s="1"/>
  <c r="N307" i="1"/>
  <c r="W306" i="1"/>
  <c r="X306" i="1" s="1"/>
  <c r="N306" i="1"/>
  <c r="X305" i="1"/>
  <c r="W305" i="1"/>
  <c r="X304" i="1"/>
  <c r="W304" i="1"/>
  <c r="N304" i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V296" i="1"/>
  <c r="V295" i="1"/>
  <c r="W294" i="1"/>
  <c r="W296" i="1" s="1"/>
  <c r="N294" i="1"/>
  <c r="V292" i="1"/>
  <c r="V291" i="1"/>
  <c r="W290" i="1"/>
  <c r="W292" i="1" s="1"/>
  <c r="N290" i="1"/>
  <c r="V288" i="1"/>
  <c r="V287" i="1"/>
  <c r="W286" i="1"/>
  <c r="W288" i="1" s="1"/>
  <c r="N286" i="1"/>
  <c r="V284" i="1"/>
  <c r="V283" i="1"/>
  <c r="W282" i="1"/>
  <c r="N484" i="1" s="1"/>
  <c r="N282" i="1"/>
  <c r="V279" i="1"/>
  <c r="V278" i="1"/>
  <c r="W277" i="1"/>
  <c r="X277" i="1" s="1"/>
  <c r="N277" i="1"/>
  <c r="W276" i="1"/>
  <c r="W278" i="1" s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X269" i="1"/>
  <c r="W269" i="1"/>
  <c r="X268" i="1"/>
  <c r="W268" i="1"/>
  <c r="N268" i="1"/>
  <c r="W267" i="1"/>
  <c r="X267" i="1" s="1"/>
  <c r="N267" i="1"/>
  <c r="W266" i="1"/>
  <c r="N266" i="1"/>
  <c r="V263" i="1"/>
  <c r="V262" i="1"/>
  <c r="W261" i="1"/>
  <c r="X261" i="1" s="1"/>
  <c r="N261" i="1"/>
  <c r="W260" i="1"/>
  <c r="X260" i="1" s="1"/>
  <c r="N260" i="1"/>
  <c r="W259" i="1"/>
  <c r="X259" i="1" s="1"/>
  <c r="N259" i="1"/>
  <c r="V257" i="1"/>
  <c r="V256" i="1"/>
  <c r="X255" i="1"/>
  <c r="W255" i="1"/>
  <c r="N255" i="1"/>
  <c r="W254" i="1"/>
  <c r="X254" i="1" s="1"/>
  <c r="W253" i="1"/>
  <c r="V251" i="1"/>
  <c r="W250" i="1"/>
  <c r="V250" i="1"/>
  <c r="X249" i="1"/>
  <c r="W249" i="1"/>
  <c r="N249" i="1"/>
  <c r="W248" i="1"/>
  <c r="X248" i="1" s="1"/>
  <c r="N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X238" i="1"/>
  <c r="W238" i="1"/>
  <c r="X237" i="1"/>
  <c r="W237" i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V227" i="1"/>
  <c r="V226" i="1"/>
  <c r="W225" i="1"/>
  <c r="W227" i="1" s="1"/>
  <c r="N225" i="1"/>
  <c r="V223" i="1"/>
  <c r="V222" i="1"/>
  <c r="W221" i="1"/>
  <c r="X221" i="1" s="1"/>
  <c r="N221" i="1"/>
  <c r="W220" i="1"/>
  <c r="X220" i="1" s="1"/>
  <c r="N220" i="1"/>
  <c r="X219" i="1"/>
  <c r="W219" i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W207" i="1"/>
  <c r="N207" i="1"/>
  <c r="V204" i="1"/>
  <c r="V203" i="1"/>
  <c r="W202" i="1"/>
  <c r="J484" i="1" s="1"/>
  <c r="N202" i="1"/>
  <c r="V199" i="1"/>
  <c r="V198" i="1"/>
  <c r="W197" i="1"/>
  <c r="X197" i="1" s="1"/>
  <c r="N197" i="1"/>
  <c r="W196" i="1"/>
  <c r="X196" i="1" s="1"/>
  <c r="N196" i="1"/>
  <c r="W195" i="1"/>
  <c r="X195" i="1" s="1"/>
  <c r="W194" i="1"/>
  <c r="V192" i="1"/>
  <c r="V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W180" i="1"/>
  <c r="X180" i="1" s="1"/>
  <c r="W179" i="1"/>
  <c r="X179" i="1" s="1"/>
  <c r="N179" i="1"/>
  <c r="X178" i="1"/>
  <c r="W178" i="1"/>
  <c r="N178" i="1"/>
  <c r="W177" i="1"/>
  <c r="X177" i="1" s="1"/>
  <c r="W176" i="1"/>
  <c r="X176" i="1" s="1"/>
  <c r="N176" i="1"/>
  <c r="X175" i="1"/>
  <c r="W175" i="1"/>
  <c r="X174" i="1"/>
  <c r="W174" i="1"/>
  <c r="N174" i="1"/>
  <c r="V172" i="1"/>
  <c r="V171" i="1"/>
  <c r="W170" i="1"/>
  <c r="X170" i="1" s="1"/>
  <c r="N170" i="1"/>
  <c r="W169" i="1"/>
  <c r="X169" i="1" s="1"/>
  <c r="N169" i="1"/>
  <c r="W168" i="1"/>
  <c r="X168" i="1" s="1"/>
  <c r="N168" i="1"/>
  <c r="W167" i="1"/>
  <c r="N167" i="1"/>
  <c r="V165" i="1"/>
  <c r="V164" i="1"/>
  <c r="W163" i="1"/>
  <c r="X163" i="1" s="1"/>
  <c r="N163" i="1"/>
  <c r="W162" i="1"/>
  <c r="V160" i="1"/>
  <c r="V159" i="1"/>
  <c r="W158" i="1"/>
  <c r="X158" i="1" s="1"/>
  <c r="N158" i="1"/>
  <c r="W157" i="1"/>
  <c r="X157" i="1" s="1"/>
  <c r="X159" i="1" s="1"/>
  <c r="N157" i="1"/>
  <c r="V154" i="1"/>
  <c r="V153" i="1"/>
  <c r="W152" i="1"/>
  <c r="X152" i="1" s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W144" i="1"/>
  <c r="N144" i="1"/>
  <c r="V141" i="1"/>
  <c r="V140" i="1"/>
  <c r="W139" i="1"/>
  <c r="X139" i="1" s="1"/>
  <c r="N139" i="1"/>
  <c r="W138" i="1"/>
  <c r="X138" i="1" s="1"/>
  <c r="N138" i="1"/>
  <c r="W137" i="1"/>
  <c r="N137" i="1"/>
  <c r="V133" i="1"/>
  <c r="V132" i="1"/>
  <c r="W131" i="1"/>
  <c r="X131" i="1" s="1"/>
  <c r="N131" i="1"/>
  <c r="W130" i="1"/>
  <c r="X130" i="1" s="1"/>
  <c r="N130" i="1"/>
  <c r="W129" i="1"/>
  <c r="W132" i="1" s="1"/>
  <c r="V126" i="1"/>
  <c r="V125" i="1"/>
  <c r="W124" i="1"/>
  <c r="X124" i="1" s="1"/>
  <c r="W123" i="1"/>
  <c r="X123" i="1" s="1"/>
  <c r="W122" i="1"/>
  <c r="X122" i="1" s="1"/>
  <c r="W121" i="1"/>
  <c r="X121" i="1" s="1"/>
  <c r="N121" i="1"/>
  <c r="W120" i="1"/>
  <c r="W126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W117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W93" i="1"/>
  <c r="N93" i="1"/>
  <c r="V91" i="1"/>
  <c r="V90" i="1"/>
  <c r="W89" i="1"/>
  <c r="X89" i="1" s="1"/>
  <c r="N89" i="1"/>
  <c r="W88" i="1"/>
  <c r="X88" i="1" s="1"/>
  <c r="W87" i="1"/>
  <c r="X87" i="1" s="1"/>
  <c r="W86" i="1"/>
  <c r="X86" i="1" s="1"/>
  <c r="W85" i="1"/>
  <c r="N85" i="1"/>
  <c r="V83" i="1"/>
  <c r="V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3" i="1" s="1"/>
  <c r="N26" i="1"/>
  <c r="V24" i="1"/>
  <c r="V23" i="1"/>
  <c r="W22" i="1"/>
  <c r="N22" i="1"/>
  <c r="H10" i="1"/>
  <c r="A9" i="1"/>
  <c r="F10" i="1" s="1"/>
  <c r="D7" i="1"/>
  <c r="O6" i="1"/>
  <c r="N2" i="1"/>
  <c r="X314" i="1" l="1"/>
  <c r="X262" i="1"/>
  <c r="W198" i="1"/>
  <c r="X225" i="1"/>
  <c r="X226" i="1" s="1"/>
  <c r="W226" i="1"/>
  <c r="X282" i="1"/>
  <c r="X283" i="1" s="1"/>
  <c r="W283" i="1"/>
  <c r="X286" i="1"/>
  <c r="X287" i="1" s="1"/>
  <c r="W287" i="1"/>
  <c r="X290" i="1"/>
  <c r="X291" i="1" s="1"/>
  <c r="W291" i="1"/>
  <c r="X294" i="1"/>
  <c r="X295" i="1" s="1"/>
  <c r="W295" i="1"/>
  <c r="W90" i="1"/>
  <c r="X85" i="1"/>
  <c r="X90" i="1" s="1"/>
  <c r="W413" i="1"/>
  <c r="W412" i="1"/>
  <c r="X411" i="1"/>
  <c r="X412" i="1" s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164" i="1"/>
  <c r="X162" i="1"/>
  <c r="X164" i="1" s="1"/>
  <c r="W427" i="1"/>
  <c r="X417" i="1"/>
  <c r="V478" i="1"/>
  <c r="E484" i="1"/>
  <c r="H484" i="1"/>
  <c r="X244" i="1"/>
  <c r="W251" i="1"/>
  <c r="X247" i="1"/>
  <c r="M484" i="1"/>
  <c r="X266" i="1"/>
  <c r="X273" i="1" s="1"/>
  <c r="X308" i="1"/>
  <c r="D484" i="1"/>
  <c r="W104" i="1"/>
  <c r="G484" i="1"/>
  <c r="W172" i="1"/>
  <c r="W192" i="1"/>
  <c r="W233" i="1"/>
  <c r="W232" i="1"/>
  <c r="W314" i="1"/>
  <c r="W319" i="1"/>
  <c r="R484" i="1"/>
  <c r="W431" i="1"/>
  <c r="X191" i="1"/>
  <c r="W476" i="1"/>
  <c r="W475" i="1"/>
  <c r="W32" i="1"/>
  <c r="W82" i="1"/>
  <c r="W91" i="1"/>
  <c r="W118" i="1"/>
  <c r="W125" i="1"/>
  <c r="W141" i="1"/>
  <c r="W153" i="1"/>
  <c r="W165" i="1"/>
  <c r="W171" i="1"/>
  <c r="W191" i="1"/>
  <c r="W199" i="1"/>
  <c r="W204" i="1"/>
  <c r="L484" i="1"/>
  <c r="W223" i="1"/>
  <c r="W257" i="1"/>
  <c r="X253" i="1"/>
  <c r="X256" i="1" s="1"/>
  <c r="W256" i="1"/>
  <c r="F484" i="1"/>
  <c r="O484" i="1"/>
  <c r="H9" i="1"/>
  <c r="A10" i="1"/>
  <c r="W24" i="1"/>
  <c r="W52" i="1"/>
  <c r="W59" i="1"/>
  <c r="W103" i="1"/>
  <c r="W133" i="1"/>
  <c r="W160" i="1"/>
  <c r="F9" i="1"/>
  <c r="J9" i="1"/>
  <c r="X22" i="1"/>
  <c r="X23" i="1" s="1"/>
  <c r="W23" i="1"/>
  <c r="V474" i="1"/>
  <c r="X26" i="1"/>
  <c r="X32" i="1" s="1"/>
  <c r="C484" i="1"/>
  <c r="W51" i="1"/>
  <c r="X55" i="1"/>
  <c r="X59" i="1" s="1"/>
  <c r="W60" i="1"/>
  <c r="X63" i="1"/>
  <c r="X82" i="1" s="1"/>
  <c r="W83" i="1"/>
  <c r="X93" i="1"/>
  <c r="X103" i="1" s="1"/>
  <c r="X106" i="1"/>
  <c r="X117" i="1" s="1"/>
  <c r="X120" i="1"/>
  <c r="X125" i="1" s="1"/>
  <c r="X129" i="1"/>
  <c r="X132" i="1" s="1"/>
  <c r="X137" i="1"/>
  <c r="X140" i="1" s="1"/>
  <c r="W140" i="1"/>
  <c r="X144" i="1"/>
  <c r="X153" i="1" s="1"/>
  <c r="W154" i="1"/>
  <c r="I484" i="1"/>
  <c r="W159" i="1"/>
  <c r="X167" i="1"/>
  <c r="X171" i="1" s="1"/>
  <c r="X194" i="1"/>
  <c r="X198" i="1" s="1"/>
  <c r="X202" i="1"/>
  <c r="X203" i="1" s="1"/>
  <c r="W203" i="1"/>
  <c r="X207" i="1"/>
  <c r="X222" i="1" s="1"/>
  <c r="W222" i="1"/>
  <c r="X232" i="1"/>
  <c r="W245" i="1"/>
  <c r="W244" i="1"/>
  <c r="X250" i="1"/>
  <c r="W263" i="1"/>
  <c r="W262" i="1"/>
  <c r="W274" i="1"/>
  <c r="W279" i="1"/>
  <c r="X276" i="1"/>
  <c r="X278" i="1" s="1"/>
  <c r="W309" i="1"/>
  <c r="W308" i="1"/>
  <c r="W315" i="1"/>
  <c r="W320" i="1"/>
  <c r="W323" i="1"/>
  <c r="X322" i="1"/>
  <c r="X323" i="1" s="1"/>
  <c r="W324" i="1"/>
  <c r="P484" i="1"/>
  <c r="W332" i="1"/>
  <c r="X327" i="1"/>
  <c r="X331" i="1" s="1"/>
  <c r="W331" i="1"/>
  <c r="W337" i="1"/>
  <c r="W344" i="1"/>
  <c r="X339" i="1"/>
  <c r="X343" i="1" s="1"/>
  <c r="W343" i="1"/>
  <c r="X353" i="1"/>
  <c r="X354" i="1" s="1"/>
  <c r="Q484" i="1"/>
  <c r="W355" i="1"/>
  <c r="W371" i="1"/>
  <c r="X357" i="1"/>
  <c r="X370" i="1" s="1"/>
  <c r="W370" i="1"/>
  <c r="X374" i="1"/>
  <c r="X377" i="1" s="1"/>
  <c r="W378" i="1"/>
  <c r="T484" i="1"/>
  <c r="W452" i="1"/>
  <c r="X450" i="1"/>
  <c r="X452" i="1" s="1"/>
  <c r="W453" i="1"/>
  <c r="W465" i="1"/>
  <c r="W473" i="1"/>
  <c r="B484" i="1"/>
  <c r="S484" i="1"/>
  <c r="W273" i="1"/>
  <c r="W284" i="1"/>
  <c r="W336" i="1"/>
  <c r="W354" i="1"/>
  <c r="W377" i="1"/>
  <c r="W381" i="1"/>
  <c r="X380" i="1"/>
  <c r="X381" i="1" s="1"/>
  <c r="W382" i="1"/>
  <c r="W395" i="1"/>
  <c r="W405" i="1"/>
  <c r="X397" i="1"/>
  <c r="X404" i="1" s="1"/>
  <c r="W404" i="1"/>
  <c r="W408" i="1"/>
  <c r="X407" i="1"/>
  <c r="X408" i="1" s="1"/>
  <c r="W409" i="1"/>
  <c r="X426" i="1"/>
  <c r="W426" i="1"/>
  <c r="W432" i="1"/>
  <c r="W440" i="1"/>
  <c r="X434" i="1"/>
  <c r="X440" i="1" s="1"/>
  <c r="W441" i="1"/>
  <c r="W446" i="1"/>
  <c r="X443" i="1"/>
  <c r="X445" i="1" s="1"/>
  <c r="W464" i="1"/>
  <c r="X460" i="1"/>
  <c r="X464" i="1" s="1"/>
  <c r="W472" i="1"/>
  <c r="W394" i="1"/>
  <c r="W478" i="1" l="1"/>
  <c r="X479" i="1"/>
  <c r="W474" i="1"/>
  <c r="W477" i="1"/>
</calcChain>
</file>

<file path=xl/sharedStrings.xml><?xml version="1.0" encoding="utf-8"?>
<sst xmlns="http://schemas.openxmlformats.org/spreadsheetml/2006/main" count="2036" uniqueCount="698">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</sst>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4"/>
  <sheetViews>
    <sheetView showGridLines="0" tabSelected="1" zoomScaleNormal="100" zoomScaleSheetLayoutView="100" workbookViewId="0">
      <selection activeCell="Z67" sqref="Z67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53" t="s">
        <v>0</v>
      </c>
      <c r="E1" s="324"/>
      <c r="F1" s="324"/>
      <c r="G1" s="12" t="s">
        <v>1</v>
      </c>
      <c r="H1" s="453" t="s">
        <v>2</v>
      </c>
      <c r="I1" s="324"/>
      <c r="J1" s="324"/>
      <c r="K1" s="324"/>
      <c r="L1" s="324"/>
      <c r="M1" s="324"/>
      <c r="N1" s="324"/>
      <c r="O1" s="324"/>
      <c r="P1" s="323" t="s">
        <v>3</v>
      </c>
      <c r="Q1" s="324"/>
      <c r="R1" s="32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535" t="s">
        <v>8</v>
      </c>
      <c r="B5" s="346"/>
      <c r="C5" s="347"/>
      <c r="D5" s="623"/>
      <c r="E5" s="624"/>
      <c r="F5" s="396" t="s">
        <v>9</v>
      </c>
      <c r="G5" s="347"/>
      <c r="H5" s="623" t="s">
        <v>697</v>
      </c>
      <c r="I5" s="636"/>
      <c r="J5" s="636"/>
      <c r="K5" s="636"/>
      <c r="L5" s="624"/>
      <c r="N5" s="24" t="s">
        <v>10</v>
      </c>
      <c r="O5" s="380">
        <v>45303</v>
      </c>
      <c r="P5" s="381"/>
      <c r="R5" s="365" t="s">
        <v>11</v>
      </c>
      <c r="S5" s="366"/>
      <c r="T5" s="491" t="s">
        <v>12</v>
      </c>
      <c r="U5" s="381"/>
      <c r="Z5" s="51"/>
      <c r="AA5" s="51"/>
      <c r="AB5" s="51"/>
    </row>
    <row r="6" spans="1:29" s="317" customFormat="1" ht="24" customHeight="1" x14ac:dyDescent="0.2">
      <c r="A6" s="535" t="s">
        <v>13</v>
      </c>
      <c r="B6" s="346"/>
      <c r="C6" s="347"/>
      <c r="D6" s="423" t="s">
        <v>14</v>
      </c>
      <c r="E6" s="424"/>
      <c r="F6" s="424"/>
      <c r="G6" s="424"/>
      <c r="H6" s="424"/>
      <c r="I6" s="424"/>
      <c r="J6" s="424"/>
      <c r="K6" s="424"/>
      <c r="L6" s="381"/>
      <c r="N6" s="24" t="s">
        <v>15</v>
      </c>
      <c r="O6" s="573" t="str">
        <f>IF(O5=0," ",CHOOSE(WEEKDAY(O5,2),"Понедельник","Вторник","Среда","Четверг","Пятница","Суббота","Воскресенье"))</f>
        <v>Пятница</v>
      </c>
      <c r="P6" s="333"/>
      <c r="R6" s="620" t="s">
        <v>16</v>
      </c>
      <c r="S6" s="366"/>
      <c r="T6" s="495" t="s">
        <v>17</v>
      </c>
      <c r="U6" s="496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471" t="str">
        <f>IFERROR(VLOOKUP(DeliveryAddress,Table,3,0),1)</f>
        <v>1</v>
      </c>
      <c r="E7" s="472"/>
      <c r="F7" s="472"/>
      <c r="G7" s="472"/>
      <c r="H7" s="472"/>
      <c r="I7" s="472"/>
      <c r="J7" s="472"/>
      <c r="K7" s="472"/>
      <c r="L7" s="435"/>
      <c r="N7" s="24"/>
      <c r="O7" s="42"/>
      <c r="P7" s="42"/>
      <c r="R7" s="338"/>
      <c r="S7" s="366"/>
      <c r="T7" s="497"/>
      <c r="U7" s="498"/>
      <c r="Z7" s="51"/>
      <c r="AA7" s="51"/>
      <c r="AB7" s="51"/>
    </row>
    <row r="8" spans="1:29" s="317" customFormat="1" ht="25.5" customHeight="1" x14ac:dyDescent="0.2">
      <c r="A8" s="351" t="s">
        <v>18</v>
      </c>
      <c r="B8" s="326"/>
      <c r="C8" s="327"/>
      <c r="D8" s="626"/>
      <c r="E8" s="627"/>
      <c r="F8" s="627"/>
      <c r="G8" s="627"/>
      <c r="H8" s="627"/>
      <c r="I8" s="627"/>
      <c r="J8" s="627"/>
      <c r="K8" s="627"/>
      <c r="L8" s="628"/>
      <c r="N8" s="24" t="s">
        <v>19</v>
      </c>
      <c r="O8" s="413">
        <v>0.33333333333333331</v>
      </c>
      <c r="P8" s="381"/>
      <c r="R8" s="338"/>
      <c r="S8" s="366"/>
      <c r="T8" s="497"/>
      <c r="U8" s="498"/>
      <c r="Z8" s="51"/>
      <c r="AA8" s="51"/>
      <c r="AB8" s="51"/>
    </row>
    <row r="9" spans="1:29" s="317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06"/>
      <c r="E9" s="364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380"/>
      <c r="P9" s="381"/>
      <c r="R9" s="338"/>
      <c r="S9" s="366"/>
      <c r="T9" s="499"/>
      <c r="U9" s="500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06"/>
      <c r="E10" s="364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9" t="str">
        <f>IFERROR(VLOOKUP($D$10,Proxy,2,FALSE),"")</f>
        <v/>
      </c>
      <c r="I10" s="338"/>
      <c r="J10" s="338"/>
      <c r="K10" s="338"/>
      <c r="L10" s="338"/>
      <c r="N10" s="26" t="s">
        <v>21</v>
      </c>
      <c r="O10" s="413"/>
      <c r="P10" s="381"/>
      <c r="S10" s="24" t="s">
        <v>22</v>
      </c>
      <c r="T10" s="643" t="s">
        <v>23</v>
      </c>
      <c r="U10" s="496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3"/>
      <c r="P11" s="381"/>
      <c r="S11" s="24" t="s">
        <v>26</v>
      </c>
      <c r="T11" s="400" t="s">
        <v>27</v>
      </c>
      <c r="U11" s="401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359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434"/>
      <c r="P12" s="435"/>
      <c r="Q12" s="23"/>
      <c r="S12" s="24"/>
      <c r="T12" s="324"/>
      <c r="U12" s="338"/>
      <c r="Z12" s="51"/>
      <c r="AA12" s="51"/>
      <c r="AB12" s="51"/>
    </row>
    <row r="13" spans="1:29" s="317" customFormat="1" ht="23.25" customHeight="1" x14ac:dyDescent="0.2">
      <c r="A13" s="359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400"/>
      <c r="P13" s="401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359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345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546" t="s">
        <v>34</v>
      </c>
      <c r="O15" s="324"/>
      <c r="P15" s="324"/>
      <c r="Q15" s="324"/>
      <c r="R15" s="32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7"/>
      <c r="O16" s="547"/>
      <c r="P16" s="547"/>
      <c r="Q16" s="547"/>
      <c r="R16" s="54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42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70"/>
      <c r="P17" s="570"/>
      <c r="Q17" s="570"/>
      <c r="R17" s="329"/>
      <c r="S17" s="373" t="s">
        <v>48</v>
      </c>
      <c r="T17" s="347"/>
      <c r="U17" s="328" t="s">
        <v>49</v>
      </c>
      <c r="V17" s="328" t="s">
        <v>50</v>
      </c>
      <c r="W17" s="584" t="s">
        <v>51</v>
      </c>
      <c r="X17" s="328" t="s">
        <v>52</v>
      </c>
      <c r="Y17" s="349" t="s">
        <v>53</v>
      </c>
      <c r="Z17" s="349" t="s">
        <v>54</v>
      </c>
      <c r="AA17" s="349" t="s">
        <v>55</v>
      </c>
      <c r="AB17" s="611"/>
      <c r="AC17" s="612"/>
      <c r="AD17" s="551"/>
      <c r="BA17" s="605" t="s">
        <v>56</v>
      </c>
    </row>
    <row r="18" spans="1:53" ht="14.25" customHeight="1" x14ac:dyDescent="0.2">
      <c r="A18" s="336"/>
      <c r="B18" s="336"/>
      <c r="C18" s="336"/>
      <c r="D18" s="330"/>
      <c r="E18" s="331"/>
      <c r="F18" s="336"/>
      <c r="G18" s="336"/>
      <c r="H18" s="336"/>
      <c r="I18" s="336"/>
      <c r="J18" s="336"/>
      <c r="K18" s="336"/>
      <c r="L18" s="336"/>
      <c r="M18" s="336"/>
      <c r="N18" s="330"/>
      <c r="O18" s="571"/>
      <c r="P18" s="571"/>
      <c r="Q18" s="571"/>
      <c r="R18" s="331"/>
      <c r="S18" s="316" t="s">
        <v>57</v>
      </c>
      <c r="T18" s="316" t="s">
        <v>58</v>
      </c>
      <c r="U18" s="336"/>
      <c r="V18" s="336"/>
      <c r="W18" s="585"/>
      <c r="X18" s="336"/>
      <c r="Y18" s="350"/>
      <c r="Z18" s="350"/>
      <c r="AA18" s="613"/>
      <c r="AB18" s="614"/>
      <c r="AC18" s="615"/>
      <c r="AD18" s="552"/>
      <c r="BA18" s="338"/>
    </row>
    <row r="19" spans="1:53" ht="27.75" hidden="1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hidden="1" customHeight="1" x14ac:dyDescent="0.25">
      <c r="A20" s="337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5"/>
      <c r="Z20" s="315"/>
    </row>
    <row r="21" spans="1:53" ht="14.25" hidden="1" customHeight="1" x14ac:dyDescent="0.25">
      <c r="A21" s="342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4"/>
      <c r="Z21" s="31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2">
        <v>4607091389258</v>
      </c>
      <c r="E22" s="333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5"/>
      <c r="P22" s="335"/>
      <c r="Q22" s="335"/>
      <c r="R22" s="333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9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40"/>
      <c r="N23" s="325" t="s">
        <v>66</v>
      </c>
      <c r="O23" s="326"/>
      <c r="P23" s="326"/>
      <c r="Q23" s="326"/>
      <c r="R23" s="326"/>
      <c r="S23" s="326"/>
      <c r="T23" s="327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40"/>
      <c r="N24" s="325" t="s">
        <v>66</v>
      </c>
      <c r="O24" s="326"/>
      <c r="P24" s="326"/>
      <c r="Q24" s="326"/>
      <c r="R24" s="326"/>
      <c r="S24" s="326"/>
      <c r="T24" s="327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42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4"/>
      <c r="Z25" s="31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2">
        <v>4607091383881</v>
      </c>
      <c r="E26" s="333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5"/>
      <c r="P26" s="335"/>
      <c r="Q26" s="335"/>
      <c r="R26" s="333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2">
        <v>4607091388237</v>
      </c>
      <c r="E27" s="333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5"/>
      <c r="P27" s="335"/>
      <c r="Q27" s="335"/>
      <c r="R27" s="333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2">
        <v>4607091383935</v>
      </c>
      <c r="E28" s="333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5"/>
      <c r="P28" s="335"/>
      <c r="Q28" s="335"/>
      <c r="R28" s="333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2">
        <v>4680115881853</v>
      </c>
      <c r="E29" s="333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5"/>
      <c r="P29" s="335"/>
      <c r="Q29" s="335"/>
      <c r="R29" s="333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2">
        <v>4607091383911</v>
      </c>
      <c r="E30" s="333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5"/>
      <c r="P30" s="335"/>
      <c r="Q30" s="335"/>
      <c r="R30" s="333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2">
        <v>4607091388244</v>
      </c>
      <c r="E31" s="333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5"/>
      <c r="P31" s="335"/>
      <c r="Q31" s="335"/>
      <c r="R31" s="333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9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40"/>
      <c r="N32" s="325" t="s">
        <v>66</v>
      </c>
      <c r="O32" s="326"/>
      <c r="P32" s="326"/>
      <c r="Q32" s="326"/>
      <c r="R32" s="326"/>
      <c r="S32" s="326"/>
      <c r="T32" s="327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40"/>
      <c r="N33" s="325" t="s">
        <v>66</v>
      </c>
      <c r="O33" s="326"/>
      <c r="P33" s="326"/>
      <c r="Q33" s="326"/>
      <c r="R33" s="326"/>
      <c r="S33" s="326"/>
      <c r="T33" s="327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42" t="s">
        <v>81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14"/>
      <c r="Z34" s="314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2">
        <v>4607091388503</v>
      </c>
      <c r="E35" s="333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5"/>
      <c r="P35" s="335"/>
      <c r="Q35" s="335"/>
      <c r="R35" s="333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9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40"/>
      <c r="N36" s="325" t="s">
        <v>66</v>
      </c>
      <c r="O36" s="326"/>
      <c r="P36" s="326"/>
      <c r="Q36" s="326"/>
      <c r="R36" s="326"/>
      <c r="S36" s="326"/>
      <c r="T36" s="327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40"/>
      <c r="N37" s="325" t="s">
        <v>66</v>
      </c>
      <c r="O37" s="326"/>
      <c r="P37" s="326"/>
      <c r="Q37" s="326"/>
      <c r="R37" s="326"/>
      <c r="S37" s="326"/>
      <c r="T37" s="327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42" t="s">
        <v>86</v>
      </c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14"/>
      <c r="Z38" s="314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2">
        <v>4607091388282</v>
      </c>
      <c r="E39" s="333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5"/>
      <c r="P39" s="335"/>
      <c r="Q39" s="335"/>
      <c r="R39" s="333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9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40"/>
      <c r="N40" s="325" t="s">
        <v>66</v>
      </c>
      <c r="O40" s="326"/>
      <c r="P40" s="326"/>
      <c r="Q40" s="326"/>
      <c r="R40" s="326"/>
      <c r="S40" s="326"/>
      <c r="T40" s="327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40"/>
      <c r="N41" s="325" t="s">
        <v>66</v>
      </c>
      <c r="O41" s="326"/>
      <c r="P41" s="326"/>
      <c r="Q41" s="326"/>
      <c r="R41" s="326"/>
      <c r="S41" s="326"/>
      <c r="T41" s="327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42" t="s">
        <v>90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14"/>
      <c r="Z42" s="314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2">
        <v>4607091389111</v>
      </c>
      <c r="E43" s="333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5"/>
      <c r="P43" s="335"/>
      <c r="Q43" s="335"/>
      <c r="R43" s="333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9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40"/>
      <c r="N44" s="325" t="s">
        <v>66</v>
      </c>
      <c r="O44" s="326"/>
      <c r="P44" s="326"/>
      <c r="Q44" s="326"/>
      <c r="R44" s="326"/>
      <c r="S44" s="326"/>
      <c r="T44" s="327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40"/>
      <c r="N45" s="325" t="s">
        <v>66</v>
      </c>
      <c r="O45" s="326"/>
      <c r="P45" s="326"/>
      <c r="Q45" s="326"/>
      <c r="R45" s="326"/>
      <c r="S45" s="326"/>
      <c r="T45" s="327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hidden="1" customHeight="1" x14ac:dyDescent="0.25">
      <c r="A47" s="337" t="s">
        <v>94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15"/>
      <c r="Z47" s="315"/>
    </row>
    <row r="48" spans="1:53" ht="14.25" hidden="1" customHeight="1" x14ac:dyDescent="0.25">
      <c r="A48" s="342" t="s">
        <v>95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4"/>
      <c r="Z48" s="314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2">
        <v>4680115881440</v>
      </c>
      <c r="E49" s="333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5"/>
      <c r="P49" s="335"/>
      <c r="Q49" s="335"/>
      <c r="R49" s="333"/>
      <c r="S49" s="34"/>
      <c r="T49" s="34"/>
      <c r="U49" s="35" t="s">
        <v>65</v>
      </c>
      <c r="V49" s="319">
        <v>0</v>
      </c>
      <c r="W49" s="320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2">
        <v>4680115881433</v>
      </c>
      <c r="E50" s="333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5"/>
      <c r="P50" s="335"/>
      <c r="Q50" s="335"/>
      <c r="R50" s="333"/>
      <c r="S50" s="34"/>
      <c r="T50" s="34"/>
      <c r="U50" s="35" t="s">
        <v>65</v>
      </c>
      <c r="V50" s="319">
        <v>0</v>
      </c>
      <c r="W50" s="320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9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40"/>
      <c r="N51" s="325" t="s">
        <v>66</v>
      </c>
      <c r="O51" s="326"/>
      <c r="P51" s="326"/>
      <c r="Q51" s="326"/>
      <c r="R51" s="326"/>
      <c r="S51" s="326"/>
      <c r="T51" s="327"/>
      <c r="U51" s="37" t="s">
        <v>67</v>
      </c>
      <c r="V51" s="321">
        <f>IFERROR(V49/H49,"0")+IFERROR(V50/H50,"0")</f>
        <v>0</v>
      </c>
      <c r="W51" s="321">
        <f>IFERROR(W49/H49,"0")+IFERROR(W50/H50,"0")</f>
        <v>0</v>
      </c>
      <c r="X51" s="321">
        <f>IFERROR(IF(X49="",0,X49),"0")+IFERROR(IF(X50="",0,X50),"0")</f>
        <v>0</v>
      </c>
      <c r="Y51" s="322"/>
      <c r="Z51" s="322"/>
    </row>
    <row r="52" spans="1:53" hidden="1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40"/>
      <c r="N52" s="325" t="s">
        <v>66</v>
      </c>
      <c r="O52" s="326"/>
      <c r="P52" s="326"/>
      <c r="Q52" s="326"/>
      <c r="R52" s="326"/>
      <c r="S52" s="326"/>
      <c r="T52" s="327"/>
      <c r="U52" s="37" t="s">
        <v>65</v>
      </c>
      <c r="V52" s="321">
        <f>IFERROR(SUM(V49:V50),"0")</f>
        <v>0</v>
      </c>
      <c r="W52" s="321">
        <f>IFERROR(SUM(W49:W50),"0")</f>
        <v>0</v>
      </c>
      <c r="X52" s="37"/>
      <c r="Y52" s="322"/>
      <c r="Z52" s="322"/>
    </row>
    <row r="53" spans="1:53" ht="16.5" hidden="1" customHeight="1" x14ac:dyDescent="0.25">
      <c r="A53" s="337" t="s">
        <v>102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15"/>
      <c r="Z53" s="315"/>
    </row>
    <row r="54" spans="1:53" ht="14.25" hidden="1" customHeight="1" x14ac:dyDescent="0.25">
      <c r="A54" s="342" t="s">
        <v>103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4"/>
      <c r="Z54" s="314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32">
        <v>4680115881426</v>
      </c>
      <c r="E55" s="333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5"/>
      <c r="P55" s="335"/>
      <c r="Q55" s="335"/>
      <c r="R55" s="333"/>
      <c r="S55" s="34"/>
      <c r="T55" s="34"/>
      <c r="U55" s="35" t="s">
        <v>65</v>
      </c>
      <c r="V55" s="319">
        <v>0</v>
      </c>
      <c r="W55" s="320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2">
        <v>4680115881426</v>
      </c>
      <c r="E56" s="333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42" t="s">
        <v>108</v>
      </c>
      <c r="O56" s="335"/>
      <c r="P56" s="335"/>
      <c r="Q56" s="335"/>
      <c r="R56" s="333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2">
        <v>4680115881419</v>
      </c>
      <c r="E57" s="333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5"/>
      <c r="P57" s="335"/>
      <c r="Q57" s="335"/>
      <c r="R57" s="333"/>
      <c r="S57" s="34"/>
      <c r="T57" s="34"/>
      <c r="U57" s="35" t="s">
        <v>65</v>
      </c>
      <c r="V57" s="319">
        <v>0</v>
      </c>
      <c r="W57" s="320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2">
        <v>4680115881525</v>
      </c>
      <c r="E58" s="333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39" t="s">
        <v>113</v>
      </c>
      <c r="O58" s="335"/>
      <c r="P58" s="335"/>
      <c r="Q58" s="335"/>
      <c r="R58" s="333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39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40"/>
      <c r="N59" s="325" t="s">
        <v>66</v>
      </c>
      <c r="O59" s="326"/>
      <c r="P59" s="326"/>
      <c r="Q59" s="326"/>
      <c r="R59" s="326"/>
      <c r="S59" s="326"/>
      <c r="T59" s="327"/>
      <c r="U59" s="37" t="s">
        <v>67</v>
      </c>
      <c r="V59" s="321">
        <f>IFERROR(V55/H55,"0")+IFERROR(V56/H56,"0")+IFERROR(V57/H57,"0")+IFERROR(V58/H58,"0")</f>
        <v>0</v>
      </c>
      <c r="W59" s="321">
        <f>IFERROR(W55/H55,"0")+IFERROR(W56/H56,"0")+IFERROR(W57/H57,"0")+IFERROR(W58/H58,"0")</f>
        <v>0</v>
      </c>
      <c r="X59" s="321">
        <f>IFERROR(IF(X55="",0,X55),"0")+IFERROR(IF(X56="",0,X56),"0")+IFERROR(IF(X57="",0,X57),"0")+IFERROR(IF(X58="",0,X58),"0")</f>
        <v>0</v>
      </c>
      <c r="Y59" s="322"/>
      <c r="Z59" s="322"/>
    </row>
    <row r="60" spans="1:53" hidden="1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40"/>
      <c r="N60" s="325" t="s">
        <v>66</v>
      </c>
      <c r="O60" s="326"/>
      <c r="P60" s="326"/>
      <c r="Q60" s="326"/>
      <c r="R60" s="326"/>
      <c r="S60" s="326"/>
      <c r="T60" s="327"/>
      <c r="U60" s="37" t="s">
        <v>65</v>
      </c>
      <c r="V60" s="321">
        <f>IFERROR(SUM(V55:V58),"0")</f>
        <v>0</v>
      </c>
      <c r="W60" s="321">
        <f>IFERROR(SUM(W55:W58),"0")</f>
        <v>0</v>
      </c>
      <c r="X60" s="37"/>
      <c r="Y60" s="322"/>
      <c r="Z60" s="322"/>
    </row>
    <row r="61" spans="1:53" ht="16.5" hidden="1" customHeight="1" x14ac:dyDescent="0.25">
      <c r="A61" s="337" t="s">
        <v>93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15"/>
      <c r="Z61" s="315"/>
    </row>
    <row r="62" spans="1:53" ht="14.25" hidden="1" customHeight="1" x14ac:dyDescent="0.25">
      <c r="A62" s="342" t="s">
        <v>103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4"/>
      <c r="Z62" s="314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32">
        <v>4680115883956</v>
      </c>
      <c r="E63" s="333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4" t="s">
        <v>116</v>
      </c>
      <c r="O63" s="335"/>
      <c r="P63" s="335"/>
      <c r="Q63" s="335"/>
      <c r="R63" s="333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32">
        <v>4680115883949</v>
      </c>
      <c r="E64" s="333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599" t="s">
        <v>120</v>
      </c>
      <c r="O64" s="335"/>
      <c r="P64" s="335"/>
      <c r="Q64" s="335"/>
      <c r="R64" s="333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32">
        <v>4607091382945</v>
      </c>
      <c r="E65" s="333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7" t="s">
        <v>123</v>
      </c>
      <c r="O65" s="335"/>
      <c r="P65" s="335"/>
      <c r="Q65" s="335"/>
      <c r="R65" s="333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32">
        <v>4607091385670</v>
      </c>
      <c r="E66" s="333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5"/>
      <c r="P66" s="335"/>
      <c r="Q66" s="335"/>
      <c r="R66" s="333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127</v>
      </c>
      <c r="C67" s="31">
        <v>4301011540</v>
      </c>
      <c r="D67" s="332">
        <v>4607091385670</v>
      </c>
      <c r="E67" s="333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412" t="s">
        <v>129</v>
      </c>
      <c r="O67" s="335"/>
      <c r="P67" s="335"/>
      <c r="Q67" s="335"/>
      <c r="R67" s="333"/>
      <c r="S67" s="34"/>
      <c r="T67" s="34"/>
      <c r="U67" s="35" t="s">
        <v>65</v>
      </c>
      <c r="V67" s="319">
        <v>100</v>
      </c>
      <c r="W67" s="320">
        <f t="shared" si="2"/>
        <v>100.8</v>
      </c>
      <c r="X67" s="36">
        <f>IFERROR(IF(W67=0,"",ROUNDUP(W67/H67,0)*0.02175),"")</f>
        <v>0.19574999999999998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4301011468</v>
      </c>
      <c r="D68" s="332">
        <v>4680115881327</v>
      </c>
      <c r="E68" s="333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4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5"/>
      <c r="P68" s="335"/>
      <c r="Q68" s="335"/>
      <c r="R68" s="333"/>
      <c r="S68" s="34"/>
      <c r="T68" s="34"/>
      <c r="U68" s="35" t="s">
        <v>65</v>
      </c>
      <c r="V68" s="319">
        <v>0</v>
      </c>
      <c r="W68" s="320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32">
        <v>4680115882133</v>
      </c>
      <c r="E69" s="333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14" t="s">
        <v>135</v>
      </c>
      <c r="O69" s="335"/>
      <c r="P69" s="335"/>
      <c r="Q69" s="335"/>
      <c r="R69" s="333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32">
        <v>4607091382952</v>
      </c>
      <c r="E70" s="333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5"/>
      <c r="P70" s="335"/>
      <c r="Q70" s="335"/>
      <c r="R70" s="333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4301011382</v>
      </c>
      <c r="D71" s="332">
        <v>4607091385687</v>
      </c>
      <c r="E71" s="333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53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5"/>
      <c r="P71" s="335"/>
      <c r="Q71" s="335"/>
      <c r="R71" s="333"/>
      <c r="S71" s="34"/>
      <c r="T71" s="34"/>
      <c r="U71" s="35" t="s">
        <v>65</v>
      </c>
      <c r="V71" s="319">
        <v>0</v>
      </c>
      <c r="W71" s="320">
        <f t="shared" si="2"/>
        <v>0</v>
      </c>
      <c r="X71" s="36" t="str">
        <f t="shared" ref="X71:X77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4301011565</v>
      </c>
      <c r="D72" s="332">
        <v>4680115882539</v>
      </c>
      <c r="E72" s="333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5"/>
      <c r="P72" s="335"/>
      <c r="Q72" s="335"/>
      <c r="R72" s="333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32">
        <v>4607091384604</v>
      </c>
      <c r="E73" s="333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4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5"/>
      <c r="P73" s="335"/>
      <c r="Q73" s="335"/>
      <c r="R73" s="333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32">
        <v>4680115880283</v>
      </c>
      <c r="E74" s="333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5"/>
      <c r="P74" s="335"/>
      <c r="Q74" s="335"/>
      <c r="R74" s="333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146</v>
      </c>
      <c r="B75" s="54" t="s">
        <v>147</v>
      </c>
      <c r="C75" s="31">
        <v>4301011476</v>
      </c>
      <c r="D75" s="332">
        <v>4680115881518</v>
      </c>
      <c r="E75" s="333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5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5"/>
      <c r="P75" s="335"/>
      <c r="Q75" s="335"/>
      <c r="R75" s="333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4301011443</v>
      </c>
      <c r="D76" s="332">
        <v>4680115881303</v>
      </c>
      <c r="E76" s="333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5"/>
      <c r="P76" s="335"/>
      <c r="Q76" s="335"/>
      <c r="R76" s="333"/>
      <c r="S76" s="34"/>
      <c r="T76" s="34"/>
      <c r="U76" s="35" t="s">
        <v>65</v>
      </c>
      <c r="V76" s="319">
        <v>0</v>
      </c>
      <c r="W76" s="320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4301011432</v>
      </c>
      <c r="D77" s="332">
        <v>4680115882720</v>
      </c>
      <c r="E77" s="333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513" t="s">
        <v>152</v>
      </c>
      <c r="O77" s="335"/>
      <c r="P77" s="335"/>
      <c r="Q77" s="335"/>
      <c r="R77" s="333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4301011352</v>
      </c>
      <c r="D78" s="332">
        <v>4607091388466</v>
      </c>
      <c r="E78" s="333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55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5"/>
      <c r="P78" s="335"/>
      <c r="Q78" s="335"/>
      <c r="R78" s="333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155</v>
      </c>
      <c r="B79" s="54" t="s">
        <v>156</v>
      </c>
      <c r="C79" s="31">
        <v>4301011417</v>
      </c>
      <c r="D79" s="332">
        <v>4680115880269</v>
      </c>
      <c r="E79" s="333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4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5"/>
      <c r="P79" s="335"/>
      <c r="Q79" s="335"/>
      <c r="R79" s="333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4301011415</v>
      </c>
      <c r="D80" s="332">
        <v>4680115880429</v>
      </c>
      <c r="E80" s="333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5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5"/>
      <c r="P80" s="335"/>
      <c r="Q80" s="335"/>
      <c r="R80" s="333"/>
      <c r="S80" s="34"/>
      <c r="T80" s="34"/>
      <c r="U80" s="35" t="s">
        <v>65</v>
      </c>
      <c r="V80" s="319">
        <v>0</v>
      </c>
      <c r="W80" s="32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159</v>
      </c>
      <c r="B81" s="54" t="s">
        <v>160</v>
      </c>
      <c r="C81" s="31">
        <v>4301011462</v>
      </c>
      <c r="D81" s="332">
        <v>4680115881457</v>
      </c>
      <c r="E81" s="333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6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5"/>
      <c r="P81" s="335"/>
      <c r="Q81" s="335"/>
      <c r="R81" s="333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39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40"/>
      <c r="N82" s="325" t="s">
        <v>66</v>
      </c>
      <c r="O82" s="326"/>
      <c r="P82" s="326"/>
      <c r="Q82" s="326"/>
      <c r="R82" s="326"/>
      <c r="S82" s="326"/>
      <c r="T82" s="327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8.9285714285714288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9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0.19574999999999998</v>
      </c>
      <c r="Y82" s="322"/>
      <c r="Z82" s="322"/>
    </row>
    <row r="83" spans="1:53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40"/>
      <c r="N83" s="325" t="s">
        <v>66</v>
      </c>
      <c r="O83" s="326"/>
      <c r="P83" s="326"/>
      <c r="Q83" s="326"/>
      <c r="R83" s="326"/>
      <c r="S83" s="326"/>
      <c r="T83" s="327"/>
      <c r="U83" s="37" t="s">
        <v>65</v>
      </c>
      <c r="V83" s="321">
        <f>IFERROR(SUM(V63:V81),"0")</f>
        <v>100</v>
      </c>
      <c r="W83" s="321">
        <f>IFERROR(SUM(W63:W81),"0")</f>
        <v>100.8</v>
      </c>
      <c r="X83" s="37"/>
      <c r="Y83" s="322"/>
      <c r="Z83" s="322"/>
    </row>
    <row r="84" spans="1:53" ht="14.25" hidden="1" customHeight="1" x14ac:dyDescent="0.25">
      <c r="A84" s="342" t="s">
        <v>95</v>
      </c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14"/>
      <c r="Z84" s="314"/>
    </row>
    <row r="85" spans="1:53" ht="16.5" hidden="1" customHeight="1" x14ac:dyDescent="0.25">
      <c r="A85" s="54" t="s">
        <v>161</v>
      </c>
      <c r="B85" s="54" t="s">
        <v>162</v>
      </c>
      <c r="C85" s="31">
        <v>4301020235</v>
      </c>
      <c r="D85" s="332">
        <v>4680115881488</v>
      </c>
      <c r="E85" s="333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3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5"/>
      <c r="P85" s="335"/>
      <c r="Q85" s="335"/>
      <c r="R85" s="333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163</v>
      </c>
      <c r="B86" s="54" t="s">
        <v>164</v>
      </c>
      <c r="C86" s="31">
        <v>4301020183</v>
      </c>
      <c r="D86" s="332">
        <v>4607091384765</v>
      </c>
      <c r="E86" s="333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521" t="s">
        <v>165</v>
      </c>
      <c r="O86" s="335"/>
      <c r="P86" s="335"/>
      <c r="Q86" s="335"/>
      <c r="R86" s="333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4301020228</v>
      </c>
      <c r="D87" s="332">
        <v>4680115882751</v>
      </c>
      <c r="E87" s="333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2" t="s">
        <v>168</v>
      </c>
      <c r="O87" s="335"/>
      <c r="P87" s="335"/>
      <c r="Q87" s="335"/>
      <c r="R87" s="333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4301020258</v>
      </c>
      <c r="D88" s="332">
        <v>4680115882775</v>
      </c>
      <c r="E88" s="333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343" t="s">
        <v>172</v>
      </c>
      <c r="O88" s="335"/>
      <c r="P88" s="335"/>
      <c r="Q88" s="335"/>
      <c r="R88" s="333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173</v>
      </c>
      <c r="B89" s="54" t="s">
        <v>174</v>
      </c>
      <c r="C89" s="31">
        <v>4301020217</v>
      </c>
      <c r="D89" s="332">
        <v>4680115880658</v>
      </c>
      <c r="E89" s="333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5"/>
      <c r="P89" s="335"/>
      <c r="Q89" s="335"/>
      <c r="R89" s="333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39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40"/>
      <c r="N90" s="325" t="s">
        <v>66</v>
      </c>
      <c r="O90" s="326"/>
      <c r="P90" s="326"/>
      <c r="Q90" s="326"/>
      <c r="R90" s="326"/>
      <c r="S90" s="326"/>
      <c r="T90" s="327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40"/>
      <c r="N91" s="325" t="s">
        <v>66</v>
      </c>
      <c r="O91" s="326"/>
      <c r="P91" s="326"/>
      <c r="Q91" s="326"/>
      <c r="R91" s="326"/>
      <c r="S91" s="326"/>
      <c r="T91" s="327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42" t="s">
        <v>60</v>
      </c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14"/>
      <c r="Z92" s="314"/>
    </row>
    <row r="93" spans="1:53" ht="16.5" hidden="1" customHeight="1" x14ac:dyDescent="0.25">
      <c r="A93" s="54" t="s">
        <v>175</v>
      </c>
      <c r="B93" s="54" t="s">
        <v>176</v>
      </c>
      <c r="C93" s="31">
        <v>4301030895</v>
      </c>
      <c r="D93" s="332">
        <v>4607091387667</v>
      </c>
      <c r="E93" s="333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5"/>
      <c r="P93" s="335"/>
      <c r="Q93" s="335"/>
      <c r="R93" s="333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4301030961</v>
      </c>
      <c r="D94" s="332">
        <v>4607091387636</v>
      </c>
      <c r="E94" s="333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5"/>
      <c r="P94" s="335"/>
      <c r="Q94" s="335"/>
      <c r="R94" s="333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4301031078</v>
      </c>
      <c r="D95" s="332">
        <v>4607091384727</v>
      </c>
      <c r="E95" s="333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8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5"/>
      <c r="P95" s="335"/>
      <c r="Q95" s="335"/>
      <c r="R95" s="333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181</v>
      </c>
      <c r="B96" s="54" t="s">
        <v>182</v>
      </c>
      <c r="C96" s="31">
        <v>4301031080</v>
      </c>
      <c r="D96" s="332">
        <v>4607091386745</v>
      </c>
      <c r="E96" s="333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5"/>
      <c r="P96" s="335"/>
      <c r="Q96" s="335"/>
      <c r="R96" s="333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183</v>
      </c>
      <c r="B97" s="54" t="s">
        <v>184</v>
      </c>
      <c r="C97" s="31">
        <v>4301030963</v>
      </c>
      <c r="D97" s="332">
        <v>4607091382426</v>
      </c>
      <c r="E97" s="333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5"/>
      <c r="P97" s="335"/>
      <c r="Q97" s="335"/>
      <c r="R97" s="333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4301030962</v>
      </c>
      <c r="D98" s="332">
        <v>4607091386547</v>
      </c>
      <c r="E98" s="333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5"/>
      <c r="P98" s="335"/>
      <c r="Q98" s="335"/>
      <c r="R98" s="333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4301031079</v>
      </c>
      <c r="D99" s="332">
        <v>4607091384734</v>
      </c>
      <c r="E99" s="333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66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5"/>
      <c r="P99" s="335"/>
      <c r="Q99" s="335"/>
      <c r="R99" s="333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189</v>
      </c>
      <c r="B100" s="54" t="s">
        <v>190</v>
      </c>
      <c r="C100" s="31">
        <v>4301030964</v>
      </c>
      <c r="D100" s="332">
        <v>4607091382464</v>
      </c>
      <c r="E100" s="333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6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5"/>
      <c r="P100" s="335"/>
      <c r="Q100" s="335"/>
      <c r="R100" s="333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191</v>
      </c>
      <c r="B101" s="54" t="s">
        <v>192</v>
      </c>
      <c r="C101" s="31">
        <v>4301031234</v>
      </c>
      <c r="D101" s="332">
        <v>4680115883444</v>
      </c>
      <c r="E101" s="333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30" t="s">
        <v>193</v>
      </c>
      <c r="O101" s="335"/>
      <c r="P101" s="335"/>
      <c r="Q101" s="335"/>
      <c r="R101" s="333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194</v>
      </c>
      <c r="C102" s="31">
        <v>4301031235</v>
      </c>
      <c r="D102" s="332">
        <v>4680115883444</v>
      </c>
      <c r="E102" s="333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3" t="s">
        <v>193</v>
      </c>
      <c r="O102" s="335"/>
      <c r="P102" s="335"/>
      <c r="Q102" s="335"/>
      <c r="R102" s="333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39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40"/>
      <c r="N103" s="325" t="s">
        <v>66</v>
      </c>
      <c r="O103" s="326"/>
      <c r="P103" s="326"/>
      <c r="Q103" s="326"/>
      <c r="R103" s="326"/>
      <c r="S103" s="326"/>
      <c r="T103" s="327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hidden="1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40"/>
      <c r="N104" s="325" t="s">
        <v>66</v>
      </c>
      <c r="O104" s="326"/>
      <c r="P104" s="326"/>
      <c r="Q104" s="326"/>
      <c r="R104" s="326"/>
      <c r="S104" s="326"/>
      <c r="T104" s="327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hidden="1" customHeight="1" x14ac:dyDescent="0.25">
      <c r="A105" s="342" t="s">
        <v>68</v>
      </c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  <c r="U105" s="338"/>
      <c r="V105" s="338"/>
      <c r="W105" s="338"/>
      <c r="X105" s="338"/>
      <c r="Y105" s="314"/>
      <c r="Z105" s="314"/>
    </row>
    <row r="106" spans="1:53" ht="27" hidden="1" customHeight="1" x14ac:dyDescent="0.25">
      <c r="A106" s="54" t="s">
        <v>195</v>
      </c>
      <c r="B106" s="54" t="s">
        <v>196</v>
      </c>
      <c r="C106" s="31">
        <v>4301051543</v>
      </c>
      <c r="D106" s="332">
        <v>4607091386967</v>
      </c>
      <c r="E106" s="333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40" t="s">
        <v>197</v>
      </c>
      <c r="O106" s="335"/>
      <c r="P106" s="335"/>
      <c r="Q106" s="335"/>
      <c r="R106" s="333"/>
      <c r="S106" s="34"/>
      <c r="T106" s="34"/>
      <c r="U106" s="35" t="s">
        <v>65</v>
      </c>
      <c r="V106" s="319">
        <v>0</v>
      </c>
      <c r="W106" s="320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195</v>
      </c>
      <c r="B107" s="54" t="s">
        <v>198</v>
      </c>
      <c r="C107" s="31">
        <v>4301051437</v>
      </c>
      <c r="D107" s="332">
        <v>4607091386967</v>
      </c>
      <c r="E107" s="333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411" t="s">
        <v>199</v>
      </c>
      <c r="O107" s="335"/>
      <c r="P107" s="335"/>
      <c r="Q107" s="335"/>
      <c r="R107" s="333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200</v>
      </c>
      <c r="B108" s="54" t="s">
        <v>201</v>
      </c>
      <c r="C108" s="31">
        <v>4301051611</v>
      </c>
      <c r="D108" s="332">
        <v>4607091385304</v>
      </c>
      <c r="E108" s="333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6" t="s">
        <v>202</v>
      </c>
      <c r="O108" s="335"/>
      <c r="P108" s="335"/>
      <c r="Q108" s="335"/>
      <c r="R108" s="333"/>
      <c r="S108" s="34"/>
      <c r="T108" s="34"/>
      <c r="U108" s="35" t="s">
        <v>65</v>
      </c>
      <c r="V108" s="319">
        <v>100</v>
      </c>
      <c r="W108" s="320">
        <f t="shared" si="5"/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4301051306</v>
      </c>
      <c r="D109" s="332">
        <v>4607091386264</v>
      </c>
      <c r="E109" s="333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5"/>
      <c r="P109" s="335"/>
      <c r="Q109" s="335"/>
      <c r="R109" s="333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205</v>
      </c>
      <c r="B110" s="54" t="s">
        <v>206</v>
      </c>
      <c r="C110" s="31">
        <v>4301051477</v>
      </c>
      <c r="D110" s="332">
        <v>4680115882584</v>
      </c>
      <c r="E110" s="333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8" t="s">
        <v>207</v>
      </c>
      <c r="O110" s="335"/>
      <c r="P110" s="335"/>
      <c r="Q110" s="335"/>
      <c r="R110" s="333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208</v>
      </c>
      <c r="C111" s="31">
        <v>4301051476</v>
      </c>
      <c r="D111" s="332">
        <v>4680115882584</v>
      </c>
      <c r="E111" s="333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50" t="s">
        <v>209</v>
      </c>
      <c r="O111" s="335"/>
      <c r="P111" s="335"/>
      <c r="Q111" s="335"/>
      <c r="R111" s="333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210</v>
      </c>
      <c r="B112" s="54" t="s">
        <v>211</v>
      </c>
      <c r="C112" s="31">
        <v>4301051436</v>
      </c>
      <c r="D112" s="332">
        <v>4607091385731</v>
      </c>
      <c r="E112" s="333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639" t="s">
        <v>212</v>
      </c>
      <c r="O112" s="335"/>
      <c r="P112" s="335"/>
      <c r="Q112" s="335"/>
      <c r="R112" s="333"/>
      <c r="S112" s="34"/>
      <c r="T112" s="34"/>
      <c r="U112" s="35" t="s">
        <v>65</v>
      </c>
      <c r="V112" s="319">
        <v>0</v>
      </c>
      <c r="W112" s="320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213</v>
      </c>
      <c r="B113" s="54" t="s">
        <v>214</v>
      </c>
      <c r="C113" s="31">
        <v>4301051439</v>
      </c>
      <c r="D113" s="332">
        <v>4680115880214</v>
      </c>
      <c r="E113" s="333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607" t="s">
        <v>215</v>
      </c>
      <c r="O113" s="335"/>
      <c r="P113" s="335"/>
      <c r="Q113" s="335"/>
      <c r="R113" s="333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216</v>
      </c>
      <c r="B114" s="54" t="s">
        <v>217</v>
      </c>
      <c r="C114" s="31">
        <v>4301051438</v>
      </c>
      <c r="D114" s="332">
        <v>4680115880894</v>
      </c>
      <c r="E114" s="333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443" t="s">
        <v>218</v>
      </c>
      <c r="O114" s="335"/>
      <c r="P114" s="335"/>
      <c r="Q114" s="335"/>
      <c r="R114" s="333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219</v>
      </c>
      <c r="B115" s="54" t="s">
        <v>220</v>
      </c>
      <c r="C115" s="31">
        <v>4301051313</v>
      </c>
      <c r="D115" s="332">
        <v>4607091385427</v>
      </c>
      <c r="E115" s="333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5"/>
      <c r="P115" s="335"/>
      <c r="Q115" s="335"/>
      <c r="R115" s="333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221</v>
      </c>
      <c r="B116" s="54" t="s">
        <v>222</v>
      </c>
      <c r="C116" s="31">
        <v>4301051480</v>
      </c>
      <c r="D116" s="332">
        <v>4680115882645</v>
      </c>
      <c r="E116" s="333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597" t="s">
        <v>223</v>
      </c>
      <c r="O116" s="335"/>
      <c r="P116" s="335"/>
      <c r="Q116" s="335"/>
      <c r="R116" s="333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39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40"/>
      <c r="N117" s="325" t="s">
        <v>66</v>
      </c>
      <c r="O117" s="326"/>
      <c r="P117" s="326"/>
      <c r="Q117" s="326"/>
      <c r="R117" s="326"/>
      <c r="S117" s="326"/>
      <c r="T117" s="327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11.904761904761905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12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0.26100000000000001</v>
      </c>
      <c r="Y117" s="322"/>
      <c r="Z117" s="322"/>
    </row>
    <row r="118" spans="1:53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40"/>
      <c r="N118" s="325" t="s">
        <v>66</v>
      </c>
      <c r="O118" s="326"/>
      <c r="P118" s="326"/>
      <c r="Q118" s="326"/>
      <c r="R118" s="326"/>
      <c r="S118" s="326"/>
      <c r="T118" s="327"/>
      <c r="U118" s="37" t="s">
        <v>65</v>
      </c>
      <c r="V118" s="321">
        <f>IFERROR(SUM(V106:V116),"0")</f>
        <v>100</v>
      </c>
      <c r="W118" s="321">
        <f>IFERROR(SUM(W106:W116),"0")</f>
        <v>100.80000000000001</v>
      </c>
      <c r="X118" s="37"/>
      <c r="Y118" s="322"/>
      <c r="Z118" s="322"/>
    </row>
    <row r="119" spans="1:53" ht="14.25" hidden="1" customHeight="1" x14ac:dyDescent="0.25">
      <c r="A119" s="342" t="s">
        <v>224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14"/>
      <c r="Z119" s="314"/>
    </row>
    <row r="120" spans="1:53" ht="27" hidden="1" customHeight="1" x14ac:dyDescent="0.25">
      <c r="A120" s="54" t="s">
        <v>225</v>
      </c>
      <c r="B120" s="54" t="s">
        <v>226</v>
      </c>
      <c r="C120" s="31">
        <v>4301060296</v>
      </c>
      <c r="D120" s="332">
        <v>4607091383065</v>
      </c>
      <c r="E120" s="333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0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5"/>
      <c r="P120" s="335"/>
      <c r="Q120" s="335"/>
      <c r="R120" s="333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227</v>
      </c>
      <c r="B121" s="54" t="s">
        <v>228</v>
      </c>
      <c r="C121" s="31">
        <v>4301060350</v>
      </c>
      <c r="D121" s="332">
        <v>4680115881532</v>
      </c>
      <c r="E121" s="333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4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5"/>
      <c r="P121" s="335"/>
      <c r="Q121" s="335"/>
      <c r="R121" s="333"/>
      <c r="S121" s="34"/>
      <c r="T121" s="34" t="s">
        <v>126</v>
      </c>
      <c r="U121" s="35" t="s">
        <v>65</v>
      </c>
      <c r="V121" s="319">
        <v>0</v>
      </c>
      <c r="W121" s="320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229</v>
      </c>
      <c r="C122" s="31">
        <v>4301060371</v>
      </c>
      <c r="D122" s="332">
        <v>4680115881532</v>
      </c>
      <c r="E122" s="333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433" t="s">
        <v>230</v>
      </c>
      <c r="O122" s="335"/>
      <c r="P122" s="335"/>
      <c r="Q122" s="335"/>
      <c r="R122" s="333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231</v>
      </c>
      <c r="B123" s="54" t="s">
        <v>232</v>
      </c>
      <c r="C123" s="31">
        <v>4301060356</v>
      </c>
      <c r="D123" s="332">
        <v>4680115882652</v>
      </c>
      <c r="E123" s="333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463" t="s">
        <v>233</v>
      </c>
      <c r="O123" s="335"/>
      <c r="P123" s="335"/>
      <c r="Q123" s="335"/>
      <c r="R123" s="333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235</v>
      </c>
      <c r="C124" s="31">
        <v>4301060351</v>
      </c>
      <c r="D124" s="332">
        <v>4680115881464</v>
      </c>
      <c r="E124" s="333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565" t="s">
        <v>236</v>
      </c>
      <c r="O124" s="335"/>
      <c r="P124" s="335"/>
      <c r="Q124" s="335"/>
      <c r="R124" s="333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39"/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40"/>
      <c r="N125" s="325" t="s">
        <v>66</v>
      </c>
      <c r="O125" s="326"/>
      <c r="P125" s="326"/>
      <c r="Q125" s="326"/>
      <c r="R125" s="326"/>
      <c r="S125" s="326"/>
      <c r="T125" s="327"/>
      <c r="U125" s="37" t="s">
        <v>67</v>
      </c>
      <c r="V125" s="321">
        <f>IFERROR(V120/H120,"0")+IFERROR(V121/H121,"0")+IFERROR(V122/H122,"0")+IFERROR(V123/H123,"0")+IFERROR(V124/H124,"0")</f>
        <v>0</v>
      </c>
      <c r="W125" s="321">
        <f>IFERROR(W120/H120,"0")+IFERROR(W121/H121,"0")+IFERROR(W122/H122,"0")+IFERROR(W123/H123,"0")+IFERROR(W124/H124,"0")</f>
        <v>0</v>
      </c>
      <c r="X125" s="321">
        <f>IFERROR(IF(X120="",0,X120),"0")+IFERROR(IF(X121="",0,X121),"0")+IFERROR(IF(X122="",0,X122),"0")+IFERROR(IF(X123="",0,X123),"0")+IFERROR(IF(X124="",0,X124),"0")</f>
        <v>0</v>
      </c>
      <c r="Y125" s="322"/>
      <c r="Z125" s="322"/>
    </row>
    <row r="126" spans="1:53" hidden="1" x14ac:dyDescent="0.2">
      <c r="A126" s="338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40"/>
      <c r="N126" s="325" t="s">
        <v>66</v>
      </c>
      <c r="O126" s="326"/>
      <c r="P126" s="326"/>
      <c r="Q126" s="326"/>
      <c r="R126" s="326"/>
      <c r="S126" s="326"/>
      <c r="T126" s="327"/>
      <c r="U126" s="37" t="s">
        <v>65</v>
      </c>
      <c r="V126" s="321">
        <f>IFERROR(SUM(V120:V124),"0")</f>
        <v>0</v>
      </c>
      <c r="W126" s="321">
        <f>IFERROR(SUM(W120:W124),"0")</f>
        <v>0</v>
      </c>
      <c r="X126" s="37"/>
      <c r="Y126" s="322"/>
      <c r="Z126" s="322"/>
    </row>
    <row r="127" spans="1:53" ht="16.5" hidden="1" customHeight="1" x14ac:dyDescent="0.25">
      <c r="A127" s="337" t="s">
        <v>237</v>
      </c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8"/>
      <c r="N127" s="338"/>
      <c r="O127" s="338"/>
      <c r="P127" s="338"/>
      <c r="Q127" s="338"/>
      <c r="R127" s="338"/>
      <c r="S127" s="338"/>
      <c r="T127" s="338"/>
      <c r="U127" s="338"/>
      <c r="V127" s="338"/>
      <c r="W127" s="338"/>
      <c r="X127" s="338"/>
      <c r="Y127" s="315"/>
      <c r="Z127" s="315"/>
    </row>
    <row r="128" spans="1:53" ht="14.25" hidden="1" customHeight="1" x14ac:dyDescent="0.25">
      <c r="A128" s="342" t="s">
        <v>68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14"/>
      <c r="Z128" s="314"/>
    </row>
    <row r="129" spans="1:53" ht="27" hidden="1" customHeight="1" x14ac:dyDescent="0.25">
      <c r="A129" s="54" t="s">
        <v>238</v>
      </c>
      <c r="B129" s="54" t="s">
        <v>239</v>
      </c>
      <c r="C129" s="31">
        <v>4301051612</v>
      </c>
      <c r="D129" s="332">
        <v>4607091385168</v>
      </c>
      <c r="E129" s="333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572" t="s">
        <v>240</v>
      </c>
      <c r="O129" s="335"/>
      <c r="P129" s="335"/>
      <c r="Q129" s="335"/>
      <c r="R129" s="333"/>
      <c r="S129" s="34"/>
      <c r="T129" s="34"/>
      <c r="U129" s="35" t="s">
        <v>65</v>
      </c>
      <c r="V129" s="319">
        <v>0</v>
      </c>
      <c r="W129" s="32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241</v>
      </c>
      <c r="B130" s="54" t="s">
        <v>242</v>
      </c>
      <c r="C130" s="31">
        <v>4301051362</v>
      </c>
      <c r="D130" s="332">
        <v>4607091383256</v>
      </c>
      <c r="E130" s="333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44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5"/>
      <c r="P130" s="335"/>
      <c r="Q130" s="335"/>
      <c r="R130" s="333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243</v>
      </c>
      <c r="B131" s="54" t="s">
        <v>244</v>
      </c>
      <c r="C131" s="31">
        <v>4301051358</v>
      </c>
      <c r="D131" s="332">
        <v>4607091385748</v>
      </c>
      <c r="E131" s="333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5"/>
      <c r="P131" s="335"/>
      <c r="Q131" s="335"/>
      <c r="R131" s="333"/>
      <c r="S131" s="34"/>
      <c r="T131" s="34"/>
      <c r="U131" s="35" t="s">
        <v>65</v>
      </c>
      <c r="V131" s="319">
        <v>0</v>
      </c>
      <c r="W131" s="32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idden="1" x14ac:dyDescent="0.2">
      <c r="A132" s="339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40"/>
      <c r="N132" s="325" t="s">
        <v>66</v>
      </c>
      <c r="O132" s="326"/>
      <c r="P132" s="326"/>
      <c r="Q132" s="326"/>
      <c r="R132" s="326"/>
      <c r="S132" s="326"/>
      <c r="T132" s="327"/>
      <c r="U132" s="37" t="s">
        <v>67</v>
      </c>
      <c r="V132" s="321">
        <f>IFERROR(V129/H129,"0")+IFERROR(V130/H130,"0")+IFERROR(V131/H131,"0")</f>
        <v>0</v>
      </c>
      <c r="W132" s="321">
        <f>IFERROR(W129/H129,"0")+IFERROR(W130/H130,"0")+IFERROR(W131/H131,"0")</f>
        <v>0</v>
      </c>
      <c r="X132" s="321">
        <f>IFERROR(IF(X129="",0,X129),"0")+IFERROR(IF(X130="",0,X130),"0")+IFERROR(IF(X131="",0,X131),"0")</f>
        <v>0</v>
      </c>
      <c r="Y132" s="322"/>
      <c r="Z132" s="322"/>
    </row>
    <row r="133" spans="1:53" hidden="1" x14ac:dyDescent="0.2">
      <c r="A133" s="338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40"/>
      <c r="N133" s="325" t="s">
        <v>66</v>
      </c>
      <c r="O133" s="326"/>
      <c r="P133" s="326"/>
      <c r="Q133" s="326"/>
      <c r="R133" s="326"/>
      <c r="S133" s="326"/>
      <c r="T133" s="327"/>
      <c r="U133" s="37" t="s">
        <v>65</v>
      </c>
      <c r="V133" s="321">
        <f>IFERROR(SUM(V129:V131),"0")</f>
        <v>0</v>
      </c>
      <c r="W133" s="321">
        <f>IFERROR(SUM(W129:W131),"0")</f>
        <v>0</v>
      </c>
      <c r="X133" s="37"/>
      <c r="Y133" s="322"/>
      <c r="Z133" s="322"/>
    </row>
    <row r="134" spans="1:53" ht="27.75" hidden="1" customHeight="1" x14ac:dyDescent="0.2">
      <c r="A134" s="360" t="s">
        <v>245</v>
      </c>
      <c r="B134" s="361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48"/>
      <c r="Z134" s="48"/>
    </row>
    <row r="135" spans="1:53" ht="16.5" hidden="1" customHeight="1" x14ac:dyDescent="0.25">
      <c r="A135" s="337" t="s">
        <v>246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15"/>
      <c r="Z135" s="315"/>
    </row>
    <row r="136" spans="1:53" ht="14.25" hidden="1" customHeight="1" x14ac:dyDescent="0.25">
      <c r="A136" s="342" t="s">
        <v>103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14"/>
      <c r="Z136" s="314"/>
    </row>
    <row r="137" spans="1:53" ht="27" hidden="1" customHeight="1" x14ac:dyDescent="0.25">
      <c r="A137" s="54" t="s">
        <v>247</v>
      </c>
      <c r="B137" s="54" t="s">
        <v>248</v>
      </c>
      <c r="C137" s="31">
        <v>4301011223</v>
      </c>
      <c r="D137" s="332">
        <v>4607091383423</v>
      </c>
      <c r="E137" s="333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5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5"/>
      <c r="P137" s="335"/>
      <c r="Q137" s="335"/>
      <c r="R137" s="333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249</v>
      </c>
      <c r="B138" s="54" t="s">
        <v>250</v>
      </c>
      <c r="C138" s="31">
        <v>4301011338</v>
      </c>
      <c r="D138" s="332">
        <v>4607091381405</v>
      </c>
      <c r="E138" s="333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5"/>
      <c r="P138" s="335"/>
      <c r="Q138" s="335"/>
      <c r="R138" s="333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251</v>
      </c>
      <c r="B139" s="54" t="s">
        <v>252</v>
      </c>
      <c r="C139" s="31">
        <v>4301011333</v>
      </c>
      <c r="D139" s="332">
        <v>4607091386516</v>
      </c>
      <c r="E139" s="333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42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5"/>
      <c r="P139" s="335"/>
      <c r="Q139" s="335"/>
      <c r="R139" s="333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idden="1" x14ac:dyDescent="0.2">
      <c r="A140" s="339"/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40"/>
      <c r="N140" s="325" t="s">
        <v>66</v>
      </c>
      <c r="O140" s="326"/>
      <c r="P140" s="326"/>
      <c r="Q140" s="326"/>
      <c r="R140" s="326"/>
      <c r="S140" s="326"/>
      <c r="T140" s="327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hidden="1" x14ac:dyDescent="0.2">
      <c r="A141" s="338"/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40"/>
      <c r="N141" s="325" t="s">
        <v>66</v>
      </c>
      <c r="O141" s="326"/>
      <c r="P141" s="326"/>
      <c r="Q141" s="326"/>
      <c r="R141" s="326"/>
      <c r="S141" s="326"/>
      <c r="T141" s="327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hidden="1" customHeight="1" x14ac:dyDescent="0.25">
      <c r="A142" s="337" t="s">
        <v>253</v>
      </c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8"/>
      <c r="N142" s="338"/>
      <c r="O142" s="338"/>
      <c r="P142" s="338"/>
      <c r="Q142" s="338"/>
      <c r="R142" s="338"/>
      <c r="S142" s="338"/>
      <c r="T142" s="338"/>
      <c r="U142" s="338"/>
      <c r="V142" s="338"/>
      <c r="W142" s="338"/>
      <c r="X142" s="338"/>
      <c r="Y142" s="315"/>
      <c r="Z142" s="315"/>
    </row>
    <row r="143" spans="1:53" ht="14.25" hidden="1" customHeight="1" x14ac:dyDescent="0.25">
      <c r="A143" s="342" t="s">
        <v>60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314"/>
      <c r="Z143" s="314"/>
    </row>
    <row r="144" spans="1:53" ht="27" hidden="1" customHeight="1" x14ac:dyDescent="0.25">
      <c r="A144" s="54" t="s">
        <v>254</v>
      </c>
      <c r="B144" s="54" t="s">
        <v>255</v>
      </c>
      <c r="C144" s="31">
        <v>4301031191</v>
      </c>
      <c r="D144" s="332">
        <v>4680115880993</v>
      </c>
      <c r="E144" s="333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5"/>
      <c r="P144" s="335"/>
      <c r="Q144" s="335"/>
      <c r="R144" s="333"/>
      <c r="S144" s="34"/>
      <c r="T144" s="34"/>
      <c r="U144" s="35" t="s">
        <v>65</v>
      </c>
      <c r="V144" s="319">
        <v>0</v>
      </c>
      <c r="W144" s="320">
        <f t="shared" ref="W144:W152" si="6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4301031204</v>
      </c>
      <c r="D145" s="332">
        <v>4680115881761</v>
      </c>
      <c r="E145" s="333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5"/>
      <c r="P145" s="335"/>
      <c r="Q145" s="335"/>
      <c r="R145" s="333"/>
      <c r="S145" s="34"/>
      <c r="T145" s="34"/>
      <c r="U145" s="35" t="s">
        <v>65</v>
      </c>
      <c r="V145" s="319">
        <v>150</v>
      </c>
      <c r="W145" s="320">
        <f t="shared" si="6"/>
        <v>151.20000000000002</v>
      </c>
      <c r="X145" s="36">
        <f>IFERROR(IF(W145=0,"",ROUNDUP(W145/H145,0)*0.00753),"")</f>
        <v>0.27107999999999999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4301031201</v>
      </c>
      <c r="D146" s="332">
        <v>4680115881563</v>
      </c>
      <c r="E146" s="333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4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5"/>
      <c r="P146" s="335"/>
      <c r="Q146" s="335"/>
      <c r="R146" s="333"/>
      <c r="S146" s="34"/>
      <c r="T146" s="34"/>
      <c r="U146" s="35" t="s">
        <v>65</v>
      </c>
      <c r="V146" s="319">
        <v>150</v>
      </c>
      <c r="W146" s="320">
        <f t="shared" si="6"/>
        <v>151.20000000000002</v>
      </c>
      <c r="X146" s="36">
        <f>IFERROR(IF(W146=0,"",ROUNDUP(W146/H146,0)*0.00753),"")</f>
        <v>0.27107999999999999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4301031199</v>
      </c>
      <c r="D147" s="332">
        <v>4680115880986</v>
      </c>
      <c r="E147" s="333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5"/>
      <c r="P147" s="335"/>
      <c r="Q147" s="335"/>
      <c r="R147" s="333"/>
      <c r="S147" s="34"/>
      <c r="T147" s="34"/>
      <c r="U147" s="35" t="s">
        <v>65</v>
      </c>
      <c r="V147" s="319">
        <v>0</v>
      </c>
      <c r="W147" s="320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4301031190</v>
      </c>
      <c r="D148" s="332">
        <v>4680115880207</v>
      </c>
      <c r="E148" s="333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5"/>
      <c r="P148" s="335"/>
      <c r="Q148" s="335"/>
      <c r="R148" s="333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264</v>
      </c>
      <c r="B149" s="54" t="s">
        <v>265</v>
      </c>
      <c r="C149" s="31">
        <v>4301031205</v>
      </c>
      <c r="D149" s="332">
        <v>4680115881785</v>
      </c>
      <c r="E149" s="333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5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5"/>
      <c r="P149" s="335"/>
      <c r="Q149" s="335"/>
      <c r="R149" s="333"/>
      <c r="S149" s="34"/>
      <c r="T149" s="34"/>
      <c r="U149" s="35" t="s">
        <v>65</v>
      </c>
      <c r="V149" s="319">
        <v>0</v>
      </c>
      <c r="W149" s="320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4301031202</v>
      </c>
      <c r="D150" s="332">
        <v>4680115881679</v>
      </c>
      <c r="E150" s="333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5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5"/>
      <c r="P150" s="335"/>
      <c r="Q150" s="335"/>
      <c r="R150" s="333"/>
      <c r="S150" s="34"/>
      <c r="T150" s="34"/>
      <c r="U150" s="35" t="s">
        <v>65</v>
      </c>
      <c r="V150" s="319">
        <v>0</v>
      </c>
      <c r="W150" s="320">
        <f t="shared" si="6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4301031158</v>
      </c>
      <c r="D151" s="332">
        <v>4680115880191</v>
      </c>
      <c r="E151" s="333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3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5"/>
      <c r="P151" s="335"/>
      <c r="Q151" s="335"/>
      <c r="R151" s="333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hidden="1" customHeight="1" x14ac:dyDescent="0.25">
      <c r="A152" s="54" t="s">
        <v>270</v>
      </c>
      <c r="B152" s="54" t="s">
        <v>271</v>
      </c>
      <c r="C152" s="31">
        <v>4301031245</v>
      </c>
      <c r="D152" s="332">
        <v>4680115883963</v>
      </c>
      <c r="E152" s="333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569" t="s">
        <v>272</v>
      </c>
      <c r="O152" s="335"/>
      <c r="P152" s="335"/>
      <c r="Q152" s="335"/>
      <c r="R152" s="333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x14ac:dyDescent="0.2">
      <c r="A153" s="339"/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40"/>
      <c r="N153" s="325" t="s">
        <v>66</v>
      </c>
      <c r="O153" s="326"/>
      <c r="P153" s="326"/>
      <c r="Q153" s="326"/>
      <c r="R153" s="326"/>
      <c r="S153" s="326"/>
      <c r="T153" s="327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71.428571428571431</v>
      </c>
      <c r="W153" s="321">
        <f>IFERROR(W144/H144,"0")+IFERROR(W145/H145,"0")+IFERROR(W146/H146,"0")+IFERROR(W147/H147,"0")+IFERROR(W148/H148,"0")+IFERROR(W149/H149,"0")+IFERROR(W150/H150,"0")+IFERROR(W151/H151,"0")+IFERROR(W152/H152,"0")</f>
        <v>72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0.54215999999999998</v>
      </c>
      <c r="Y153" s="322"/>
      <c r="Z153" s="322"/>
    </row>
    <row r="154" spans="1:53" x14ac:dyDescent="0.2">
      <c r="A154" s="338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40"/>
      <c r="N154" s="325" t="s">
        <v>66</v>
      </c>
      <c r="O154" s="326"/>
      <c r="P154" s="326"/>
      <c r="Q154" s="326"/>
      <c r="R154" s="326"/>
      <c r="S154" s="326"/>
      <c r="T154" s="327"/>
      <c r="U154" s="37" t="s">
        <v>65</v>
      </c>
      <c r="V154" s="321">
        <f>IFERROR(SUM(V144:V152),"0")</f>
        <v>300</v>
      </c>
      <c r="W154" s="321">
        <f>IFERROR(SUM(W144:W152),"0")</f>
        <v>302.40000000000003</v>
      </c>
      <c r="X154" s="37"/>
      <c r="Y154" s="322"/>
      <c r="Z154" s="322"/>
    </row>
    <row r="155" spans="1:53" ht="16.5" hidden="1" customHeight="1" x14ac:dyDescent="0.25">
      <c r="A155" s="337" t="s">
        <v>273</v>
      </c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38"/>
      <c r="P155" s="338"/>
      <c r="Q155" s="338"/>
      <c r="R155" s="338"/>
      <c r="S155" s="338"/>
      <c r="T155" s="338"/>
      <c r="U155" s="338"/>
      <c r="V155" s="338"/>
      <c r="W155" s="338"/>
      <c r="X155" s="338"/>
      <c r="Y155" s="315"/>
      <c r="Z155" s="315"/>
    </row>
    <row r="156" spans="1:53" ht="14.25" hidden="1" customHeight="1" x14ac:dyDescent="0.25">
      <c r="A156" s="342" t="s">
        <v>103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314"/>
      <c r="Z156" s="314"/>
    </row>
    <row r="157" spans="1:53" ht="16.5" hidden="1" customHeight="1" x14ac:dyDescent="0.25">
      <c r="A157" s="54" t="s">
        <v>274</v>
      </c>
      <c r="B157" s="54" t="s">
        <v>275</v>
      </c>
      <c r="C157" s="31">
        <v>4301011450</v>
      </c>
      <c r="D157" s="332">
        <v>4680115881402</v>
      </c>
      <c r="E157" s="333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6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5"/>
      <c r="P157" s="335"/>
      <c r="Q157" s="335"/>
      <c r="R157" s="333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hidden="1" customHeight="1" x14ac:dyDescent="0.25">
      <c r="A158" s="54" t="s">
        <v>276</v>
      </c>
      <c r="B158" s="54" t="s">
        <v>277</v>
      </c>
      <c r="C158" s="31">
        <v>4301011454</v>
      </c>
      <c r="D158" s="332">
        <v>4680115881396</v>
      </c>
      <c r="E158" s="333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5"/>
      <c r="P158" s="335"/>
      <c r="Q158" s="335"/>
      <c r="R158" s="333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hidden="1" x14ac:dyDescent="0.2">
      <c r="A159" s="339"/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40"/>
      <c r="N159" s="325" t="s">
        <v>66</v>
      </c>
      <c r="O159" s="326"/>
      <c r="P159" s="326"/>
      <c r="Q159" s="326"/>
      <c r="R159" s="326"/>
      <c r="S159" s="326"/>
      <c r="T159" s="327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hidden="1" x14ac:dyDescent="0.2">
      <c r="A160" s="338"/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40"/>
      <c r="N160" s="325" t="s">
        <v>66</v>
      </c>
      <c r="O160" s="326"/>
      <c r="P160" s="326"/>
      <c r="Q160" s="326"/>
      <c r="R160" s="326"/>
      <c r="S160" s="326"/>
      <c r="T160" s="327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hidden="1" customHeight="1" x14ac:dyDescent="0.25">
      <c r="A161" s="342" t="s">
        <v>95</v>
      </c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8"/>
      <c r="N161" s="338"/>
      <c r="O161" s="338"/>
      <c r="P161" s="338"/>
      <c r="Q161" s="338"/>
      <c r="R161" s="338"/>
      <c r="S161" s="338"/>
      <c r="T161" s="338"/>
      <c r="U161" s="338"/>
      <c r="V161" s="338"/>
      <c r="W161" s="338"/>
      <c r="X161" s="338"/>
      <c r="Y161" s="314"/>
      <c r="Z161" s="314"/>
    </row>
    <row r="162" spans="1:53" ht="16.5" hidden="1" customHeight="1" x14ac:dyDescent="0.25">
      <c r="A162" s="54" t="s">
        <v>278</v>
      </c>
      <c r="B162" s="54" t="s">
        <v>279</v>
      </c>
      <c r="C162" s="31">
        <v>4301020262</v>
      </c>
      <c r="D162" s="332">
        <v>4680115882935</v>
      </c>
      <c r="E162" s="333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452" t="s">
        <v>280</v>
      </c>
      <c r="O162" s="335"/>
      <c r="P162" s="335"/>
      <c r="Q162" s="335"/>
      <c r="R162" s="333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hidden="1" customHeight="1" x14ac:dyDescent="0.25">
      <c r="A163" s="54" t="s">
        <v>281</v>
      </c>
      <c r="B163" s="54" t="s">
        <v>282</v>
      </c>
      <c r="C163" s="31">
        <v>4301020220</v>
      </c>
      <c r="D163" s="332">
        <v>4680115880764</v>
      </c>
      <c r="E163" s="333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5"/>
      <c r="P163" s="335"/>
      <c r="Q163" s="335"/>
      <c r="R163" s="333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hidden="1" x14ac:dyDescent="0.2">
      <c r="A164" s="339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40"/>
      <c r="N164" s="325" t="s">
        <v>66</v>
      </c>
      <c r="O164" s="326"/>
      <c r="P164" s="326"/>
      <c r="Q164" s="326"/>
      <c r="R164" s="326"/>
      <c r="S164" s="326"/>
      <c r="T164" s="327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hidden="1" x14ac:dyDescent="0.2">
      <c r="A165" s="338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40"/>
      <c r="N165" s="325" t="s">
        <v>66</v>
      </c>
      <c r="O165" s="326"/>
      <c r="P165" s="326"/>
      <c r="Q165" s="326"/>
      <c r="R165" s="326"/>
      <c r="S165" s="326"/>
      <c r="T165" s="327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hidden="1" customHeight="1" x14ac:dyDescent="0.25">
      <c r="A166" s="342" t="s">
        <v>60</v>
      </c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8"/>
      <c r="N166" s="338"/>
      <c r="O166" s="338"/>
      <c r="P166" s="338"/>
      <c r="Q166" s="338"/>
      <c r="R166" s="338"/>
      <c r="S166" s="338"/>
      <c r="T166" s="338"/>
      <c r="U166" s="338"/>
      <c r="V166" s="338"/>
      <c r="W166" s="338"/>
      <c r="X166" s="338"/>
      <c r="Y166" s="314"/>
      <c r="Z166" s="314"/>
    </row>
    <row r="167" spans="1:53" ht="27" customHeight="1" x14ac:dyDescent="0.25">
      <c r="A167" s="54" t="s">
        <v>283</v>
      </c>
      <c r="B167" s="54" t="s">
        <v>284</v>
      </c>
      <c r="C167" s="31">
        <v>4301031224</v>
      </c>
      <c r="D167" s="332">
        <v>4680115882683</v>
      </c>
      <c r="E167" s="333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5"/>
      <c r="P167" s="335"/>
      <c r="Q167" s="335"/>
      <c r="R167" s="333"/>
      <c r="S167" s="34"/>
      <c r="T167" s="34"/>
      <c r="U167" s="35" t="s">
        <v>65</v>
      </c>
      <c r="V167" s="319">
        <v>400</v>
      </c>
      <c r="W167" s="320">
        <f>IFERROR(IF(V167="",0,CEILING((V167/$H167),1)*$H167),"")</f>
        <v>405</v>
      </c>
      <c r="X167" s="36">
        <f>IFERROR(IF(W167=0,"",ROUNDUP(W167/H167,0)*0.00937),"")</f>
        <v>0.70274999999999999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285</v>
      </c>
      <c r="B168" s="54" t="s">
        <v>286</v>
      </c>
      <c r="C168" s="31">
        <v>4301031230</v>
      </c>
      <c r="D168" s="332">
        <v>4680115882690</v>
      </c>
      <c r="E168" s="333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5"/>
      <c r="P168" s="335"/>
      <c r="Q168" s="335"/>
      <c r="R168" s="333"/>
      <c r="S168" s="34"/>
      <c r="T168" s="34"/>
      <c r="U168" s="35" t="s">
        <v>65</v>
      </c>
      <c r="V168" s="319">
        <v>300</v>
      </c>
      <c r="W168" s="320">
        <f>IFERROR(IF(V168="",0,CEILING((V168/$H168),1)*$H168),"")</f>
        <v>302.40000000000003</v>
      </c>
      <c r="X168" s="36">
        <f>IFERROR(IF(W168=0,"",ROUNDUP(W168/H168,0)*0.00937),"")</f>
        <v>0.52471999999999996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4301031220</v>
      </c>
      <c r="D169" s="332">
        <v>4680115882669</v>
      </c>
      <c r="E169" s="333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5"/>
      <c r="P169" s="335"/>
      <c r="Q169" s="335"/>
      <c r="R169" s="333"/>
      <c r="S169" s="34"/>
      <c r="T169" s="34"/>
      <c r="U169" s="35" t="s">
        <v>65</v>
      </c>
      <c r="V169" s="319">
        <v>500</v>
      </c>
      <c r="W169" s="320">
        <f>IFERROR(IF(V169="",0,CEILING((V169/$H169),1)*$H169),"")</f>
        <v>502.20000000000005</v>
      </c>
      <c r="X169" s="36">
        <f>IFERROR(IF(W169=0,"",ROUNDUP(W169/H169,0)*0.00937),"")</f>
        <v>0.87141000000000002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4301031221</v>
      </c>
      <c r="D170" s="332">
        <v>4680115882676</v>
      </c>
      <c r="E170" s="333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5"/>
      <c r="P170" s="335"/>
      <c r="Q170" s="335"/>
      <c r="R170" s="333"/>
      <c r="S170" s="34"/>
      <c r="T170" s="34"/>
      <c r="U170" s="35" t="s">
        <v>65</v>
      </c>
      <c r="V170" s="319">
        <v>200</v>
      </c>
      <c r="W170" s="320">
        <f>IFERROR(IF(V170="",0,CEILING((V170/$H170),1)*$H170),"")</f>
        <v>205.20000000000002</v>
      </c>
      <c r="X170" s="36">
        <f>IFERROR(IF(W170=0,"",ROUNDUP(W170/H170,0)*0.00937),"")</f>
        <v>0.35605999999999999</v>
      </c>
      <c r="Y170" s="56"/>
      <c r="Z170" s="57"/>
      <c r="AD170" s="58"/>
      <c r="BA170" s="147" t="s">
        <v>1</v>
      </c>
    </row>
    <row r="171" spans="1:53" x14ac:dyDescent="0.2">
      <c r="A171" s="339"/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40"/>
      <c r="N171" s="325" t="s">
        <v>66</v>
      </c>
      <c r="O171" s="326"/>
      <c r="P171" s="326"/>
      <c r="Q171" s="326"/>
      <c r="R171" s="326"/>
      <c r="S171" s="326"/>
      <c r="T171" s="327"/>
      <c r="U171" s="37" t="s">
        <v>67</v>
      </c>
      <c r="V171" s="321">
        <f>IFERROR(V167/H167,"0")+IFERROR(V168/H168,"0")+IFERROR(V169/H169,"0")+IFERROR(V170/H170,"0")</f>
        <v>259.25925925925924</v>
      </c>
      <c r="W171" s="321">
        <f>IFERROR(W167/H167,"0")+IFERROR(W168/H168,"0")+IFERROR(W169/H169,"0")+IFERROR(W170/H170,"0")</f>
        <v>262</v>
      </c>
      <c r="X171" s="321">
        <f>IFERROR(IF(X167="",0,X167),"0")+IFERROR(IF(X168="",0,X168),"0")+IFERROR(IF(X169="",0,X169),"0")+IFERROR(IF(X170="",0,X170),"0")</f>
        <v>2.4549399999999997</v>
      </c>
      <c r="Y171" s="322"/>
      <c r="Z171" s="322"/>
    </row>
    <row r="172" spans="1:53" x14ac:dyDescent="0.2">
      <c r="A172" s="338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40"/>
      <c r="N172" s="325" t="s">
        <v>66</v>
      </c>
      <c r="O172" s="326"/>
      <c r="P172" s="326"/>
      <c r="Q172" s="326"/>
      <c r="R172" s="326"/>
      <c r="S172" s="326"/>
      <c r="T172" s="327"/>
      <c r="U172" s="37" t="s">
        <v>65</v>
      </c>
      <c r="V172" s="321">
        <f>IFERROR(SUM(V167:V170),"0")</f>
        <v>1400</v>
      </c>
      <c r="W172" s="321">
        <f>IFERROR(SUM(W167:W170),"0")</f>
        <v>1414.8000000000002</v>
      </c>
      <c r="X172" s="37"/>
      <c r="Y172" s="322"/>
      <c r="Z172" s="322"/>
    </row>
    <row r="173" spans="1:53" ht="14.25" hidden="1" customHeight="1" x14ac:dyDescent="0.25">
      <c r="A173" s="342" t="s">
        <v>68</v>
      </c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8"/>
      <c r="N173" s="338"/>
      <c r="O173" s="338"/>
      <c r="P173" s="338"/>
      <c r="Q173" s="338"/>
      <c r="R173" s="338"/>
      <c r="S173" s="338"/>
      <c r="T173" s="338"/>
      <c r="U173" s="338"/>
      <c r="V173" s="338"/>
      <c r="W173" s="338"/>
      <c r="X173" s="338"/>
      <c r="Y173" s="314"/>
      <c r="Z173" s="314"/>
    </row>
    <row r="174" spans="1:53" ht="27" hidden="1" customHeight="1" x14ac:dyDescent="0.25">
      <c r="A174" s="54" t="s">
        <v>291</v>
      </c>
      <c r="B174" s="54" t="s">
        <v>292</v>
      </c>
      <c r="C174" s="31">
        <v>4301051409</v>
      </c>
      <c r="D174" s="332">
        <v>4680115881556</v>
      </c>
      <c r="E174" s="333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5"/>
      <c r="P174" s="335"/>
      <c r="Q174" s="335"/>
      <c r="R174" s="333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hidden="1" customHeight="1" x14ac:dyDescent="0.25">
      <c r="A175" s="54" t="s">
        <v>293</v>
      </c>
      <c r="B175" s="54" t="s">
        <v>294</v>
      </c>
      <c r="C175" s="31">
        <v>4301051538</v>
      </c>
      <c r="D175" s="332">
        <v>4680115880573</v>
      </c>
      <c r="E175" s="333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637" t="s">
        <v>295</v>
      </c>
      <c r="O175" s="335"/>
      <c r="P175" s="335"/>
      <c r="Q175" s="335"/>
      <c r="R175" s="333"/>
      <c r="S175" s="34"/>
      <c r="T175" s="34"/>
      <c r="U175" s="35" t="s">
        <v>65</v>
      </c>
      <c r="V175" s="319">
        <v>0</v>
      </c>
      <c r="W175" s="320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4301051408</v>
      </c>
      <c r="D176" s="332">
        <v>4680115881594</v>
      </c>
      <c r="E176" s="333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5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5"/>
      <c r="P176" s="335"/>
      <c r="Q176" s="335"/>
      <c r="R176" s="333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4301051505</v>
      </c>
      <c r="D177" s="332">
        <v>4680115881587</v>
      </c>
      <c r="E177" s="333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457" t="s">
        <v>300</v>
      </c>
      <c r="O177" s="335"/>
      <c r="P177" s="335"/>
      <c r="Q177" s="335"/>
      <c r="R177" s="333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301</v>
      </c>
      <c r="B178" s="54" t="s">
        <v>302</v>
      </c>
      <c r="C178" s="31">
        <v>4301051380</v>
      </c>
      <c r="D178" s="332">
        <v>4680115880962</v>
      </c>
      <c r="E178" s="333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5"/>
      <c r="P178" s="335"/>
      <c r="Q178" s="335"/>
      <c r="R178" s="333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303</v>
      </c>
      <c r="B179" s="54" t="s">
        <v>304</v>
      </c>
      <c r="C179" s="31">
        <v>4301051411</v>
      </c>
      <c r="D179" s="332">
        <v>4680115881617</v>
      </c>
      <c r="E179" s="333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5"/>
      <c r="P179" s="335"/>
      <c r="Q179" s="335"/>
      <c r="R179" s="333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4301051487</v>
      </c>
      <c r="D180" s="332">
        <v>4680115881228</v>
      </c>
      <c r="E180" s="333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353" t="s">
        <v>307</v>
      </c>
      <c r="O180" s="335"/>
      <c r="P180" s="335"/>
      <c r="Q180" s="335"/>
      <c r="R180" s="333"/>
      <c r="S180" s="34"/>
      <c r="T180" s="34"/>
      <c r="U180" s="35" t="s">
        <v>65</v>
      </c>
      <c r="V180" s="319">
        <v>40</v>
      </c>
      <c r="W180" s="320">
        <f t="shared" si="7"/>
        <v>40.799999999999997</v>
      </c>
      <c r="X180" s="36">
        <f>IFERROR(IF(W180=0,"",ROUNDUP(W180/H180,0)*0.00753),"")</f>
        <v>0.12801000000000001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4301051506</v>
      </c>
      <c r="D181" s="332">
        <v>4680115881037</v>
      </c>
      <c r="E181" s="333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647" t="s">
        <v>310</v>
      </c>
      <c r="O181" s="335"/>
      <c r="P181" s="335"/>
      <c r="Q181" s="335"/>
      <c r="R181" s="333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311</v>
      </c>
      <c r="B182" s="54" t="s">
        <v>312</v>
      </c>
      <c r="C182" s="31">
        <v>4301051384</v>
      </c>
      <c r="D182" s="332">
        <v>4680115881211</v>
      </c>
      <c r="E182" s="333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3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5"/>
      <c r="P182" s="335"/>
      <c r="Q182" s="335"/>
      <c r="R182" s="333"/>
      <c r="S182" s="34"/>
      <c r="T182" s="34"/>
      <c r="U182" s="35" t="s">
        <v>65</v>
      </c>
      <c r="V182" s="319">
        <v>80</v>
      </c>
      <c r="W182" s="320">
        <f t="shared" si="7"/>
        <v>81.599999999999994</v>
      </c>
      <c r="X182" s="36">
        <f>IFERROR(IF(W182=0,"",ROUNDUP(W182/H182,0)*0.00753),"")</f>
        <v>0.25602000000000003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313</v>
      </c>
      <c r="B183" s="54" t="s">
        <v>314</v>
      </c>
      <c r="C183" s="31">
        <v>4301051378</v>
      </c>
      <c r="D183" s="332">
        <v>4680115881020</v>
      </c>
      <c r="E183" s="333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4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5"/>
      <c r="P183" s="335"/>
      <c r="Q183" s="335"/>
      <c r="R183" s="333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315</v>
      </c>
      <c r="B184" s="54" t="s">
        <v>316</v>
      </c>
      <c r="C184" s="31">
        <v>4301051407</v>
      </c>
      <c r="D184" s="332">
        <v>4680115882195</v>
      </c>
      <c r="E184" s="333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5"/>
      <c r="P184" s="335"/>
      <c r="Q184" s="335"/>
      <c r="R184" s="333"/>
      <c r="S184" s="34"/>
      <c r="T184" s="34"/>
      <c r="U184" s="35" t="s">
        <v>65</v>
      </c>
      <c r="V184" s="319">
        <v>0</v>
      </c>
      <c r="W184" s="320">
        <f t="shared" si="7"/>
        <v>0</v>
      </c>
      <c r="X184" s="36" t="str">
        <f t="shared" ref="X184:X190" si="8"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317</v>
      </c>
      <c r="B185" s="54" t="s">
        <v>318</v>
      </c>
      <c r="C185" s="31">
        <v>4301051479</v>
      </c>
      <c r="D185" s="332">
        <v>4680115882607</v>
      </c>
      <c r="E185" s="333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38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5"/>
      <c r="P185" s="335"/>
      <c r="Q185" s="335"/>
      <c r="R185" s="333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4301051468</v>
      </c>
      <c r="D186" s="332">
        <v>4680115880092</v>
      </c>
      <c r="E186" s="333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64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5"/>
      <c r="P186" s="335"/>
      <c r="Q186" s="335"/>
      <c r="R186" s="333"/>
      <c r="S186" s="34"/>
      <c r="T186" s="34"/>
      <c r="U186" s="35" t="s">
        <v>65</v>
      </c>
      <c r="V186" s="319">
        <v>20</v>
      </c>
      <c r="W186" s="320">
        <f t="shared" si="7"/>
        <v>21.599999999999998</v>
      </c>
      <c r="X186" s="36">
        <f t="shared" si="8"/>
        <v>6.7769999999999997E-2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321</v>
      </c>
      <c r="B187" s="54" t="s">
        <v>322</v>
      </c>
      <c r="C187" s="31">
        <v>4301051469</v>
      </c>
      <c r="D187" s="332">
        <v>4680115880221</v>
      </c>
      <c r="E187" s="333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5"/>
      <c r="P187" s="335"/>
      <c r="Q187" s="335"/>
      <c r="R187" s="333"/>
      <c r="S187" s="34"/>
      <c r="T187" s="34"/>
      <c r="U187" s="35" t="s">
        <v>65</v>
      </c>
      <c r="V187" s="319">
        <v>0</v>
      </c>
      <c r="W187" s="320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323</v>
      </c>
      <c r="B188" s="54" t="s">
        <v>324</v>
      </c>
      <c r="C188" s="31">
        <v>4301051523</v>
      </c>
      <c r="D188" s="332">
        <v>4680115882942</v>
      </c>
      <c r="E188" s="333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5"/>
      <c r="P188" s="335"/>
      <c r="Q188" s="335"/>
      <c r="R188" s="333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325</v>
      </c>
      <c r="B189" s="54" t="s">
        <v>326</v>
      </c>
      <c r="C189" s="31">
        <v>4301051326</v>
      </c>
      <c r="D189" s="332">
        <v>4680115880504</v>
      </c>
      <c r="E189" s="333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5"/>
      <c r="P189" s="335"/>
      <c r="Q189" s="335"/>
      <c r="R189" s="333"/>
      <c r="S189" s="34"/>
      <c r="T189" s="34"/>
      <c r="U189" s="35" t="s">
        <v>65</v>
      </c>
      <c r="V189" s="319">
        <v>0</v>
      </c>
      <c r="W189" s="320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327</v>
      </c>
      <c r="B190" s="54" t="s">
        <v>328</v>
      </c>
      <c r="C190" s="31">
        <v>4301051410</v>
      </c>
      <c r="D190" s="332">
        <v>4680115882164</v>
      </c>
      <c r="E190" s="333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5"/>
      <c r="P190" s="335"/>
      <c r="Q190" s="335"/>
      <c r="R190" s="333"/>
      <c r="S190" s="34"/>
      <c r="T190" s="34"/>
      <c r="U190" s="35" t="s">
        <v>65</v>
      </c>
      <c r="V190" s="319">
        <v>0</v>
      </c>
      <c r="W190" s="320">
        <f t="shared" si="7"/>
        <v>0</v>
      </c>
      <c r="X190" s="36" t="str">
        <f t="shared" si="8"/>
        <v/>
      </c>
      <c r="Y190" s="56"/>
      <c r="Z190" s="57"/>
      <c r="AD190" s="58"/>
      <c r="BA190" s="164" t="s">
        <v>1</v>
      </c>
    </row>
    <row r="191" spans="1:53" x14ac:dyDescent="0.2">
      <c r="A191" s="339"/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40"/>
      <c r="N191" s="325" t="s">
        <v>66</v>
      </c>
      <c r="O191" s="326"/>
      <c r="P191" s="326"/>
      <c r="Q191" s="326"/>
      <c r="R191" s="326"/>
      <c r="S191" s="326"/>
      <c r="T191" s="327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58.333333333333336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60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0.45180000000000003</v>
      </c>
      <c r="Y191" s="322"/>
      <c r="Z191" s="322"/>
    </row>
    <row r="192" spans="1:53" x14ac:dyDescent="0.2">
      <c r="A192" s="338"/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40"/>
      <c r="N192" s="325" t="s">
        <v>66</v>
      </c>
      <c r="O192" s="326"/>
      <c r="P192" s="326"/>
      <c r="Q192" s="326"/>
      <c r="R192" s="326"/>
      <c r="S192" s="326"/>
      <c r="T192" s="327"/>
      <c r="U192" s="37" t="s">
        <v>65</v>
      </c>
      <c r="V192" s="321">
        <f>IFERROR(SUM(V174:V190),"0")</f>
        <v>140</v>
      </c>
      <c r="W192" s="321">
        <f>IFERROR(SUM(W174:W190),"0")</f>
        <v>144</v>
      </c>
      <c r="X192" s="37"/>
      <c r="Y192" s="322"/>
      <c r="Z192" s="322"/>
    </row>
    <row r="193" spans="1:53" ht="14.25" hidden="1" customHeight="1" x14ac:dyDescent="0.25">
      <c r="A193" s="342" t="s">
        <v>224</v>
      </c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14"/>
      <c r="Z193" s="314"/>
    </row>
    <row r="194" spans="1:53" ht="16.5" hidden="1" customHeight="1" x14ac:dyDescent="0.25">
      <c r="A194" s="54" t="s">
        <v>329</v>
      </c>
      <c r="B194" s="54" t="s">
        <v>330</v>
      </c>
      <c r="C194" s="31">
        <v>4301060360</v>
      </c>
      <c r="D194" s="332">
        <v>4680115882874</v>
      </c>
      <c r="E194" s="333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4" t="s">
        <v>331</v>
      </c>
      <c r="O194" s="335"/>
      <c r="P194" s="335"/>
      <c r="Q194" s="335"/>
      <c r="R194" s="333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332</v>
      </c>
      <c r="B195" s="54" t="s">
        <v>333</v>
      </c>
      <c r="C195" s="31">
        <v>4301060359</v>
      </c>
      <c r="D195" s="332">
        <v>4680115884434</v>
      </c>
      <c r="E195" s="333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16" t="s">
        <v>334</v>
      </c>
      <c r="O195" s="335"/>
      <c r="P195" s="335"/>
      <c r="Q195" s="335"/>
      <c r="R195" s="333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335</v>
      </c>
      <c r="B196" s="54" t="s">
        <v>336</v>
      </c>
      <c r="C196" s="31">
        <v>4301060338</v>
      </c>
      <c r="D196" s="332">
        <v>4680115880801</v>
      </c>
      <c r="E196" s="333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5"/>
      <c r="P196" s="335"/>
      <c r="Q196" s="335"/>
      <c r="R196" s="333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t="27" hidden="1" customHeight="1" x14ac:dyDescent="0.25">
      <c r="A197" s="54" t="s">
        <v>337</v>
      </c>
      <c r="B197" s="54" t="s">
        <v>338</v>
      </c>
      <c r="C197" s="31">
        <v>4301060339</v>
      </c>
      <c r="D197" s="332">
        <v>4680115880818</v>
      </c>
      <c r="E197" s="333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2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5"/>
      <c r="P197" s="335"/>
      <c r="Q197" s="335"/>
      <c r="R197" s="333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idden="1" x14ac:dyDescent="0.2">
      <c r="A198" s="339"/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40"/>
      <c r="N198" s="325" t="s">
        <v>66</v>
      </c>
      <c r="O198" s="326"/>
      <c r="P198" s="326"/>
      <c r="Q198" s="326"/>
      <c r="R198" s="326"/>
      <c r="S198" s="326"/>
      <c r="T198" s="327"/>
      <c r="U198" s="37" t="s">
        <v>67</v>
      </c>
      <c r="V198" s="321">
        <f>IFERROR(V194/H194,"0")+IFERROR(V195/H195,"0")+IFERROR(V196/H196,"0")+IFERROR(V197/H197,"0")</f>
        <v>0</v>
      </c>
      <c r="W198" s="321">
        <f>IFERROR(W194/H194,"0")+IFERROR(W195/H195,"0")+IFERROR(W196/H196,"0")+IFERROR(W197/H197,"0")</f>
        <v>0</v>
      </c>
      <c r="X198" s="321">
        <f>IFERROR(IF(X194="",0,X194),"0")+IFERROR(IF(X195="",0,X195),"0")+IFERROR(IF(X196="",0,X196),"0")+IFERROR(IF(X197="",0,X197),"0")</f>
        <v>0</v>
      </c>
      <c r="Y198" s="322"/>
      <c r="Z198" s="322"/>
    </row>
    <row r="199" spans="1:53" hidden="1" x14ac:dyDescent="0.2">
      <c r="A199" s="338"/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40"/>
      <c r="N199" s="325" t="s">
        <v>66</v>
      </c>
      <c r="O199" s="326"/>
      <c r="P199" s="326"/>
      <c r="Q199" s="326"/>
      <c r="R199" s="326"/>
      <c r="S199" s="326"/>
      <c r="T199" s="327"/>
      <c r="U199" s="37" t="s">
        <v>65</v>
      </c>
      <c r="V199" s="321">
        <f>IFERROR(SUM(V194:V197),"0")</f>
        <v>0</v>
      </c>
      <c r="W199" s="321">
        <f>IFERROR(SUM(W194:W197),"0")</f>
        <v>0</v>
      </c>
      <c r="X199" s="37"/>
      <c r="Y199" s="322"/>
      <c r="Z199" s="322"/>
    </row>
    <row r="200" spans="1:53" ht="16.5" hidden="1" customHeight="1" x14ac:dyDescent="0.25">
      <c r="A200" s="337" t="s">
        <v>339</v>
      </c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8"/>
      <c r="N200" s="338"/>
      <c r="O200" s="338"/>
      <c r="P200" s="338"/>
      <c r="Q200" s="338"/>
      <c r="R200" s="338"/>
      <c r="S200" s="338"/>
      <c r="T200" s="338"/>
      <c r="U200" s="338"/>
      <c r="V200" s="338"/>
      <c r="W200" s="338"/>
      <c r="X200" s="338"/>
      <c r="Y200" s="315"/>
      <c r="Z200" s="315"/>
    </row>
    <row r="201" spans="1:53" ht="14.25" hidden="1" customHeight="1" x14ac:dyDescent="0.25">
      <c r="A201" s="342" t="s">
        <v>60</v>
      </c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314"/>
      <c r="Z201" s="314"/>
    </row>
    <row r="202" spans="1:53" ht="27" hidden="1" customHeight="1" x14ac:dyDescent="0.25">
      <c r="A202" s="54" t="s">
        <v>340</v>
      </c>
      <c r="B202" s="54" t="s">
        <v>341</v>
      </c>
      <c r="C202" s="31">
        <v>4301031151</v>
      </c>
      <c r="D202" s="332">
        <v>4607091389845</v>
      </c>
      <c r="E202" s="333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5"/>
      <c r="P202" s="335"/>
      <c r="Q202" s="335"/>
      <c r="R202" s="333"/>
      <c r="S202" s="34"/>
      <c r="T202" s="34"/>
      <c r="U202" s="35" t="s">
        <v>65</v>
      </c>
      <c r="V202" s="319">
        <v>0</v>
      </c>
      <c r="W202" s="320">
        <f>IFERROR(IF(V202="",0,CEILING((V202/$H202),1)*$H202),"")</f>
        <v>0</v>
      </c>
      <c r="X202" s="36" t="str">
        <f>IFERROR(IF(W202=0,"",ROUNDUP(W202/H202,0)*0.00502),"")</f>
        <v/>
      </c>
      <c r="Y202" s="56"/>
      <c r="Z202" s="57"/>
      <c r="AD202" s="58"/>
      <c r="BA202" s="169" t="s">
        <v>1</v>
      </c>
    </row>
    <row r="203" spans="1:53" hidden="1" x14ac:dyDescent="0.2">
      <c r="A203" s="339"/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40"/>
      <c r="N203" s="325" t="s">
        <v>66</v>
      </c>
      <c r="O203" s="326"/>
      <c r="P203" s="326"/>
      <c r="Q203" s="326"/>
      <c r="R203" s="326"/>
      <c r="S203" s="326"/>
      <c r="T203" s="327"/>
      <c r="U203" s="37" t="s">
        <v>67</v>
      </c>
      <c r="V203" s="321">
        <f>IFERROR(V202/H202,"0")</f>
        <v>0</v>
      </c>
      <c r="W203" s="321">
        <f>IFERROR(W202/H202,"0")</f>
        <v>0</v>
      </c>
      <c r="X203" s="321">
        <f>IFERROR(IF(X202="",0,X202),"0")</f>
        <v>0</v>
      </c>
      <c r="Y203" s="322"/>
      <c r="Z203" s="322"/>
    </row>
    <row r="204" spans="1:53" hidden="1" x14ac:dyDescent="0.2">
      <c r="A204" s="338"/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40"/>
      <c r="N204" s="325" t="s">
        <v>66</v>
      </c>
      <c r="O204" s="326"/>
      <c r="P204" s="326"/>
      <c r="Q204" s="326"/>
      <c r="R204" s="326"/>
      <c r="S204" s="326"/>
      <c r="T204" s="327"/>
      <c r="U204" s="37" t="s">
        <v>65</v>
      </c>
      <c r="V204" s="321">
        <f>IFERROR(SUM(V202:V202),"0")</f>
        <v>0</v>
      </c>
      <c r="W204" s="321">
        <f>IFERROR(SUM(W202:W202),"0")</f>
        <v>0</v>
      </c>
      <c r="X204" s="37"/>
      <c r="Y204" s="322"/>
      <c r="Z204" s="322"/>
    </row>
    <row r="205" spans="1:53" ht="16.5" hidden="1" customHeight="1" x14ac:dyDescent="0.25">
      <c r="A205" s="337" t="s">
        <v>342</v>
      </c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38"/>
      <c r="N205" s="338"/>
      <c r="O205" s="338"/>
      <c r="P205" s="338"/>
      <c r="Q205" s="338"/>
      <c r="R205" s="338"/>
      <c r="S205" s="338"/>
      <c r="T205" s="338"/>
      <c r="U205" s="338"/>
      <c r="V205" s="338"/>
      <c r="W205" s="338"/>
      <c r="X205" s="338"/>
      <c r="Y205" s="315"/>
      <c r="Z205" s="315"/>
    </row>
    <row r="206" spans="1:53" ht="14.25" hidden="1" customHeight="1" x14ac:dyDescent="0.25">
      <c r="A206" s="342" t="s">
        <v>103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14"/>
      <c r="Z206" s="314"/>
    </row>
    <row r="207" spans="1:53" ht="27" hidden="1" customHeight="1" x14ac:dyDescent="0.25">
      <c r="A207" s="54" t="s">
        <v>343</v>
      </c>
      <c r="B207" s="54" t="s">
        <v>344</v>
      </c>
      <c r="C207" s="31">
        <v>4301011346</v>
      </c>
      <c r="D207" s="332">
        <v>4607091387445</v>
      </c>
      <c r="E207" s="333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6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5"/>
      <c r="P207" s="335"/>
      <c r="Q207" s="335"/>
      <c r="R207" s="333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346</v>
      </c>
      <c r="C208" s="31">
        <v>4301011362</v>
      </c>
      <c r="D208" s="332">
        <v>4607091386004</v>
      </c>
      <c r="E208" s="333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42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5"/>
      <c r="P208" s="335"/>
      <c r="Q208" s="335"/>
      <c r="R208" s="333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345</v>
      </c>
      <c r="B209" s="54" t="s">
        <v>347</v>
      </c>
      <c r="C209" s="31">
        <v>4301011308</v>
      </c>
      <c r="D209" s="332">
        <v>4607091386004</v>
      </c>
      <c r="E209" s="333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4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5"/>
      <c r="P209" s="335"/>
      <c r="Q209" s="335"/>
      <c r="R209" s="333"/>
      <c r="S209" s="34"/>
      <c r="T209" s="34"/>
      <c r="U209" s="35" t="s">
        <v>65</v>
      </c>
      <c r="V209" s="319">
        <v>40</v>
      </c>
      <c r="W209" s="320">
        <f t="shared" si="9"/>
        <v>43.2</v>
      </c>
      <c r="X209" s="36">
        <f>IFERROR(IF(W209=0,"",ROUNDUP(W209/H209,0)*0.02175),"")</f>
        <v>8.6999999999999994E-2</v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349</v>
      </c>
      <c r="C210" s="31">
        <v>4301011347</v>
      </c>
      <c r="D210" s="332">
        <v>4607091386073</v>
      </c>
      <c r="E210" s="333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5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5"/>
      <c r="P210" s="335"/>
      <c r="Q210" s="335"/>
      <c r="R210" s="333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4301011395</v>
      </c>
      <c r="D211" s="332">
        <v>4607091387322</v>
      </c>
      <c r="E211" s="333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45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5"/>
      <c r="P211" s="335"/>
      <c r="Q211" s="335"/>
      <c r="R211" s="333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352</v>
      </c>
      <c r="C212" s="31">
        <v>4301010928</v>
      </c>
      <c r="D212" s="332">
        <v>4607091387322</v>
      </c>
      <c r="E212" s="333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5"/>
      <c r="P212" s="335"/>
      <c r="Q212" s="335"/>
      <c r="R212" s="333"/>
      <c r="S212" s="34"/>
      <c r="T212" s="34"/>
      <c r="U212" s="35" t="s">
        <v>65</v>
      </c>
      <c r="V212" s="319">
        <v>0</v>
      </c>
      <c r="W212" s="320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353</v>
      </c>
      <c r="B213" s="54" t="s">
        <v>354</v>
      </c>
      <c r="C213" s="31">
        <v>4301011311</v>
      </c>
      <c r="D213" s="332">
        <v>4607091387377</v>
      </c>
      <c r="E213" s="333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5"/>
      <c r="P213" s="335"/>
      <c r="Q213" s="335"/>
      <c r="R213" s="333"/>
      <c r="S213" s="34"/>
      <c r="T213" s="34"/>
      <c r="U213" s="35" t="s">
        <v>65</v>
      </c>
      <c r="V213" s="319">
        <v>0</v>
      </c>
      <c r="W213" s="320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355</v>
      </c>
      <c r="B214" s="54" t="s">
        <v>356</v>
      </c>
      <c r="C214" s="31">
        <v>4301010945</v>
      </c>
      <c r="D214" s="332">
        <v>4607091387353</v>
      </c>
      <c r="E214" s="333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4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5"/>
      <c r="P214" s="335"/>
      <c r="Q214" s="335"/>
      <c r="R214" s="333"/>
      <c r="S214" s="34"/>
      <c r="T214" s="34"/>
      <c r="U214" s="35" t="s">
        <v>65</v>
      </c>
      <c r="V214" s="319">
        <v>0</v>
      </c>
      <c r="W214" s="320">
        <f t="shared" si="9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357</v>
      </c>
      <c r="B215" s="54" t="s">
        <v>358</v>
      </c>
      <c r="C215" s="31">
        <v>4301011328</v>
      </c>
      <c r="D215" s="332">
        <v>4607091386011</v>
      </c>
      <c r="E215" s="333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5"/>
      <c r="P215" s="335"/>
      <c r="Q215" s="335"/>
      <c r="R215" s="333"/>
      <c r="S215" s="34"/>
      <c r="T215" s="34"/>
      <c r="U215" s="35" t="s">
        <v>65</v>
      </c>
      <c r="V215" s="319">
        <v>0</v>
      </c>
      <c r="W215" s="320">
        <f t="shared" si="9"/>
        <v>0</v>
      </c>
      <c r="X215" s="36" t="str">
        <f t="shared" ref="X215:X221" si="10">IFERROR(IF(W215=0,"",ROUNDUP(W215/H215,0)*0.00937),"")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359</v>
      </c>
      <c r="B216" s="54" t="s">
        <v>360</v>
      </c>
      <c r="C216" s="31">
        <v>4301011329</v>
      </c>
      <c r="D216" s="332">
        <v>4607091387308</v>
      </c>
      <c r="E216" s="333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46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5"/>
      <c r="P216" s="335"/>
      <c r="Q216" s="335"/>
      <c r="R216" s="333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361</v>
      </c>
      <c r="B217" s="54" t="s">
        <v>362</v>
      </c>
      <c r="C217" s="31">
        <v>4301011049</v>
      </c>
      <c r="D217" s="332">
        <v>4607091387339</v>
      </c>
      <c r="E217" s="333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3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5"/>
      <c r="P217" s="335"/>
      <c r="Q217" s="335"/>
      <c r="R217" s="333"/>
      <c r="S217" s="34"/>
      <c r="T217" s="34"/>
      <c r="U217" s="35" t="s">
        <v>65</v>
      </c>
      <c r="V217" s="319">
        <v>0</v>
      </c>
      <c r="W217" s="320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363</v>
      </c>
      <c r="B218" s="54" t="s">
        <v>364</v>
      </c>
      <c r="C218" s="31">
        <v>4301011433</v>
      </c>
      <c r="D218" s="332">
        <v>4680115882638</v>
      </c>
      <c r="E218" s="333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5"/>
      <c r="P218" s="335"/>
      <c r="Q218" s="335"/>
      <c r="R218" s="333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365</v>
      </c>
      <c r="B219" s="54" t="s">
        <v>366</v>
      </c>
      <c r="C219" s="31">
        <v>4301011573</v>
      </c>
      <c r="D219" s="332">
        <v>4680115881938</v>
      </c>
      <c r="E219" s="333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5"/>
      <c r="P219" s="335"/>
      <c r="Q219" s="335"/>
      <c r="R219" s="333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367</v>
      </c>
      <c r="B220" s="54" t="s">
        <v>368</v>
      </c>
      <c r="C220" s="31">
        <v>4301010944</v>
      </c>
      <c r="D220" s="332">
        <v>4607091387346</v>
      </c>
      <c r="E220" s="333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5"/>
      <c r="P220" s="335"/>
      <c r="Q220" s="335"/>
      <c r="R220" s="333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369</v>
      </c>
      <c r="B221" s="54" t="s">
        <v>370</v>
      </c>
      <c r="C221" s="31">
        <v>4301011353</v>
      </c>
      <c r="D221" s="332">
        <v>4607091389807</v>
      </c>
      <c r="E221" s="333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5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5"/>
      <c r="P221" s="335"/>
      <c r="Q221" s="335"/>
      <c r="R221" s="333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x14ac:dyDescent="0.2">
      <c r="A222" s="339"/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40"/>
      <c r="N222" s="325" t="s">
        <v>66</v>
      </c>
      <c r="O222" s="326"/>
      <c r="P222" s="326"/>
      <c r="Q222" s="326"/>
      <c r="R222" s="326"/>
      <c r="S222" s="326"/>
      <c r="T222" s="327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3.7037037037037033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4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8.6999999999999994E-2</v>
      </c>
      <c r="Y222" s="322"/>
      <c r="Z222" s="322"/>
    </row>
    <row r="223" spans="1:53" x14ac:dyDescent="0.2">
      <c r="A223" s="338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40"/>
      <c r="N223" s="325" t="s">
        <v>66</v>
      </c>
      <c r="O223" s="326"/>
      <c r="P223" s="326"/>
      <c r="Q223" s="326"/>
      <c r="R223" s="326"/>
      <c r="S223" s="326"/>
      <c r="T223" s="327"/>
      <c r="U223" s="37" t="s">
        <v>65</v>
      </c>
      <c r="V223" s="321">
        <f>IFERROR(SUM(V207:V221),"0")</f>
        <v>40</v>
      </c>
      <c r="W223" s="321">
        <f>IFERROR(SUM(W207:W221),"0")</f>
        <v>43.2</v>
      </c>
      <c r="X223" s="37"/>
      <c r="Y223" s="322"/>
      <c r="Z223" s="322"/>
    </row>
    <row r="224" spans="1:53" ht="14.25" hidden="1" customHeight="1" x14ac:dyDescent="0.25">
      <c r="A224" s="342" t="s">
        <v>95</v>
      </c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38"/>
      <c r="P224" s="338"/>
      <c r="Q224" s="338"/>
      <c r="R224" s="338"/>
      <c r="S224" s="338"/>
      <c r="T224" s="338"/>
      <c r="U224" s="338"/>
      <c r="V224" s="338"/>
      <c r="W224" s="338"/>
      <c r="X224" s="338"/>
      <c r="Y224" s="314"/>
      <c r="Z224" s="314"/>
    </row>
    <row r="225" spans="1:53" ht="27" hidden="1" customHeight="1" x14ac:dyDescent="0.25">
      <c r="A225" s="54" t="s">
        <v>371</v>
      </c>
      <c r="B225" s="54" t="s">
        <v>372</v>
      </c>
      <c r="C225" s="31">
        <v>4301020254</v>
      </c>
      <c r="D225" s="332">
        <v>4680115881914</v>
      </c>
      <c r="E225" s="333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3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5"/>
      <c r="P225" s="335"/>
      <c r="Q225" s="335"/>
      <c r="R225" s="333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39"/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40"/>
      <c r="N226" s="325" t="s">
        <v>66</v>
      </c>
      <c r="O226" s="326"/>
      <c r="P226" s="326"/>
      <c r="Q226" s="326"/>
      <c r="R226" s="326"/>
      <c r="S226" s="326"/>
      <c r="T226" s="327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hidden="1" x14ac:dyDescent="0.2">
      <c r="A227" s="338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40"/>
      <c r="N227" s="325" t="s">
        <v>66</v>
      </c>
      <c r="O227" s="326"/>
      <c r="P227" s="326"/>
      <c r="Q227" s="326"/>
      <c r="R227" s="326"/>
      <c r="S227" s="326"/>
      <c r="T227" s="327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hidden="1" customHeight="1" x14ac:dyDescent="0.25">
      <c r="A228" s="342" t="s">
        <v>60</v>
      </c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8"/>
      <c r="N228" s="338"/>
      <c r="O228" s="338"/>
      <c r="P228" s="338"/>
      <c r="Q228" s="338"/>
      <c r="R228" s="338"/>
      <c r="S228" s="338"/>
      <c r="T228" s="338"/>
      <c r="U228" s="338"/>
      <c r="V228" s="338"/>
      <c r="W228" s="338"/>
      <c r="X228" s="338"/>
      <c r="Y228" s="314"/>
      <c r="Z228" s="314"/>
    </row>
    <row r="229" spans="1:53" ht="27" hidden="1" customHeight="1" x14ac:dyDescent="0.25">
      <c r="A229" s="54" t="s">
        <v>373</v>
      </c>
      <c r="B229" s="54" t="s">
        <v>374</v>
      </c>
      <c r="C229" s="31">
        <v>4301030878</v>
      </c>
      <c r="D229" s="332">
        <v>4607091387193</v>
      </c>
      <c r="E229" s="333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5"/>
      <c r="P229" s="335"/>
      <c r="Q229" s="335"/>
      <c r="R229" s="333"/>
      <c r="S229" s="34"/>
      <c r="T229" s="34"/>
      <c r="U229" s="35" t="s">
        <v>65</v>
      </c>
      <c r="V229" s="319">
        <v>0</v>
      </c>
      <c r="W229" s="320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375</v>
      </c>
      <c r="B230" s="54" t="s">
        <v>376</v>
      </c>
      <c r="C230" s="31">
        <v>4301031153</v>
      </c>
      <c r="D230" s="332">
        <v>4607091387230</v>
      </c>
      <c r="E230" s="333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4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5"/>
      <c r="P230" s="335"/>
      <c r="Q230" s="335"/>
      <c r="R230" s="333"/>
      <c r="S230" s="34"/>
      <c r="T230" s="34"/>
      <c r="U230" s="35" t="s">
        <v>65</v>
      </c>
      <c r="V230" s="319">
        <v>0</v>
      </c>
      <c r="W230" s="320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377</v>
      </c>
      <c r="B231" s="54" t="s">
        <v>378</v>
      </c>
      <c r="C231" s="31">
        <v>4301031152</v>
      </c>
      <c r="D231" s="332">
        <v>4607091387285</v>
      </c>
      <c r="E231" s="333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5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5"/>
      <c r="P231" s="335"/>
      <c r="Q231" s="335"/>
      <c r="R231" s="333"/>
      <c r="S231" s="34"/>
      <c r="T231" s="34"/>
      <c r="U231" s="35" t="s">
        <v>65</v>
      </c>
      <c r="V231" s="319">
        <v>0</v>
      </c>
      <c r="W231" s="320">
        <f>IFERROR(IF(V231="",0,CEILING((V231/$H231),1)*$H231),"")</f>
        <v>0</v>
      </c>
      <c r="X231" s="36" t="str">
        <f>IFERROR(IF(W231=0,"",ROUNDUP(W231/H231,0)*0.00502),"")</f>
        <v/>
      </c>
      <c r="Y231" s="56"/>
      <c r="Z231" s="57"/>
      <c r="AD231" s="58"/>
      <c r="BA231" s="188" t="s">
        <v>1</v>
      </c>
    </row>
    <row r="232" spans="1:53" hidden="1" x14ac:dyDescent="0.2">
      <c r="A232" s="339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40"/>
      <c r="N232" s="325" t="s">
        <v>66</v>
      </c>
      <c r="O232" s="326"/>
      <c r="P232" s="326"/>
      <c r="Q232" s="326"/>
      <c r="R232" s="326"/>
      <c r="S232" s="326"/>
      <c r="T232" s="327"/>
      <c r="U232" s="37" t="s">
        <v>67</v>
      </c>
      <c r="V232" s="321">
        <f>IFERROR(V229/H229,"0")+IFERROR(V230/H230,"0")+IFERROR(V231/H231,"0")</f>
        <v>0</v>
      </c>
      <c r="W232" s="321">
        <f>IFERROR(W229/H229,"0")+IFERROR(W230/H230,"0")+IFERROR(W231/H231,"0")</f>
        <v>0</v>
      </c>
      <c r="X232" s="321">
        <f>IFERROR(IF(X229="",0,X229),"0")+IFERROR(IF(X230="",0,X230),"0")+IFERROR(IF(X231="",0,X231),"0")</f>
        <v>0</v>
      </c>
      <c r="Y232" s="322"/>
      <c r="Z232" s="322"/>
    </row>
    <row r="233" spans="1:53" hidden="1" x14ac:dyDescent="0.2">
      <c r="A233" s="338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40"/>
      <c r="N233" s="325" t="s">
        <v>66</v>
      </c>
      <c r="O233" s="326"/>
      <c r="P233" s="326"/>
      <c r="Q233" s="326"/>
      <c r="R233" s="326"/>
      <c r="S233" s="326"/>
      <c r="T233" s="327"/>
      <c r="U233" s="37" t="s">
        <v>65</v>
      </c>
      <c r="V233" s="321">
        <f>IFERROR(SUM(V229:V231),"0")</f>
        <v>0</v>
      </c>
      <c r="W233" s="321">
        <f>IFERROR(SUM(W229:W231),"0")</f>
        <v>0</v>
      </c>
      <c r="X233" s="37"/>
      <c r="Y233" s="322"/>
      <c r="Z233" s="322"/>
    </row>
    <row r="234" spans="1:53" ht="14.25" hidden="1" customHeight="1" x14ac:dyDescent="0.25">
      <c r="A234" s="342" t="s">
        <v>68</v>
      </c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8"/>
      <c r="N234" s="338"/>
      <c r="O234" s="338"/>
      <c r="P234" s="338"/>
      <c r="Q234" s="338"/>
      <c r="R234" s="338"/>
      <c r="S234" s="338"/>
      <c r="T234" s="338"/>
      <c r="U234" s="338"/>
      <c r="V234" s="338"/>
      <c r="W234" s="338"/>
      <c r="X234" s="338"/>
      <c r="Y234" s="314"/>
      <c r="Z234" s="314"/>
    </row>
    <row r="235" spans="1:53" ht="16.5" hidden="1" customHeight="1" x14ac:dyDescent="0.25">
      <c r="A235" s="54" t="s">
        <v>379</v>
      </c>
      <c r="B235" s="54" t="s">
        <v>380</v>
      </c>
      <c r="C235" s="31">
        <v>4301051100</v>
      </c>
      <c r="D235" s="332">
        <v>4607091387766</v>
      </c>
      <c r="E235" s="333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5"/>
      <c r="P235" s="335"/>
      <c r="Q235" s="335"/>
      <c r="R235" s="333"/>
      <c r="S235" s="34"/>
      <c r="T235" s="34"/>
      <c r="U235" s="35" t="s">
        <v>65</v>
      </c>
      <c r="V235" s="319">
        <v>0</v>
      </c>
      <c r="W235" s="320">
        <f t="shared" ref="W235:W243" si="11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381</v>
      </c>
      <c r="B236" s="54" t="s">
        <v>382</v>
      </c>
      <c r="C236" s="31">
        <v>4301051116</v>
      </c>
      <c r="D236" s="332">
        <v>4607091387957</v>
      </c>
      <c r="E236" s="333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5"/>
      <c r="P236" s="335"/>
      <c r="Q236" s="335"/>
      <c r="R236" s="333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383</v>
      </c>
      <c r="B237" s="54" t="s">
        <v>384</v>
      </c>
      <c r="C237" s="31">
        <v>4301051115</v>
      </c>
      <c r="D237" s="332">
        <v>4607091387964</v>
      </c>
      <c r="E237" s="333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4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5"/>
      <c r="P237" s="335"/>
      <c r="Q237" s="335"/>
      <c r="R237" s="333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385</v>
      </c>
      <c r="B238" s="54" t="s">
        <v>386</v>
      </c>
      <c r="C238" s="31">
        <v>4301051461</v>
      </c>
      <c r="D238" s="332">
        <v>4680115883604</v>
      </c>
      <c r="E238" s="333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475" t="s">
        <v>387</v>
      </c>
      <c r="O238" s="335"/>
      <c r="P238" s="335"/>
      <c r="Q238" s="335"/>
      <c r="R238" s="333"/>
      <c r="S238" s="34"/>
      <c r="T238" s="34"/>
      <c r="U238" s="35" t="s">
        <v>65</v>
      </c>
      <c r="V238" s="319">
        <v>0</v>
      </c>
      <c r="W238" s="320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388</v>
      </c>
      <c r="B239" s="54" t="s">
        <v>389</v>
      </c>
      <c r="C239" s="31">
        <v>4301051485</v>
      </c>
      <c r="D239" s="332">
        <v>4680115883567</v>
      </c>
      <c r="E239" s="333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432" t="s">
        <v>390</v>
      </c>
      <c r="O239" s="335"/>
      <c r="P239" s="335"/>
      <c r="Q239" s="335"/>
      <c r="R239" s="333"/>
      <c r="S239" s="34"/>
      <c r="T239" s="34"/>
      <c r="U239" s="35" t="s">
        <v>65</v>
      </c>
      <c r="V239" s="319">
        <v>0</v>
      </c>
      <c r="W239" s="320">
        <f t="shared" si="11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391</v>
      </c>
      <c r="B240" s="54" t="s">
        <v>392</v>
      </c>
      <c r="C240" s="31">
        <v>4301051134</v>
      </c>
      <c r="D240" s="332">
        <v>4607091381672</v>
      </c>
      <c r="E240" s="333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4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5"/>
      <c r="P240" s="335"/>
      <c r="Q240" s="335"/>
      <c r="R240" s="333"/>
      <c r="S240" s="34"/>
      <c r="T240" s="34"/>
      <c r="U240" s="35" t="s">
        <v>65</v>
      </c>
      <c r="V240" s="319">
        <v>0</v>
      </c>
      <c r="W240" s="320">
        <f t="shared" si="11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393</v>
      </c>
      <c r="B241" s="54" t="s">
        <v>394</v>
      </c>
      <c r="C241" s="31">
        <v>4301051130</v>
      </c>
      <c r="D241" s="332">
        <v>4607091387537</v>
      </c>
      <c r="E241" s="333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5"/>
      <c r="P241" s="335"/>
      <c r="Q241" s="335"/>
      <c r="R241" s="333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395</v>
      </c>
      <c r="B242" s="54" t="s">
        <v>396</v>
      </c>
      <c r="C242" s="31">
        <v>4301051132</v>
      </c>
      <c r="D242" s="332">
        <v>4607091387513</v>
      </c>
      <c r="E242" s="333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5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5"/>
      <c r="P242" s="335"/>
      <c r="Q242" s="335"/>
      <c r="R242" s="333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4301051277</v>
      </c>
      <c r="D243" s="332">
        <v>4680115880511</v>
      </c>
      <c r="E243" s="333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5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5"/>
      <c r="P243" s="335"/>
      <c r="Q243" s="335"/>
      <c r="R243" s="333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idden="1" x14ac:dyDescent="0.2">
      <c r="A244" s="339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40"/>
      <c r="N244" s="325" t="s">
        <v>66</v>
      </c>
      <c r="O244" s="326"/>
      <c r="P244" s="326"/>
      <c r="Q244" s="326"/>
      <c r="R244" s="326"/>
      <c r="S244" s="326"/>
      <c r="T244" s="327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0</v>
      </c>
      <c r="W244" s="321">
        <f>IFERROR(W235/H235,"0")+IFERROR(W236/H236,"0")+IFERROR(W237/H237,"0")+IFERROR(W238/H238,"0")+IFERROR(W239/H239,"0")+IFERROR(W240/H240,"0")+IFERROR(W241/H241,"0")+IFERROR(W242/H242,"0")+IFERROR(W243/H243,"0")</f>
        <v>0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22"/>
      <c r="Z244" s="322"/>
    </row>
    <row r="245" spans="1:53" hidden="1" x14ac:dyDescent="0.2">
      <c r="A245" s="338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40"/>
      <c r="N245" s="325" t="s">
        <v>66</v>
      </c>
      <c r="O245" s="326"/>
      <c r="P245" s="326"/>
      <c r="Q245" s="326"/>
      <c r="R245" s="326"/>
      <c r="S245" s="326"/>
      <c r="T245" s="327"/>
      <c r="U245" s="37" t="s">
        <v>65</v>
      </c>
      <c r="V245" s="321">
        <f>IFERROR(SUM(V235:V243),"0")</f>
        <v>0</v>
      </c>
      <c r="W245" s="321">
        <f>IFERROR(SUM(W235:W243),"0")</f>
        <v>0</v>
      </c>
      <c r="X245" s="37"/>
      <c r="Y245" s="322"/>
      <c r="Z245" s="322"/>
    </row>
    <row r="246" spans="1:53" ht="14.25" hidden="1" customHeight="1" x14ac:dyDescent="0.25">
      <c r="A246" s="342" t="s">
        <v>224</v>
      </c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8"/>
      <c r="N246" s="338"/>
      <c r="O246" s="338"/>
      <c r="P246" s="338"/>
      <c r="Q246" s="338"/>
      <c r="R246" s="338"/>
      <c r="S246" s="338"/>
      <c r="T246" s="338"/>
      <c r="U246" s="338"/>
      <c r="V246" s="338"/>
      <c r="W246" s="338"/>
      <c r="X246" s="338"/>
      <c r="Y246" s="314"/>
      <c r="Z246" s="314"/>
    </row>
    <row r="247" spans="1:53" ht="16.5" hidden="1" customHeight="1" x14ac:dyDescent="0.25">
      <c r="A247" s="54" t="s">
        <v>399</v>
      </c>
      <c r="B247" s="54" t="s">
        <v>400</v>
      </c>
      <c r="C247" s="31">
        <v>4301060326</v>
      </c>
      <c r="D247" s="332">
        <v>4607091380880</v>
      </c>
      <c r="E247" s="333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35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5"/>
      <c r="P247" s="335"/>
      <c r="Q247" s="335"/>
      <c r="R247" s="333"/>
      <c r="S247" s="34"/>
      <c r="T247" s="34"/>
      <c r="U247" s="35" t="s">
        <v>65</v>
      </c>
      <c r="V247" s="319">
        <v>0</v>
      </c>
      <c r="W247" s="320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27" hidden="1" customHeight="1" x14ac:dyDescent="0.25">
      <c r="A248" s="54" t="s">
        <v>401</v>
      </c>
      <c r="B248" s="54" t="s">
        <v>402</v>
      </c>
      <c r="C248" s="31">
        <v>4301060308</v>
      </c>
      <c r="D248" s="332">
        <v>4607091384482</v>
      </c>
      <c r="E248" s="333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3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5"/>
      <c r="P248" s="335"/>
      <c r="Q248" s="335"/>
      <c r="R248" s="333"/>
      <c r="S248" s="34"/>
      <c r="T248" s="34"/>
      <c r="U248" s="35" t="s">
        <v>65</v>
      </c>
      <c r="V248" s="319">
        <v>0</v>
      </c>
      <c r="W248" s="320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403</v>
      </c>
      <c r="B249" s="54" t="s">
        <v>404</v>
      </c>
      <c r="C249" s="31">
        <v>4301060325</v>
      </c>
      <c r="D249" s="332">
        <v>4607091380897</v>
      </c>
      <c r="E249" s="333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3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5"/>
      <c r="P249" s="335"/>
      <c r="Q249" s="335"/>
      <c r="R249" s="333"/>
      <c r="S249" s="34"/>
      <c r="T249" s="34"/>
      <c r="U249" s="35" t="s">
        <v>65</v>
      </c>
      <c r="V249" s="319">
        <v>20</v>
      </c>
      <c r="W249" s="320">
        <f>IFERROR(IF(V249="",0,CEILING((V249/$H249),1)*$H249),"")</f>
        <v>25.200000000000003</v>
      </c>
      <c r="X249" s="36">
        <f>IFERROR(IF(W249=0,"",ROUNDUP(W249/H249,0)*0.02175),"")</f>
        <v>6.5250000000000002E-2</v>
      </c>
      <c r="Y249" s="56"/>
      <c r="Z249" s="57"/>
      <c r="AD249" s="58"/>
      <c r="BA249" s="200" t="s">
        <v>1</v>
      </c>
    </row>
    <row r="250" spans="1:53" x14ac:dyDescent="0.2">
      <c r="A250" s="339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40"/>
      <c r="N250" s="325" t="s">
        <v>66</v>
      </c>
      <c r="O250" s="326"/>
      <c r="P250" s="326"/>
      <c r="Q250" s="326"/>
      <c r="R250" s="326"/>
      <c r="S250" s="326"/>
      <c r="T250" s="327"/>
      <c r="U250" s="37" t="s">
        <v>67</v>
      </c>
      <c r="V250" s="321">
        <f>IFERROR(V247/H247,"0")+IFERROR(V248/H248,"0")+IFERROR(V249/H249,"0")</f>
        <v>2.3809523809523809</v>
      </c>
      <c r="W250" s="321">
        <f>IFERROR(W247/H247,"0")+IFERROR(W248/H248,"0")+IFERROR(W249/H249,"0")</f>
        <v>3</v>
      </c>
      <c r="X250" s="321">
        <f>IFERROR(IF(X247="",0,X247),"0")+IFERROR(IF(X248="",0,X248),"0")+IFERROR(IF(X249="",0,X249),"0")</f>
        <v>6.5250000000000002E-2</v>
      </c>
      <c r="Y250" s="322"/>
      <c r="Z250" s="322"/>
    </row>
    <row r="251" spans="1:53" x14ac:dyDescent="0.2">
      <c r="A251" s="338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40"/>
      <c r="N251" s="325" t="s">
        <v>66</v>
      </c>
      <c r="O251" s="326"/>
      <c r="P251" s="326"/>
      <c r="Q251" s="326"/>
      <c r="R251" s="326"/>
      <c r="S251" s="326"/>
      <c r="T251" s="327"/>
      <c r="U251" s="37" t="s">
        <v>65</v>
      </c>
      <c r="V251" s="321">
        <f>IFERROR(SUM(V247:V249),"0")</f>
        <v>20</v>
      </c>
      <c r="W251" s="321">
        <f>IFERROR(SUM(W247:W249),"0")</f>
        <v>25.200000000000003</v>
      </c>
      <c r="X251" s="37"/>
      <c r="Y251" s="322"/>
      <c r="Z251" s="322"/>
    </row>
    <row r="252" spans="1:53" ht="14.25" hidden="1" customHeight="1" x14ac:dyDescent="0.25">
      <c r="A252" s="342" t="s">
        <v>81</v>
      </c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8"/>
      <c r="N252" s="338"/>
      <c r="O252" s="338"/>
      <c r="P252" s="338"/>
      <c r="Q252" s="338"/>
      <c r="R252" s="338"/>
      <c r="S252" s="338"/>
      <c r="T252" s="338"/>
      <c r="U252" s="338"/>
      <c r="V252" s="338"/>
      <c r="W252" s="338"/>
      <c r="X252" s="338"/>
      <c r="Y252" s="314"/>
      <c r="Z252" s="314"/>
    </row>
    <row r="253" spans="1:53" ht="16.5" hidden="1" customHeight="1" x14ac:dyDescent="0.25">
      <c r="A253" s="54" t="s">
        <v>405</v>
      </c>
      <c r="B253" s="54" t="s">
        <v>406</v>
      </c>
      <c r="C253" s="31">
        <v>4301030232</v>
      </c>
      <c r="D253" s="332">
        <v>4607091388374</v>
      </c>
      <c r="E253" s="333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399" t="s">
        <v>407</v>
      </c>
      <c r="O253" s="335"/>
      <c r="P253" s="335"/>
      <c r="Q253" s="335"/>
      <c r="R253" s="333"/>
      <c r="S253" s="34"/>
      <c r="T253" s="34"/>
      <c r="U253" s="35" t="s">
        <v>65</v>
      </c>
      <c r="V253" s="319">
        <v>0</v>
      </c>
      <c r="W253" s="32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408</v>
      </c>
      <c r="B254" s="54" t="s">
        <v>409</v>
      </c>
      <c r="C254" s="31">
        <v>4301030235</v>
      </c>
      <c r="D254" s="332">
        <v>4607091388381</v>
      </c>
      <c r="E254" s="333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467" t="s">
        <v>410</v>
      </c>
      <c r="O254" s="335"/>
      <c r="P254" s="335"/>
      <c r="Q254" s="335"/>
      <c r="R254" s="333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411</v>
      </c>
      <c r="B255" s="54" t="s">
        <v>412</v>
      </c>
      <c r="C255" s="31">
        <v>4301030233</v>
      </c>
      <c r="D255" s="332">
        <v>4607091388404</v>
      </c>
      <c r="E255" s="333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5"/>
      <c r="P255" s="335"/>
      <c r="Q255" s="335"/>
      <c r="R255" s="333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idden="1" x14ac:dyDescent="0.2">
      <c r="A256" s="339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40"/>
      <c r="N256" s="325" t="s">
        <v>66</v>
      </c>
      <c r="O256" s="326"/>
      <c r="P256" s="326"/>
      <c r="Q256" s="326"/>
      <c r="R256" s="326"/>
      <c r="S256" s="326"/>
      <c r="T256" s="327"/>
      <c r="U256" s="37" t="s">
        <v>67</v>
      </c>
      <c r="V256" s="321">
        <f>IFERROR(V253/H253,"0")+IFERROR(V254/H254,"0")+IFERROR(V255/H255,"0")</f>
        <v>0</v>
      </c>
      <c r="W256" s="321">
        <f>IFERROR(W253/H253,"0")+IFERROR(W254/H254,"0")+IFERROR(W255/H255,"0")</f>
        <v>0</v>
      </c>
      <c r="X256" s="321">
        <f>IFERROR(IF(X253="",0,X253),"0")+IFERROR(IF(X254="",0,X254),"0")+IFERROR(IF(X255="",0,X255),"0")</f>
        <v>0</v>
      </c>
      <c r="Y256" s="322"/>
      <c r="Z256" s="322"/>
    </row>
    <row r="257" spans="1:53" hidden="1" x14ac:dyDescent="0.2">
      <c r="A257" s="338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40"/>
      <c r="N257" s="325" t="s">
        <v>66</v>
      </c>
      <c r="O257" s="326"/>
      <c r="P257" s="326"/>
      <c r="Q257" s="326"/>
      <c r="R257" s="326"/>
      <c r="S257" s="326"/>
      <c r="T257" s="327"/>
      <c r="U257" s="37" t="s">
        <v>65</v>
      </c>
      <c r="V257" s="321">
        <f>IFERROR(SUM(V253:V255),"0")</f>
        <v>0</v>
      </c>
      <c r="W257" s="321">
        <f>IFERROR(SUM(W253:W255),"0")</f>
        <v>0</v>
      </c>
      <c r="X257" s="37"/>
      <c r="Y257" s="322"/>
      <c r="Z257" s="322"/>
    </row>
    <row r="258" spans="1:53" ht="14.25" hidden="1" customHeight="1" x14ac:dyDescent="0.25">
      <c r="A258" s="342" t="s">
        <v>413</v>
      </c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38"/>
      <c r="N258" s="338"/>
      <c r="O258" s="338"/>
      <c r="P258" s="338"/>
      <c r="Q258" s="338"/>
      <c r="R258" s="338"/>
      <c r="S258" s="338"/>
      <c r="T258" s="338"/>
      <c r="U258" s="338"/>
      <c r="V258" s="338"/>
      <c r="W258" s="338"/>
      <c r="X258" s="338"/>
      <c r="Y258" s="314"/>
      <c r="Z258" s="314"/>
    </row>
    <row r="259" spans="1:53" ht="16.5" hidden="1" customHeight="1" x14ac:dyDescent="0.25">
      <c r="A259" s="54" t="s">
        <v>414</v>
      </c>
      <c r="B259" s="54" t="s">
        <v>415</v>
      </c>
      <c r="C259" s="31">
        <v>4301180007</v>
      </c>
      <c r="D259" s="332">
        <v>4680115881808</v>
      </c>
      <c r="E259" s="333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3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5"/>
      <c r="P259" s="335"/>
      <c r="Q259" s="335"/>
      <c r="R259" s="333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418</v>
      </c>
      <c r="B260" s="54" t="s">
        <v>419</v>
      </c>
      <c r="C260" s="31">
        <v>4301180006</v>
      </c>
      <c r="D260" s="332">
        <v>4680115881822</v>
      </c>
      <c r="E260" s="333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5"/>
      <c r="P260" s="335"/>
      <c r="Q260" s="335"/>
      <c r="R260" s="333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420</v>
      </c>
      <c r="B261" s="54" t="s">
        <v>421</v>
      </c>
      <c r="C261" s="31">
        <v>4301180001</v>
      </c>
      <c r="D261" s="332">
        <v>4680115880016</v>
      </c>
      <c r="E261" s="333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3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5"/>
      <c r="P261" s="335"/>
      <c r="Q261" s="335"/>
      <c r="R261" s="333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idden="1" x14ac:dyDescent="0.2">
      <c r="A262" s="339"/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40"/>
      <c r="N262" s="325" t="s">
        <v>66</v>
      </c>
      <c r="O262" s="326"/>
      <c r="P262" s="326"/>
      <c r="Q262" s="326"/>
      <c r="R262" s="326"/>
      <c r="S262" s="326"/>
      <c r="T262" s="327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hidden="1" x14ac:dyDescent="0.2">
      <c r="A263" s="338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40"/>
      <c r="N263" s="325" t="s">
        <v>66</v>
      </c>
      <c r="O263" s="326"/>
      <c r="P263" s="326"/>
      <c r="Q263" s="326"/>
      <c r="R263" s="326"/>
      <c r="S263" s="326"/>
      <c r="T263" s="327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hidden="1" customHeight="1" x14ac:dyDescent="0.25">
      <c r="A264" s="337" t="s">
        <v>422</v>
      </c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38"/>
      <c r="P264" s="338"/>
      <c r="Q264" s="338"/>
      <c r="R264" s="338"/>
      <c r="S264" s="338"/>
      <c r="T264" s="338"/>
      <c r="U264" s="338"/>
      <c r="V264" s="338"/>
      <c r="W264" s="338"/>
      <c r="X264" s="338"/>
      <c r="Y264" s="315"/>
      <c r="Z264" s="315"/>
    </row>
    <row r="265" spans="1:53" ht="14.25" hidden="1" customHeight="1" x14ac:dyDescent="0.25">
      <c r="A265" s="342" t="s">
        <v>103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4"/>
      <c r="Z265" s="314"/>
    </row>
    <row r="266" spans="1:53" ht="27" customHeight="1" x14ac:dyDescent="0.25">
      <c r="A266" s="54" t="s">
        <v>423</v>
      </c>
      <c r="B266" s="54" t="s">
        <v>424</v>
      </c>
      <c r="C266" s="31">
        <v>4301011315</v>
      </c>
      <c r="D266" s="332">
        <v>4607091387421</v>
      </c>
      <c r="E266" s="333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4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5"/>
      <c r="P266" s="335"/>
      <c r="Q266" s="335"/>
      <c r="R266" s="333"/>
      <c r="S266" s="34"/>
      <c r="T266" s="34"/>
      <c r="U266" s="35" t="s">
        <v>65</v>
      </c>
      <c r="V266" s="319">
        <v>60</v>
      </c>
      <c r="W266" s="320">
        <f t="shared" ref="W266:W272" si="12">IFERROR(IF(V266="",0,CEILING((V266/$H266),1)*$H266),"")</f>
        <v>64.800000000000011</v>
      </c>
      <c r="X266" s="36">
        <f>IFERROR(IF(W266=0,"",ROUNDUP(W266/H266,0)*0.02175),"")</f>
        <v>0.1305</v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425</v>
      </c>
      <c r="C267" s="31">
        <v>4301011121</v>
      </c>
      <c r="D267" s="332">
        <v>4607091387421</v>
      </c>
      <c r="E267" s="333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6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5"/>
      <c r="P267" s="335"/>
      <c r="Q267" s="335"/>
      <c r="R267" s="333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427</v>
      </c>
      <c r="C268" s="31">
        <v>4301011396</v>
      </c>
      <c r="D268" s="332">
        <v>4607091387452</v>
      </c>
      <c r="E268" s="333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66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5"/>
      <c r="P268" s="335"/>
      <c r="Q268" s="335"/>
      <c r="R268" s="333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426</v>
      </c>
      <c r="B269" s="54" t="s">
        <v>428</v>
      </c>
      <c r="C269" s="31">
        <v>4301011619</v>
      </c>
      <c r="D269" s="332">
        <v>4607091387452</v>
      </c>
      <c r="E269" s="333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442" t="s">
        <v>429</v>
      </c>
      <c r="O269" s="335"/>
      <c r="P269" s="335"/>
      <c r="Q269" s="335"/>
      <c r="R269" s="333"/>
      <c r="S269" s="34"/>
      <c r="T269" s="34"/>
      <c r="U269" s="35" t="s">
        <v>65</v>
      </c>
      <c r="V269" s="319">
        <v>30</v>
      </c>
      <c r="W269" s="320">
        <f t="shared" si="12"/>
        <v>34.799999999999997</v>
      </c>
      <c r="X269" s="36">
        <f>IFERROR(IF(W269=0,"",ROUNDUP(W269/H269,0)*0.02175),"")</f>
        <v>6.5250000000000002E-2</v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430</v>
      </c>
      <c r="B270" s="54" t="s">
        <v>431</v>
      </c>
      <c r="C270" s="31">
        <v>4301011313</v>
      </c>
      <c r="D270" s="332">
        <v>4607091385984</v>
      </c>
      <c r="E270" s="333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5"/>
      <c r="P270" s="335"/>
      <c r="Q270" s="335"/>
      <c r="R270" s="333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432</v>
      </c>
      <c r="B271" s="54" t="s">
        <v>433</v>
      </c>
      <c r="C271" s="31">
        <v>4301011316</v>
      </c>
      <c r="D271" s="332">
        <v>4607091387438</v>
      </c>
      <c r="E271" s="333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60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5"/>
      <c r="P271" s="335"/>
      <c r="Q271" s="335"/>
      <c r="R271" s="333"/>
      <c r="S271" s="34"/>
      <c r="T271" s="34"/>
      <c r="U271" s="35" t="s">
        <v>65</v>
      </c>
      <c r="V271" s="319">
        <v>0</v>
      </c>
      <c r="W271" s="320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434</v>
      </c>
      <c r="B272" s="54" t="s">
        <v>435</v>
      </c>
      <c r="C272" s="31">
        <v>4301011318</v>
      </c>
      <c r="D272" s="332">
        <v>4607091387469</v>
      </c>
      <c r="E272" s="333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3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5"/>
      <c r="P272" s="335"/>
      <c r="Q272" s="335"/>
      <c r="R272" s="333"/>
      <c r="S272" s="34"/>
      <c r="T272" s="34"/>
      <c r="U272" s="35" t="s">
        <v>65</v>
      </c>
      <c r="V272" s="319">
        <v>0</v>
      </c>
      <c r="W272" s="320">
        <f t="shared" si="12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39"/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40"/>
      <c r="N273" s="325" t="s">
        <v>66</v>
      </c>
      <c r="O273" s="326"/>
      <c r="P273" s="326"/>
      <c r="Q273" s="326"/>
      <c r="R273" s="326"/>
      <c r="S273" s="326"/>
      <c r="T273" s="327"/>
      <c r="U273" s="37" t="s">
        <v>67</v>
      </c>
      <c r="V273" s="321">
        <f>IFERROR(V266/H266,"0")+IFERROR(V267/H267,"0")+IFERROR(V268/H268,"0")+IFERROR(V269/H269,"0")+IFERROR(V270/H270,"0")+IFERROR(V271/H271,"0")+IFERROR(V272/H272,"0")</f>
        <v>8.1417624521072796</v>
      </c>
      <c r="W273" s="321">
        <f>IFERROR(W266/H266,"0")+IFERROR(W267/H267,"0")+IFERROR(W268/H268,"0")+IFERROR(W269/H269,"0")+IFERROR(W270/H270,"0")+IFERROR(W271/H271,"0")+IFERROR(W272/H272,"0")</f>
        <v>9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0.19575000000000001</v>
      </c>
      <c r="Y273" s="322"/>
      <c r="Z273" s="322"/>
    </row>
    <row r="274" spans="1:53" x14ac:dyDescent="0.2">
      <c r="A274" s="338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40"/>
      <c r="N274" s="325" t="s">
        <v>66</v>
      </c>
      <c r="O274" s="326"/>
      <c r="P274" s="326"/>
      <c r="Q274" s="326"/>
      <c r="R274" s="326"/>
      <c r="S274" s="326"/>
      <c r="T274" s="327"/>
      <c r="U274" s="37" t="s">
        <v>65</v>
      </c>
      <c r="V274" s="321">
        <f>IFERROR(SUM(V266:V272),"0")</f>
        <v>90</v>
      </c>
      <c r="W274" s="321">
        <f>IFERROR(SUM(W266:W272),"0")</f>
        <v>99.600000000000009</v>
      </c>
      <c r="X274" s="37"/>
      <c r="Y274" s="322"/>
      <c r="Z274" s="322"/>
    </row>
    <row r="275" spans="1:53" ht="14.25" hidden="1" customHeight="1" x14ac:dyDescent="0.25">
      <c r="A275" s="342" t="s">
        <v>60</v>
      </c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38"/>
      <c r="P275" s="338"/>
      <c r="Q275" s="338"/>
      <c r="R275" s="338"/>
      <c r="S275" s="338"/>
      <c r="T275" s="338"/>
      <c r="U275" s="338"/>
      <c r="V275" s="338"/>
      <c r="W275" s="338"/>
      <c r="X275" s="338"/>
      <c r="Y275" s="314"/>
      <c r="Z275" s="314"/>
    </row>
    <row r="276" spans="1:53" ht="27" hidden="1" customHeight="1" x14ac:dyDescent="0.25">
      <c r="A276" s="54" t="s">
        <v>436</v>
      </c>
      <c r="B276" s="54" t="s">
        <v>437</v>
      </c>
      <c r="C276" s="31">
        <v>4301031154</v>
      </c>
      <c r="D276" s="332">
        <v>4607091387292</v>
      </c>
      <c r="E276" s="333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4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5"/>
      <c r="P276" s="335"/>
      <c r="Q276" s="335"/>
      <c r="R276" s="333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hidden="1" customHeight="1" x14ac:dyDescent="0.25">
      <c r="A277" s="54" t="s">
        <v>438</v>
      </c>
      <c r="B277" s="54" t="s">
        <v>439</v>
      </c>
      <c r="C277" s="31">
        <v>4301031155</v>
      </c>
      <c r="D277" s="332">
        <v>4607091387315</v>
      </c>
      <c r="E277" s="333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4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5"/>
      <c r="P277" s="335"/>
      <c r="Q277" s="335"/>
      <c r="R277" s="333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idden="1" x14ac:dyDescent="0.2">
      <c r="A278" s="339"/>
      <c r="B278" s="338"/>
      <c r="C278" s="338"/>
      <c r="D278" s="338"/>
      <c r="E278" s="338"/>
      <c r="F278" s="338"/>
      <c r="G278" s="338"/>
      <c r="H278" s="338"/>
      <c r="I278" s="338"/>
      <c r="J278" s="338"/>
      <c r="K278" s="338"/>
      <c r="L278" s="338"/>
      <c r="M278" s="340"/>
      <c r="N278" s="325" t="s">
        <v>66</v>
      </c>
      <c r="O278" s="326"/>
      <c r="P278" s="326"/>
      <c r="Q278" s="326"/>
      <c r="R278" s="326"/>
      <c r="S278" s="326"/>
      <c r="T278" s="327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hidden="1" x14ac:dyDescent="0.2">
      <c r="A279" s="338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40"/>
      <c r="N279" s="325" t="s">
        <v>66</v>
      </c>
      <c r="O279" s="326"/>
      <c r="P279" s="326"/>
      <c r="Q279" s="326"/>
      <c r="R279" s="326"/>
      <c r="S279" s="326"/>
      <c r="T279" s="327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hidden="1" customHeight="1" x14ac:dyDescent="0.25">
      <c r="A280" s="337" t="s">
        <v>440</v>
      </c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38"/>
      <c r="P280" s="338"/>
      <c r="Q280" s="338"/>
      <c r="R280" s="338"/>
      <c r="S280" s="338"/>
      <c r="T280" s="338"/>
      <c r="U280" s="338"/>
      <c r="V280" s="338"/>
      <c r="W280" s="338"/>
      <c r="X280" s="338"/>
      <c r="Y280" s="315"/>
      <c r="Z280" s="315"/>
    </row>
    <row r="281" spans="1:53" ht="14.25" hidden="1" customHeight="1" x14ac:dyDescent="0.25">
      <c r="A281" s="342" t="s">
        <v>60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4"/>
      <c r="Z281" s="314"/>
    </row>
    <row r="282" spans="1:53" ht="27" hidden="1" customHeight="1" x14ac:dyDescent="0.25">
      <c r="A282" s="54" t="s">
        <v>441</v>
      </c>
      <c r="B282" s="54" t="s">
        <v>442</v>
      </c>
      <c r="C282" s="31">
        <v>4301031066</v>
      </c>
      <c r="D282" s="332">
        <v>4607091383836</v>
      </c>
      <c r="E282" s="333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5"/>
      <c r="P282" s="335"/>
      <c r="Q282" s="335"/>
      <c r="R282" s="333"/>
      <c r="S282" s="34"/>
      <c r="T282" s="34"/>
      <c r="U282" s="35" t="s">
        <v>65</v>
      </c>
      <c r="V282" s="319">
        <v>0</v>
      </c>
      <c r="W282" s="320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6" t="s">
        <v>1</v>
      </c>
    </row>
    <row r="283" spans="1:53" hidden="1" x14ac:dyDescent="0.2">
      <c r="A283" s="339"/>
      <c r="B283" s="338"/>
      <c r="C283" s="338"/>
      <c r="D283" s="338"/>
      <c r="E283" s="338"/>
      <c r="F283" s="338"/>
      <c r="G283" s="338"/>
      <c r="H283" s="338"/>
      <c r="I283" s="338"/>
      <c r="J283" s="338"/>
      <c r="K283" s="338"/>
      <c r="L283" s="338"/>
      <c r="M283" s="340"/>
      <c r="N283" s="325" t="s">
        <v>66</v>
      </c>
      <c r="O283" s="326"/>
      <c r="P283" s="326"/>
      <c r="Q283" s="326"/>
      <c r="R283" s="326"/>
      <c r="S283" s="326"/>
      <c r="T283" s="327"/>
      <c r="U283" s="37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hidden="1" x14ac:dyDescent="0.2">
      <c r="A284" s="338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40"/>
      <c r="N284" s="325" t="s">
        <v>66</v>
      </c>
      <c r="O284" s="326"/>
      <c r="P284" s="326"/>
      <c r="Q284" s="326"/>
      <c r="R284" s="326"/>
      <c r="S284" s="326"/>
      <c r="T284" s="327"/>
      <c r="U284" s="37" t="s">
        <v>65</v>
      </c>
      <c r="V284" s="321">
        <f>IFERROR(SUM(V282:V282),"0")</f>
        <v>0</v>
      </c>
      <c r="W284" s="321">
        <f>IFERROR(SUM(W282:W282),"0")</f>
        <v>0</v>
      </c>
      <c r="X284" s="37"/>
      <c r="Y284" s="322"/>
      <c r="Z284" s="322"/>
    </row>
    <row r="285" spans="1:53" ht="14.25" hidden="1" customHeight="1" x14ac:dyDescent="0.25">
      <c r="A285" s="342" t="s">
        <v>68</v>
      </c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38"/>
      <c r="N285" s="338"/>
      <c r="O285" s="338"/>
      <c r="P285" s="338"/>
      <c r="Q285" s="338"/>
      <c r="R285" s="338"/>
      <c r="S285" s="338"/>
      <c r="T285" s="338"/>
      <c r="U285" s="338"/>
      <c r="V285" s="338"/>
      <c r="W285" s="338"/>
      <c r="X285" s="338"/>
      <c r="Y285" s="314"/>
      <c r="Z285" s="314"/>
    </row>
    <row r="286" spans="1:53" ht="27" hidden="1" customHeight="1" x14ac:dyDescent="0.25">
      <c r="A286" s="54" t="s">
        <v>443</v>
      </c>
      <c r="B286" s="54" t="s">
        <v>444</v>
      </c>
      <c r="C286" s="31">
        <v>4301051142</v>
      </c>
      <c r="D286" s="332">
        <v>4607091387919</v>
      </c>
      <c r="E286" s="333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5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5"/>
      <c r="P286" s="335"/>
      <c r="Q286" s="335"/>
      <c r="R286" s="333"/>
      <c r="S286" s="34"/>
      <c r="T286" s="34"/>
      <c r="U286" s="35" t="s">
        <v>65</v>
      </c>
      <c r="V286" s="319">
        <v>0</v>
      </c>
      <c r="W286" s="320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hidden="1" x14ac:dyDescent="0.2">
      <c r="A287" s="339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40"/>
      <c r="N287" s="325" t="s">
        <v>66</v>
      </c>
      <c r="O287" s="326"/>
      <c r="P287" s="326"/>
      <c r="Q287" s="326"/>
      <c r="R287" s="326"/>
      <c r="S287" s="326"/>
      <c r="T287" s="327"/>
      <c r="U287" s="37" t="s">
        <v>67</v>
      </c>
      <c r="V287" s="321">
        <f>IFERROR(V286/H286,"0")</f>
        <v>0</v>
      </c>
      <c r="W287" s="321">
        <f>IFERROR(W286/H286,"0")</f>
        <v>0</v>
      </c>
      <c r="X287" s="321">
        <f>IFERROR(IF(X286="",0,X286),"0")</f>
        <v>0</v>
      </c>
      <c r="Y287" s="322"/>
      <c r="Z287" s="322"/>
    </row>
    <row r="288" spans="1:53" hidden="1" x14ac:dyDescent="0.2">
      <c r="A288" s="338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40"/>
      <c r="N288" s="325" t="s">
        <v>66</v>
      </c>
      <c r="O288" s="326"/>
      <c r="P288" s="326"/>
      <c r="Q288" s="326"/>
      <c r="R288" s="326"/>
      <c r="S288" s="326"/>
      <c r="T288" s="327"/>
      <c r="U288" s="37" t="s">
        <v>65</v>
      </c>
      <c r="V288" s="321">
        <f>IFERROR(SUM(V286:V286),"0")</f>
        <v>0</v>
      </c>
      <c r="W288" s="321">
        <f>IFERROR(SUM(W286:W286),"0")</f>
        <v>0</v>
      </c>
      <c r="X288" s="37"/>
      <c r="Y288" s="322"/>
      <c r="Z288" s="322"/>
    </row>
    <row r="289" spans="1:53" ht="14.25" hidden="1" customHeight="1" x14ac:dyDescent="0.25">
      <c r="A289" s="342" t="s">
        <v>224</v>
      </c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38"/>
      <c r="N289" s="338"/>
      <c r="O289" s="338"/>
      <c r="P289" s="338"/>
      <c r="Q289" s="338"/>
      <c r="R289" s="338"/>
      <c r="S289" s="338"/>
      <c r="T289" s="338"/>
      <c r="U289" s="338"/>
      <c r="V289" s="338"/>
      <c r="W289" s="338"/>
      <c r="X289" s="338"/>
      <c r="Y289" s="314"/>
      <c r="Z289" s="314"/>
    </row>
    <row r="290" spans="1:53" ht="27" hidden="1" customHeight="1" x14ac:dyDescent="0.25">
      <c r="A290" s="54" t="s">
        <v>445</v>
      </c>
      <c r="B290" s="54" t="s">
        <v>446</v>
      </c>
      <c r="C290" s="31">
        <v>4301060324</v>
      </c>
      <c r="D290" s="332">
        <v>4607091388831</v>
      </c>
      <c r="E290" s="333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5"/>
      <c r="P290" s="335"/>
      <c r="Q290" s="335"/>
      <c r="R290" s="333"/>
      <c r="S290" s="34"/>
      <c r="T290" s="34"/>
      <c r="U290" s="35" t="s">
        <v>65</v>
      </c>
      <c r="V290" s="319">
        <v>0</v>
      </c>
      <c r="W290" s="320">
        <f>IFERROR(IF(V290="",0,CEILING((V290/$H290),1)*$H290),"")</f>
        <v>0</v>
      </c>
      <c r="X290" s="36" t="str">
        <f>IFERROR(IF(W290=0,"",ROUNDUP(W290/H290,0)*0.00753),"")</f>
        <v/>
      </c>
      <c r="Y290" s="56"/>
      <c r="Z290" s="57"/>
      <c r="AD290" s="58"/>
      <c r="BA290" s="218" t="s">
        <v>1</v>
      </c>
    </row>
    <row r="291" spans="1:53" hidden="1" x14ac:dyDescent="0.2">
      <c r="A291" s="339"/>
      <c r="B291" s="338"/>
      <c r="C291" s="338"/>
      <c r="D291" s="338"/>
      <c r="E291" s="338"/>
      <c r="F291" s="338"/>
      <c r="G291" s="338"/>
      <c r="H291" s="338"/>
      <c r="I291" s="338"/>
      <c r="J291" s="338"/>
      <c r="K291" s="338"/>
      <c r="L291" s="338"/>
      <c r="M291" s="340"/>
      <c r="N291" s="325" t="s">
        <v>66</v>
      </c>
      <c r="O291" s="326"/>
      <c r="P291" s="326"/>
      <c r="Q291" s="326"/>
      <c r="R291" s="326"/>
      <c r="S291" s="326"/>
      <c r="T291" s="327"/>
      <c r="U291" s="37" t="s">
        <v>67</v>
      </c>
      <c r="V291" s="321">
        <f>IFERROR(V290/H290,"0")</f>
        <v>0</v>
      </c>
      <c r="W291" s="321">
        <f>IFERROR(W290/H290,"0")</f>
        <v>0</v>
      </c>
      <c r="X291" s="321">
        <f>IFERROR(IF(X290="",0,X290),"0")</f>
        <v>0</v>
      </c>
      <c r="Y291" s="322"/>
      <c r="Z291" s="322"/>
    </row>
    <row r="292" spans="1:53" hidden="1" x14ac:dyDescent="0.2">
      <c r="A292" s="338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40"/>
      <c r="N292" s="325" t="s">
        <v>66</v>
      </c>
      <c r="O292" s="326"/>
      <c r="P292" s="326"/>
      <c r="Q292" s="326"/>
      <c r="R292" s="326"/>
      <c r="S292" s="326"/>
      <c r="T292" s="327"/>
      <c r="U292" s="37" t="s">
        <v>65</v>
      </c>
      <c r="V292" s="321">
        <f>IFERROR(SUM(V290:V290),"0")</f>
        <v>0</v>
      </c>
      <c r="W292" s="321">
        <f>IFERROR(SUM(W290:W290),"0")</f>
        <v>0</v>
      </c>
      <c r="X292" s="37"/>
      <c r="Y292" s="322"/>
      <c r="Z292" s="322"/>
    </row>
    <row r="293" spans="1:53" ht="14.25" hidden="1" customHeight="1" x14ac:dyDescent="0.25">
      <c r="A293" s="342" t="s">
        <v>81</v>
      </c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8"/>
      <c r="N293" s="338"/>
      <c r="O293" s="338"/>
      <c r="P293" s="338"/>
      <c r="Q293" s="338"/>
      <c r="R293" s="338"/>
      <c r="S293" s="338"/>
      <c r="T293" s="338"/>
      <c r="U293" s="338"/>
      <c r="V293" s="338"/>
      <c r="W293" s="338"/>
      <c r="X293" s="338"/>
      <c r="Y293" s="314"/>
      <c r="Z293" s="314"/>
    </row>
    <row r="294" spans="1:53" ht="27" hidden="1" customHeight="1" x14ac:dyDescent="0.25">
      <c r="A294" s="54" t="s">
        <v>447</v>
      </c>
      <c r="B294" s="54" t="s">
        <v>448</v>
      </c>
      <c r="C294" s="31">
        <v>4301032015</v>
      </c>
      <c r="D294" s="332">
        <v>4607091383102</v>
      </c>
      <c r="E294" s="333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5"/>
      <c r="P294" s="335"/>
      <c r="Q294" s="335"/>
      <c r="R294" s="333"/>
      <c r="S294" s="34"/>
      <c r="T294" s="34"/>
      <c r="U294" s="35" t="s">
        <v>65</v>
      </c>
      <c r="V294" s="319">
        <v>0</v>
      </c>
      <c r="W294" s="320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hidden="1" x14ac:dyDescent="0.2">
      <c r="A295" s="339"/>
      <c r="B295" s="338"/>
      <c r="C295" s="338"/>
      <c r="D295" s="338"/>
      <c r="E295" s="338"/>
      <c r="F295" s="338"/>
      <c r="G295" s="338"/>
      <c r="H295" s="338"/>
      <c r="I295" s="338"/>
      <c r="J295" s="338"/>
      <c r="K295" s="338"/>
      <c r="L295" s="338"/>
      <c r="M295" s="340"/>
      <c r="N295" s="325" t="s">
        <v>66</v>
      </c>
      <c r="O295" s="326"/>
      <c r="P295" s="326"/>
      <c r="Q295" s="326"/>
      <c r="R295" s="326"/>
      <c r="S295" s="326"/>
      <c r="T295" s="327"/>
      <c r="U295" s="37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hidden="1" x14ac:dyDescent="0.2">
      <c r="A296" s="338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40"/>
      <c r="N296" s="325" t="s">
        <v>66</v>
      </c>
      <c r="O296" s="326"/>
      <c r="P296" s="326"/>
      <c r="Q296" s="326"/>
      <c r="R296" s="326"/>
      <c r="S296" s="326"/>
      <c r="T296" s="327"/>
      <c r="U296" s="37" t="s">
        <v>65</v>
      </c>
      <c r="V296" s="321">
        <f>IFERROR(SUM(V294:V294),"0")</f>
        <v>0</v>
      </c>
      <c r="W296" s="321">
        <f>IFERROR(SUM(W294:W294),"0")</f>
        <v>0</v>
      </c>
      <c r="X296" s="37"/>
      <c r="Y296" s="322"/>
      <c r="Z296" s="322"/>
    </row>
    <row r="297" spans="1:53" ht="27.75" hidden="1" customHeight="1" x14ac:dyDescent="0.2">
      <c r="A297" s="360" t="s">
        <v>449</v>
      </c>
      <c r="B297" s="361"/>
      <c r="C297" s="361"/>
      <c r="D297" s="361"/>
      <c r="E297" s="361"/>
      <c r="F297" s="361"/>
      <c r="G297" s="361"/>
      <c r="H297" s="361"/>
      <c r="I297" s="361"/>
      <c r="J297" s="361"/>
      <c r="K297" s="361"/>
      <c r="L297" s="361"/>
      <c r="M297" s="361"/>
      <c r="N297" s="361"/>
      <c r="O297" s="361"/>
      <c r="P297" s="361"/>
      <c r="Q297" s="361"/>
      <c r="R297" s="361"/>
      <c r="S297" s="361"/>
      <c r="T297" s="361"/>
      <c r="U297" s="361"/>
      <c r="V297" s="361"/>
      <c r="W297" s="361"/>
      <c r="X297" s="361"/>
      <c r="Y297" s="48"/>
      <c r="Z297" s="48"/>
    </row>
    <row r="298" spans="1:53" ht="16.5" hidden="1" customHeight="1" x14ac:dyDescent="0.25">
      <c r="A298" s="337" t="s">
        <v>450</v>
      </c>
      <c r="B298" s="338"/>
      <c r="C298" s="338"/>
      <c r="D298" s="338"/>
      <c r="E298" s="338"/>
      <c r="F298" s="338"/>
      <c r="G298" s="338"/>
      <c r="H298" s="338"/>
      <c r="I298" s="338"/>
      <c r="J298" s="338"/>
      <c r="K298" s="338"/>
      <c r="L298" s="338"/>
      <c r="M298" s="338"/>
      <c r="N298" s="338"/>
      <c r="O298" s="338"/>
      <c r="P298" s="338"/>
      <c r="Q298" s="338"/>
      <c r="R298" s="338"/>
      <c r="S298" s="338"/>
      <c r="T298" s="338"/>
      <c r="U298" s="338"/>
      <c r="V298" s="338"/>
      <c r="W298" s="338"/>
      <c r="X298" s="338"/>
      <c r="Y298" s="315"/>
      <c r="Z298" s="315"/>
    </row>
    <row r="299" spans="1:53" ht="14.25" hidden="1" customHeight="1" x14ac:dyDescent="0.25">
      <c r="A299" s="342" t="s">
        <v>103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4"/>
      <c r="Z299" s="314"/>
    </row>
    <row r="300" spans="1:53" ht="27" hidden="1" customHeight="1" x14ac:dyDescent="0.25">
      <c r="A300" s="54" t="s">
        <v>451</v>
      </c>
      <c r="B300" s="54" t="s">
        <v>452</v>
      </c>
      <c r="C300" s="31">
        <v>4301011339</v>
      </c>
      <c r="D300" s="332">
        <v>4607091383997</v>
      </c>
      <c r="E300" s="333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5"/>
      <c r="P300" s="335"/>
      <c r="Q300" s="335"/>
      <c r="R300" s="333"/>
      <c r="S300" s="34"/>
      <c r="T300" s="34"/>
      <c r="U300" s="35" t="s">
        <v>65</v>
      </c>
      <c r="V300" s="319">
        <v>0</v>
      </c>
      <c r="W300" s="320">
        <f t="shared" ref="W300:W307" si="13"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451</v>
      </c>
      <c r="B301" s="54" t="s">
        <v>453</v>
      </c>
      <c r="C301" s="31">
        <v>4301011239</v>
      </c>
      <c r="D301" s="332">
        <v>4607091383997</v>
      </c>
      <c r="E301" s="333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5"/>
      <c r="P301" s="335"/>
      <c r="Q301" s="335"/>
      <c r="R301" s="333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455</v>
      </c>
      <c r="C302" s="31">
        <v>4301011326</v>
      </c>
      <c r="D302" s="332">
        <v>4607091384130</v>
      </c>
      <c r="E302" s="333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6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5"/>
      <c r="P302" s="335"/>
      <c r="Q302" s="335"/>
      <c r="R302" s="333"/>
      <c r="S302" s="34"/>
      <c r="T302" s="34"/>
      <c r="U302" s="35" t="s">
        <v>65</v>
      </c>
      <c r="V302" s="319">
        <v>0</v>
      </c>
      <c r="W302" s="320">
        <f t="shared" si="13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454</v>
      </c>
      <c r="B303" s="54" t="s">
        <v>456</v>
      </c>
      <c r="C303" s="31">
        <v>4301011240</v>
      </c>
      <c r="D303" s="332">
        <v>4607091384130</v>
      </c>
      <c r="E303" s="333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6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5"/>
      <c r="P303" s="335"/>
      <c r="Q303" s="335"/>
      <c r="R303" s="333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458</v>
      </c>
      <c r="C304" s="31">
        <v>4301011330</v>
      </c>
      <c r="D304" s="332">
        <v>4607091384147</v>
      </c>
      <c r="E304" s="333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48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5"/>
      <c r="P304" s="335"/>
      <c r="Q304" s="335"/>
      <c r="R304" s="333"/>
      <c r="S304" s="34"/>
      <c r="T304" s="34"/>
      <c r="U304" s="35" t="s">
        <v>65</v>
      </c>
      <c r="V304" s="319">
        <v>0</v>
      </c>
      <c r="W304" s="320">
        <f t="shared" si="13"/>
        <v>0</v>
      </c>
      <c r="X304" s="36" t="str">
        <f>IFERROR(IF(W304=0,"",ROUNDUP(W304/H304,0)*0.02175),"")</f>
        <v/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457</v>
      </c>
      <c r="B305" s="54" t="s">
        <v>459</v>
      </c>
      <c r="C305" s="31">
        <v>4301011238</v>
      </c>
      <c r="D305" s="332">
        <v>4607091384147</v>
      </c>
      <c r="E305" s="333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575" t="s">
        <v>460</v>
      </c>
      <c r="O305" s="335"/>
      <c r="P305" s="335"/>
      <c r="Q305" s="335"/>
      <c r="R305" s="333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461</v>
      </c>
      <c r="B306" s="54" t="s">
        <v>462</v>
      </c>
      <c r="C306" s="31">
        <v>4301011327</v>
      </c>
      <c r="D306" s="332">
        <v>4607091384154</v>
      </c>
      <c r="E306" s="333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5"/>
      <c r="P306" s="335"/>
      <c r="Q306" s="335"/>
      <c r="R306" s="333"/>
      <c r="S306" s="34"/>
      <c r="T306" s="34"/>
      <c r="U306" s="35" t="s">
        <v>65</v>
      </c>
      <c r="V306" s="319">
        <v>0</v>
      </c>
      <c r="W306" s="320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463</v>
      </c>
      <c r="B307" s="54" t="s">
        <v>464</v>
      </c>
      <c r="C307" s="31">
        <v>4301011332</v>
      </c>
      <c r="D307" s="332">
        <v>4607091384161</v>
      </c>
      <c r="E307" s="333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5"/>
      <c r="P307" s="335"/>
      <c r="Q307" s="335"/>
      <c r="R307" s="333"/>
      <c r="S307" s="34"/>
      <c r="T307" s="34"/>
      <c r="U307" s="35" t="s">
        <v>65</v>
      </c>
      <c r="V307" s="319">
        <v>0</v>
      </c>
      <c r="W307" s="320">
        <f t="shared" si="13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idden="1" x14ac:dyDescent="0.2">
      <c r="A308" s="339"/>
      <c r="B308" s="338"/>
      <c r="C308" s="338"/>
      <c r="D308" s="338"/>
      <c r="E308" s="338"/>
      <c r="F308" s="338"/>
      <c r="G308" s="338"/>
      <c r="H308" s="338"/>
      <c r="I308" s="338"/>
      <c r="J308" s="338"/>
      <c r="K308" s="338"/>
      <c r="L308" s="338"/>
      <c r="M308" s="340"/>
      <c r="N308" s="325" t="s">
        <v>66</v>
      </c>
      <c r="O308" s="326"/>
      <c r="P308" s="326"/>
      <c r="Q308" s="326"/>
      <c r="R308" s="326"/>
      <c r="S308" s="326"/>
      <c r="T308" s="327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0</v>
      </c>
      <c r="W308" s="321">
        <f>IFERROR(W300/H300,"0")+IFERROR(W301/H301,"0")+IFERROR(W302/H302,"0")+IFERROR(W303/H303,"0")+IFERROR(W304/H304,"0")+IFERROR(W305/H305,"0")+IFERROR(W306/H306,"0")+IFERROR(W307/H307,"0")</f>
        <v>0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0</v>
      </c>
      <c r="Y308" s="322"/>
      <c r="Z308" s="322"/>
    </row>
    <row r="309" spans="1:53" hidden="1" x14ac:dyDescent="0.2">
      <c r="A309" s="338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40"/>
      <c r="N309" s="325" t="s">
        <v>66</v>
      </c>
      <c r="O309" s="326"/>
      <c r="P309" s="326"/>
      <c r="Q309" s="326"/>
      <c r="R309" s="326"/>
      <c r="S309" s="326"/>
      <c r="T309" s="327"/>
      <c r="U309" s="37" t="s">
        <v>65</v>
      </c>
      <c r="V309" s="321">
        <f>IFERROR(SUM(V300:V307),"0")</f>
        <v>0</v>
      </c>
      <c r="W309" s="321">
        <f>IFERROR(SUM(W300:W307),"0")</f>
        <v>0</v>
      </c>
      <c r="X309" s="37"/>
      <c r="Y309" s="322"/>
      <c r="Z309" s="322"/>
    </row>
    <row r="310" spans="1:53" ht="14.25" hidden="1" customHeight="1" x14ac:dyDescent="0.25">
      <c r="A310" s="342" t="s">
        <v>95</v>
      </c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38"/>
      <c r="P310" s="338"/>
      <c r="Q310" s="338"/>
      <c r="R310" s="338"/>
      <c r="S310" s="338"/>
      <c r="T310" s="338"/>
      <c r="U310" s="338"/>
      <c r="V310" s="338"/>
      <c r="W310" s="338"/>
      <c r="X310" s="338"/>
      <c r="Y310" s="314"/>
      <c r="Z310" s="314"/>
    </row>
    <row r="311" spans="1:53" ht="27" hidden="1" customHeight="1" x14ac:dyDescent="0.25">
      <c r="A311" s="54" t="s">
        <v>465</v>
      </c>
      <c r="B311" s="54" t="s">
        <v>466</v>
      </c>
      <c r="C311" s="31">
        <v>4301020178</v>
      </c>
      <c r="D311" s="332">
        <v>4607091383980</v>
      </c>
      <c r="E311" s="333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3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5"/>
      <c r="P311" s="335"/>
      <c r="Q311" s="335"/>
      <c r="R311" s="333"/>
      <c r="S311" s="34"/>
      <c r="T311" s="34"/>
      <c r="U311" s="35" t="s">
        <v>65</v>
      </c>
      <c r="V311" s="319">
        <v>0</v>
      </c>
      <c r="W311" s="320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16.5" hidden="1" customHeight="1" x14ac:dyDescent="0.25">
      <c r="A312" s="54" t="s">
        <v>467</v>
      </c>
      <c r="B312" s="54" t="s">
        <v>468</v>
      </c>
      <c r="C312" s="31">
        <v>4301020270</v>
      </c>
      <c r="D312" s="332">
        <v>4680115883314</v>
      </c>
      <c r="E312" s="333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386" t="s">
        <v>469</v>
      </c>
      <c r="O312" s="335"/>
      <c r="P312" s="335"/>
      <c r="Q312" s="335"/>
      <c r="R312" s="333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4301020179</v>
      </c>
      <c r="D313" s="332">
        <v>4607091384178</v>
      </c>
      <c r="E313" s="333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3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5"/>
      <c r="P313" s="335"/>
      <c r="Q313" s="335"/>
      <c r="R313" s="333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IFERROR(IF(W313=0,"",ROUNDUP(W313/H313,0)*0.00937),"")</f>
        <v/>
      </c>
      <c r="Y313" s="56"/>
      <c r="Z313" s="57"/>
      <c r="AD313" s="58"/>
      <c r="BA313" s="230" t="s">
        <v>1</v>
      </c>
    </row>
    <row r="314" spans="1:53" hidden="1" x14ac:dyDescent="0.2">
      <c r="A314" s="339"/>
      <c r="B314" s="338"/>
      <c r="C314" s="338"/>
      <c r="D314" s="338"/>
      <c r="E314" s="338"/>
      <c r="F314" s="338"/>
      <c r="G314" s="338"/>
      <c r="H314" s="338"/>
      <c r="I314" s="338"/>
      <c r="J314" s="338"/>
      <c r="K314" s="338"/>
      <c r="L314" s="338"/>
      <c r="M314" s="340"/>
      <c r="N314" s="325" t="s">
        <v>66</v>
      </c>
      <c r="O314" s="326"/>
      <c r="P314" s="326"/>
      <c r="Q314" s="326"/>
      <c r="R314" s="326"/>
      <c r="S314" s="326"/>
      <c r="T314" s="327"/>
      <c r="U314" s="37" t="s">
        <v>67</v>
      </c>
      <c r="V314" s="321">
        <f>IFERROR(V311/H311,"0")+IFERROR(V312/H312,"0")+IFERROR(V313/H313,"0")</f>
        <v>0</v>
      </c>
      <c r="W314" s="321">
        <f>IFERROR(W311/H311,"0")+IFERROR(W312/H312,"0")+IFERROR(W313/H313,"0")</f>
        <v>0</v>
      </c>
      <c r="X314" s="321">
        <f>IFERROR(IF(X311="",0,X311),"0")+IFERROR(IF(X312="",0,X312),"0")+IFERROR(IF(X313="",0,X313),"0")</f>
        <v>0</v>
      </c>
      <c r="Y314" s="322"/>
      <c r="Z314" s="322"/>
    </row>
    <row r="315" spans="1:53" hidden="1" x14ac:dyDescent="0.2">
      <c r="A315" s="338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40"/>
      <c r="N315" s="325" t="s">
        <v>66</v>
      </c>
      <c r="O315" s="326"/>
      <c r="P315" s="326"/>
      <c r="Q315" s="326"/>
      <c r="R315" s="326"/>
      <c r="S315" s="326"/>
      <c r="T315" s="327"/>
      <c r="U315" s="37" t="s">
        <v>65</v>
      </c>
      <c r="V315" s="321">
        <f>IFERROR(SUM(V311:V313),"0")</f>
        <v>0</v>
      </c>
      <c r="W315" s="321">
        <f>IFERROR(SUM(W311:W313),"0")</f>
        <v>0</v>
      </c>
      <c r="X315" s="37"/>
      <c r="Y315" s="322"/>
      <c r="Z315" s="322"/>
    </row>
    <row r="316" spans="1:53" ht="14.25" hidden="1" customHeight="1" x14ac:dyDescent="0.25">
      <c r="A316" s="342" t="s">
        <v>68</v>
      </c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38"/>
      <c r="P316" s="338"/>
      <c r="Q316" s="338"/>
      <c r="R316" s="338"/>
      <c r="S316" s="338"/>
      <c r="T316" s="338"/>
      <c r="U316" s="338"/>
      <c r="V316" s="338"/>
      <c r="W316" s="338"/>
      <c r="X316" s="338"/>
      <c r="Y316" s="314"/>
      <c r="Z316" s="314"/>
    </row>
    <row r="317" spans="1:53" ht="27" hidden="1" customHeight="1" x14ac:dyDescent="0.25">
      <c r="A317" s="54" t="s">
        <v>472</v>
      </c>
      <c r="B317" s="54" t="s">
        <v>473</v>
      </c>
      <c r="C317" s="31">
        <v>4301051560</v>
      </c>
      <c r="D317" s="332">
        <v>4607091383928</v>
      </c>
      <c r="E317" s="333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405" t="s">
        <v>474</v>
      </c>
      <c r="O317" s="335"/>
      <c r="P317" s="335"/>
      <c r="Q317" s="335"/>
      <c r="R317" s="333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hidden="1" customHeight="1" x14ac:dyDescent="0.25">
      <c r="A318" s="54" t="s">
        <v>475</v>
      </c>
      <c r="B318" s="54" t="s">
        <v>476</v>
      </c>
      <c r="C318" s="31">
        <v>4301051298</v>
      </c>
      <c r="D318" s="332">
        <v>4607091384260</v>
      </c>
      <c r="E318" s="333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63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5"/>
      <c r="P318" s="335"/>
      <c r="Q318" s="335"/>
      <c r="R318" s="333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39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40"/>
      <c r="N319" s="325" t="s">
        <v>66</v>
      </c>
      <c r="O319" s="326"/>
      <c r="P319" s="326"/>
      <c r="Q319" s="326"/>
      <c r="R319" s="326"/>
      <c r="S319" s="326"/>
      <c r="T319" s="327"/>
      <c r="U319" s="37" t="s">
        <v>67</v>
      </c>
      <c r="V319" s="321">
        <f>IFERROR(V317/H317,"0")+IFERROR(V318/H318,"0")</f>
        <v>0</v>
      </c>
      <c r="W319" s="321">
        <f>IFERROR(W317/H317,"0")+IFERROR(W318/H318,"0")</f>
        <v>0</v>
      </c>
      <c r="X319" s="321">
        <f>IFERROR(IF(X317="",0,X317),"0")+IFERROR(IF(X318="",0,X318),"0")</f>
        <v>0</v>
      </c>
      <c r="Y319" s="322"/>
      <c r="Z319" s="322"/>
    </row>
    <row r="320" spans="1:53" hidden="1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40"/>
      <c r="N320" s="325" t="s">
        <v>66</v>
      </c>
      <c r="O320" s="326"/>
      <c r="P320" s="326"/>
      <c r="Q320" s="326"/>
      <c r="R320" s="326"/>
      <c r="S320" s="326"/>
      <c r="T320" s="327"/>
      <c r="U320" s="37" t="s">
        <v>65</v>
      </c>
      <c r="V320" s="321">
        <f>IFERROR(SUM(V317:V318),"0")</f>
        <v>0</v>
      </c>
      <c r="W320" s="321">
        <f>IFERROR(SUM(W317:W318),"0")</f>
        <v>0</v>
      </c>
      <c r="X320" s="37"/>
      <c r="Y320" s="322"/>
      <c r="Z320" s="322"/>
    </row>
    <row r="321" spans="1:53" ht="14.25" hidden="1" customHeight="1" x14ac:dyDescent="0.25">
      <c r="A321" s="342" t="s">
        <v>224</v>
      </c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14"/>
      <c r="Z321" s="314"/>
    </row>
    <row r="322" spans="1:53" ht="16.5" hidden="1" customHeight="1" x14ac:dyDescent="0.25">
      <c r="A322" s="54" t="s">
        <v>477</v>
      </c>
      <c r="B322" s="54" t="s">
        <v>478</v>
      </c>
      <c r="C322" s="31">
        <v>4301060314</v>
      </c>
      <c r="D322" s="332">
        <v>4607091384673</v>
      </c>
      <c r="E322" s="333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5"/>
      <c r="P322" s="335"/>
      <c r="Q322" s="335"/>
      <c r="R322" s="333"/>
      <c r="S322" s="34"/>
      <c r="T322" s="34"/>
      <c r="U322" s="35" t="s">
        <v>65</v>
      </c>
      <c r="V322" s="319">
        <v>0</v>
      </c>
      <c r="W322" s="320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39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40"/>
      <c r="N323" s="325" t="s">
        <v>66</v>
      </c>
      <c r="O323" s="326"/>
      <c r="P323" s="326"/>
      <c r="Q323" s="326"/>
      <c r="R323" s="326"/>
      <c r="S323" s="326"/>
      <c r="T323" s="327"/>
      <c r="U323" s="37" t="s">
        <v>67</v>
      </c>
      <c r="V323" s="321">
        <f>IFERROR(V322/H322,"0")</f>
        <v>0</v>
      </c>
      <c r="W323" s="321">
        <f>IFERROR(W322/H322,"0")</f>
        <v>0</v>
      </c>
      <c r="X323" s="321">
        <f>IFERROR(IF(X322="",0,X322),"0")</f>
        <v>0</v>
      </c>
      <c r="Y323" s="322"/>
      <c r="Z323" s="322"/>
    </row>
    <row r="324" spans="1:53" hidden="1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40"/>
      <c r="N324" s="325" t="s">
        <v>66</v>
      </c>
      <c r="O324" s="326"/>
      <c r="P324" s="326"/>
      <c r="Q324" s="326"/>
      <c r="R324" s="326"/>
      <c r="S324" s="326"/>
      <c r="T324" s="327"/>
      <c r="U324" s="37" t="s">
        <v>65</v>
      </c>
      <c r="V324" s="321">
        <f>IFERROR(SUM(V322:V322),"0")</f>
        <v>0</v>
      </c>
      <c r="W324" s="321">
        <f>IFERROR(SUM(W322:W322),"0")</f>
        <v>0</v>
      </c>
      <c r="X324" s="37"/>
      <c r="Y324" s="322"/>
      <c r="Z324" s="322"/>
    </row>
    <row r="325" spans="1:53" ht="16.5" hidden="1" customHeight="1" x14ac:dyDescent="0.25">
      <c r="A325" s="337" t="s">
        <v>479</v>
      </c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8"/>
      <c r="N325" s="338"/>
      <c r="O325" s="338"/>
      <c r="P325" s="338"/>
      <c r="Q325" s="338"/>
      <c r="R325" s="338"/>
      <c r="S325" s="338"/>
      <c r="T325" s="338"/>
      <c r="U325" s="338"/>
      <c r="V325" s="338"/>
      <c r="W325" s="338"/>
      <c r="X325" s="338"/>
      <c r="Y325" s="315"/>
      <c r="Z325" s="315"/>
    </row>
    <row r="326" spans="1:53" ht="14.25" hidden="1" customHeight="1" x14ac:dyDescent="0.25">
      <c r="A326" s="342" t="s">
        <v>103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4"/>
      <c r="Z326" s="314"/>
    </row>
    <row r="327" spans="1:53" ht="27" hidden="1" customHeight="1" x14ac:dyDescent="0.25">
      <c r="A327" s="54" t="s">
        <v>480</v>
      </c>
      <c r="B327" s="54" t="s">
        <v>481</v>
      </c>
      <c r="C327" s="31">
        <v>4301011324</v>
      </c>
      <c r="D327" s="332">
        <v>4607091384185</v>
      </c>
      <c r="E327" s="333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3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5"/>
      <c r="P327" s="335"/>
      <c r="Q327" s="335"/>
      <c r="R327" s="333"/>
      <c r="S327" s="34"/>
      <c r="T327" s="34"/>
      <c r="U327" s="35" t="s">
        <v>65</v>
      </c>
      <c r="V327" s="319">
        <v>0</v>
      </c>
      <c r="W327" s="32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482</v>
      </c>
      <c r="B328" s="54" t="s">
        <v>483</v>
      </c>
      <c r="C328" s="31">
        <v>4301011312</v>
      </c>
      <c r="D328" s="332">
        <v>4607091384192</v>
      </c>
      <c r="E328" s="333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6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5"/>
      <c r="P328" s="335"/>
      <c r="Q328" s="335"/>
      <c r="R328" s="333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484</v>
      </c>
      <c r="B329" s="54" t="s">
        <v>485</v>
      </c>
      <c r="C329" s="31">
        <v>4301011483</v>
      </c>
      <c r="D329" s="332">
        <v>4680115881907</v>
      </c>
      <c r="E329" s="333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5"/>
      <c r="P329" s="335"/>
      <c r="Q329" s="335"/>
      <c r="R329" s="333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486</v>
      </c>
      <c r="B330" s="54" t="s">
        <v>487</v>
      </c>
      <c r="C330" s="31">
        <v>4301011303</v>
      </c>
      <c r="D330" s="332">
        <v>4607091384680</v>
      </c>
      <c r="E330" s="333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6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5"/>
      <c r="P330" s="335"/>
      <c r="Q330" s="335"/>
      <c r="R330" s="333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39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40"/>
      <c r="N331" s="325" t="s">
        <v>66</v>
      </c>
      <c r="O331" s="326"/>
      <c r="P331" s="326"/>
      <c r="Q331" s="326"/>
      <c r="R331" s="326"/>
      <c r="S331" s="326"/>
      <c r="T331" s="327"/>
      <c r="U331" s="37" t="s">
        <v>67</v>
      </c>
      <c r="V331" s="321">
        <f>IFERROR(V327/H327,"0")+IFERROR(V328/H328,"0")+IFERROR(V329/H329,"0")+IFERROR(V330/H330,"0")</f>
        <v>0</v>
      </c>
      <c r="W331" s="321">
        <f>IFERROR(W327/H327,"0")+IFERROR(W328/H328,"0")+IFERROR(W329/H329,"0")+IFERROR(W330/H330,"0")</f>
        <v>0</v>
      </c>
      <c r="X331" s="321">
        <f>IFERROR(IF(X327="",0,X327),"0")+IFERROR(IF(X328="",0,X328),"0")+IFERROR(IF(X329="",0,X329),"0")+IFERROR(IF(X330="",0,X330),"0")</f>
        <v>0</v>
      </c>
      <c r="Y331" s="322"/>
      <c r="Z331" s="322"/>
    </row>
    <row r="332" spans="1:53" hidden="1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40"/>
      <c r="N332" s="325" t="s">
        <v>66</v>
      </c>
      <c r="O332" s="326"/>
      <c r="P332" s="326"/>
      <c r="Q332" s="326"/>
      <c r="R332" s="326"/>
      <c r="S332" s="326"/>
      <c r="T332" s="327"/>
      <c r="U332" s="37" t="s">
        <v>65</v>
      </c>
      <c r="V332" s="321">
        <f>IFERROR(SUM(V327:V330),"0")</f>
        <v>0</v>
      </c>
      <c r="W332" s="321">
        <f>IFERROR(SUM(W327:W330),"0")</f>
        <v>0</v>
      </c>
      <c r="X332" s="37"/>
      <c r="Y332" s="322"/>
      <c r="Z332" s="322"/>
    </row>
    <row r="333" spans="1:53" ht="14.25" hidden="1" customHeight="1" x14ac:dyDescent="0.25">
      <c r="A333" s="342" t="s">
        <v>60</v>
      </c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314"/>
      <c r="Z333" s="314"/>
    </row>
    <row r="334" spans="1:53" ht="27" hidden="1" customHeight="1" x14ac:dyDescent="0.25">
      <c r="A334" s="54" t="s">
        <v>488</v>
      </c>
      <c r="B334" s="54" t="s">
        <v>489</v>
      </c>
      <c r="C334" s="31">
        <v>4301031139</v>
      </c>
      <c r="D334" s="332">
        <v>4607091384802</v>
      </c>
      <c r="E334" s="333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5"/>
      <c r="P334" s="335"/>
      <c r="Q334" s="335"/>
      <c r="R334" s="333"/>
      <c r="S334" s="34"/>
      <c r="T334" s="34"/>
      <c r="U334" s="35" t="s">
        <v>65</v>
      </c>
      <c r="V334" s="319">
        <v>0</v>
      </c>
      <c r="W334" s="320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490</v>
      </c>
      <c r="B335" s="54" t="s">
        <v>491</v>
      </c>
      <c r="C335" s="31">
        <v>4301031140</v>
      </c>
      <c r="D335" s="332">
        <v>4607091384826</v>
      </c>
      <c r="E335" s="333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4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5"/>
      <c r="P335" s="335"/>
      <c r="Q335" s="335"/>
      <c r="R335" s="333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39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40"/>
      <c r="N336" s="325" t="s">
        <v>66</v>
      </c>
      <c r="O336" s="326"/>
      <c r="P336" s="326"/>
      <c r="Q336" s="326"/>
      <c r="R336" s="326"/>
      <c r="S336" s="326"/>
      <c r="T336" s="327"/>
      <c r="U336" s="37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hidden="1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40"/>
      <c r="N337" s="325" t="s">
        <v>66</v>
      </c>
      <c r="O337" s="326"/>
      <c r="P337" s="326"/>
      <c r="Q337" s="326"/>
      <c r="R337" s="326"/>
      <c r="S337" s="326"/>
      <c r="T337" s="327"/>
      <c r="U337" s="37" t="s">
        <v>65</v>
      </c>
      <c r="V337" s="321">
        <f>IFERROR(SUM(V334:V335),"0")</f>
        <v>0</v>
      </c>
      <c r="W337" s="321">
        <f>IFERROR(SUM(W334:W335),"0")</f>
        <v>0</v>
      </c>
      <c r="X337" s="37"/>
      <c r="Y337" s="322"/>
      <c r="Z337" s="322"/>
    </row>
    <row r="338" spans="1:53" ht="14.25" hidden="1" customHeight="1" x14ac:dyDescent="0.25">
      <c r="A338" s="342" t="s">
        <v>68</v>
      </c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8"/>
      <c r="N338" s="338"/>
      <c r="O338" s="338"/>
      <c r="P338" s="338"/>
      <c r="Q338" s="338"/>
      <c r="R338" s="338"/>
      <c r="S338" s="338"/>
      <c r="T338" s="338"/>
      <c r="U338" s="338"/>
      <c r="V338" s="338"/>
      <c r="W338" s="338"/>
      <c r="X338" s="338"/>
      <c r="Y338" s="314"/>
      <c r="Z338" s="314"/>
    </row>
    <row r="339" spans="1:53" ht="27" hidden="1" customHeight="1" x14ac:dyDescent="0.25">
      <c r="A339" s="54" t="s">
        <v>492</v>
      </c>
      <c r="B339" s="54" t="s">
        <v>493</v>
      </c>
      <c r="C339" s="31">
        <v>4301051303</v>
      </c>
      <c r="D339" s="332">
        <v>4607091384246</v>
      </c>
      <c r="E339" s="333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63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5"/>
      <c r="P339" s="335"/>
      <c r="Q339" s="335"/>
      <c r="R339" s="333"/>
      <c r="S339" s="34"/>
      <c r="T339" s="34"/>
      <c r="U339" s="35" t="s">
        <v>65</v>
      </c>
      <c r="V339" s="319">
        <v>0</v>
      </c>
      <c r="W339" s="320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494</v>
      </c>
      <c r="B340" s="54" t="s">
        <v>495</v>
      </c>
      <c r="C340" s="31">
        <v>4301051445</v>
      </c>
      <c r="D340" s="332">
        <v>4680115881976</v>
      </c>
      <c r="E340" s="333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5"/>
      <c r="P340" s="335"/>
      <c r="Q340" s="335"/>
      <c r="R340" s="333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496</v>
      </c>
      <c r="B341" s="54" t="s">
        <v>497</v>
      </c>
      <c r="C341" s="31">
        <v>4301051297</v>
      </c>
      <c r="D341" s="332">
        <v>4607091384253</v>
      </c>
      <c r="E341" s="333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5"/>
      <c r="P341" s="335"/>
      <c r="Q341" s="335"/>
      <c r="R341" s="333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498</v>
      </c>
      <c r="B342" s="54" t="s">
        <v>499</v>
      </c>
      <c r="C342" s="31">
        <v>4301051444</v>
      </c>
      <c r="D342" s="332">
        <v>4680115881969</v>
      </c>
      <c r="E342" s="333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5"/>
      <c r="P342" s="335"/>
      <c r="Q342" s="335"/>
      <c r="R342" s="333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39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40"/>
      <c r="N343" s="325" t="s">
        <v>66</v>
      </c>
      <c r="O343" s="326"/>
      <c r="P343" s="326"/>
      <c r="Q343" s="326"/>
      <c r="R343" s="326"/>
      <c r="S343" s="326"/>
      <c r="T343" s="327"/>
      <c r="U343" s="37" t="s">
        <v>67</v>
      </c>
      <c r="V343" s="321">
        <f>IFERROR(V339/H339,"0")+IFERROR(V340/H340,"0")+IFERROR(V341/H341,"0")+IFERROR(V342/H342,"0")</f>
        <v>0</v>
      </c>
      <c r="W343" s="321">
        <f>IFERROR(W339/H339,"0")+IFERROR(W340/H340,"0")+IFERROR(W341/H341,"0")+IFERROR(W342/H342,"0")</f>
        <v>0</v>
      </c>
      <c r="X343" s="321">
        <f>IFERROR(IF(X339="",0,X339),"0")+IFERROR(IF(X340="",0,X340),"0")+IFERROR(IF(X341="",0,X341),"0")+IFERROR(IF(X342="",0,X342),"0")</f>
        <v>0</v>
      </c>
      <c r="Y343" s="322"/>
      <c r="Z343" s="322"/>
    </row>
    <row r="344" spans="1:53" hidden="1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40"/>
      <c r="N344" s="325" t="s">
        <v>66</v>
      </c>
      <c r="O344" s="326"/>
      <c r="P344" s="326"/>
      <c r="Q344" s="326"/>
      <c r="R344" s="326"/>
      <c r="S344" s="326"/>
      <c r="T344" s="327"/>
      <c r="U344" s="37" t="s">
        <v>65</v>
      </c>
      <c r="V344" s="321">
        <f>IFERROR(SUM(V339:V342),"0")</f>
        <v>0</v>
      </c>
      <c r="W344" s="321">
        <f>IFERROR(SUM(W339:W342),"0")</f>
        <v>0</v>
      </c>
      <c r="X344" s="37"/>
      <c r="Y344" s="322"/>
      <c r="Z344" s="322"/>
    </row>
    <row r="345" spans="1:53" ht="14.25" hidden="1" customHeight="1" x14ac:dyDescent="0.25">
      <c r="A345" s="342" t="s">
        <v>224</v>
      </c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8"/>
      <c r="N345" s="338"/>
      <c r="O345" s="338"/>
      <c r="P345" s="338"/>
      <c r="Q345" s="338"/>
      <c r="R345" s="338"/>
      <c r="S345" s="338"/>
      <c r="T345" s="338"/>
      <c r="U345" s="338"/>
      <c r="V345" s="338"/>
      <c r="W345" s="338"/>
      <c r="X345" s="338"/>
      <c r="Y345" s="314"/>
      <c r="Z345" s="314"/>
    </row>
    <row r="346" spans="1:53" ht="27" hidden="1" customHeight="1" x14ac:dyDescent="0.25">
      <c r="A346" s="54" t="s">
        <v>500</v>
      </c>
      <c r="B346" s="54" t="s">
        <v>501</v>
      </c>
      <c r="C346" s="31">
        <v>4301060322</v>
      </c>
      <c r="D346" s="332">
        <v>4607091389357</v>
      </c>
      <c r="E346" s="333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3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5"/>
      <c r="P346" s="335"/>
      <c r="Q346" s="335"/>
      <c r="R346" s="333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39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40"/>
      <c r="N347" s="325" t="s">
        <v>66</v>
      </c>
      <c r="O347" s="326"/>
      <c r="P347" s="326"/>
      <c r="Q347" s="326"/>
      <c r="R347" s="326"/>
      <c r="S347" s="326"/>
      <c r="T347" s="327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hidden="1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40"/>
      <c r="N348" s="325" t="s">
        <v>66</v>
      </c>
      <c r="O348" s="326"/>
      <c r="P348" s="326"/>
      <c r="Q348" s="326"/>
      <c r="R348" s="326"/>
      <c r="S348" s="326"/>
      <c r="T348" s="327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hidden="1" customHeight="1" x14ac:dyDescent="0.2">
      <c r="A349" s="360" t="s">
        <v>502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48"/>
      <c r="Z349" s="48"/>
    </row>
    <row r="350" spans="1:53" ht="16.5" hidden="1" customHeight="1" x14ac:dyDescent="0.25">
      <c r="A350" s="337" t="s">
        <v>503</v>
      </c>
      <c r="B350" s="338"/>
      <c r="C350" s="338"/>
      <c r="D350" s="338"/>
      <c r="E350" s="338"/>
      <c r="F350" s="338"/>
      <c r="G350" s="338"/>
      <c r="H350" s="338"/>
      <c r="I350" s="338"/>
      <c r="J350" s="338"/>
      <c r="K350" s="338"/>
      <c r="L350" s="338"/>
      <c r="M350" s="338"/>
      <c r="N350" s="338"/>
      <c r="O350" s="338"/>
      <c r="P350" s="338"/>
      <c r="Q350" s="338"/>
      <c r="R350" s="338"/>
      <c r="S350" s="338"/>
      <c r="T350" s="338"/>
      <c r="U350" s="338"/>
      <c r="V350" s="338"/>
      <c r="W350" s="338"/>
      <c r="X350" s="338"/>
      <c r="Y350" s="315"/>
      <c r="Z350" s="315"/>
    </row>
    <row r="351" spans="1:53" ht="14.25" hidden="1" customHeight="1" x14ac:dyDescent="0.25">
      <c r="A351" s="342" t="s">
        <v>103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4"/>
      <c r="Z351" s="314"/>
    </row>
    <row r="352" spans="1:53" ht="27" hidden="1" customHeight="1" x14ac:dyDescent="0.25">
      <c r="A352" s="54" t="s">
        <v>504</v>
      </c>
      <c r="B352" s="54" t="s">
        <v>505</v>
      </c>
      <c r="C352" s="31">
        <v>4301011428</v>
      </c>
      <c r="D352" s="332">
        <v>4607091389708</v>
      </c>
      <c r="E352" s="333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63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5"/>
      <c r="P352" s="335"/>
      <c r="Q352" s="335"/>
      <c r="R352" s="333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506</v>
      </c>
      <c r="B353" s="54" t="s">
        <v>507</v>
      </c>
      <c r="C353" s="31">
        <v>4301011427</v>
      </c>
      <c r="D353" s="332">
        <v>4607091389692</v>
      </c>
      <c r="E353" s="333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6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5"/>
      <c r="P353" s="335"/>
      <c r="Q353" s="335"/>
      <c r="R353" s="333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39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40"/>
      <c r="N354" s="325" t="s">
        <v>66</v>
      </c>
      <c r="O354" s="326"/>
      <c r="P354" s="326"/>
      <c r="Q354" s="326"/>
      <c r="R354" s="326"/>
      <c r="S354" s="326"/>
      <c r="T354" s="327"/>
      <c r="U354" s="37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hidden="1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40"/>
      <c r="N355" s="325" t="s">
        <v>66</v>
      </c>
      <c r="O355" s="326"/>
      <c r="P355" s="326"/>
      <c r="Q355" s="326"/>
      <c r="R355" s="326"/>
      <c r="S355" s="326"/>
      <c r="T355" s="327"/>
      <c r="U355" s="37" t="s">
        <v>65</v>
      </c>
      <c r="V355" s="321">
        <f>IFERROR(SUM(V352:V353),"0")</f>
        <v>0</v>
      </c>
      <c r="W355" s="321">
        <f>IFERROR(SUM(W352:W353),"0")</f>
        <v>0</v>
      </c>
      <c r="X355" s="37"/>
      <c r="Y355" s="322"/>
      <c r="Z355" s="322"/>
    </row>
    <row r="356" spans="1:53" ht="14.25" hidden="1" customHeight="1" x14ac:dyDescent="0.25">
      <c r="A356" s="342" t="s">
        <v>60</v>
      </c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8"/>
      <c r="N356" s="338"/>
      <c r="O356" s="338"/>
      <c r="P356" s="338"/>
      <c r="Q356" s="338"/>
      <c r="R356" s="338"/>
      <c r="S356" s="338"/>
      <c r="T356" s="338"/>
      <c r="U356" s="338"/>
      <c r="V356" s="338"/>
      <c r="W356" s="338"/>
      <c r="X356" s="338"/>
      <c r="Y356" s="314"/>
      <c r="Z356" s="314"/>
    </row>
    <row r="357" spans="1:53" ht="27" customHeight="1" x14ac:dyDescent="0.25">
      <c r="A357" s="54" t="s">
        <v>508</v>
      </c>
      <c r="B357" s="54" t="s">
        <v>509</v>
      </c>
      <c r="C357" s="31">
        <v>4301031177</v>
      </c>
      <c r="D357" s="332">
        <v>4607091389753</v>
      </c>
      <c r="E357" s="333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5"/>
      <c r="P357" s="335"/>
      <c r="Q357" s="335"/>
      <c r="R357" s="333"/>
      <c r="S357" s="34"/>
      <c r="T357" s="34"/>
      <c r="U357" s="35" t="s">
        <v>65</v>
      </c>
      <c r="V357" s="319">
        <v>100</v>
      </c>
      <c r="W357" s="320">
        <f t="shared" ref="W357:W369" si="14">IFERROR(IF(V357="",0,CEILING((V357/$H357),1)*$H357),"")</f>
        <v>100.80000000000001</v>
      </c>
      <c r="X357" s="36">
        <f>IFERROR(IF(W357=0,"",ROUNDUP(W357/H357,0)*0.00753),"")</f>
        <v>0.18071999999999999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510</v>
      </c>
      <c r="B358" s="54" t="s">
        <v>511</v>
      </c>
      <c r="C358" s="31">
        <v>4301031174</v>
      </c>
      <c r="D358" s="332">
        <v>4607091389760</v>
      </c>
      <c r="E358" s="333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5"/>
      <c r="P358" s="335"/>
      <c r="Q358" s="335"/>
      <c r="R358" s="333"/>
      <c r="S358" s="34"/>
      <c r="T358" s="34"/>
      <c r="U358" s="35" t="s">
        <v>65</v>
      </c>
      <c r="V358" s="319">
        <v>0</v>
      </c>
      <c r="W358" s="320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4301031175</v>
      </c>
      <c r="D359" s="332">
        <v>4607091389746</v>
      </c>
      <c r="E359" s="333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5"/>
      <c r="P359" s="335"/>
      <c r="Q359" s="335"/>
      <c r="R359" s="333"/>
      <c r="S359" s="34"/>
      <c r="T359" s="34"/>
      <c r="U359" s="35" t="s">
        <v>65</v>
      </c>
      <c r="V359" s="319">
        <v>300</v>
      </c>
      <c r="W359" s="320">
        <f t="shared" si="14"/>
        <v>302.40000000000003</v>
      </c>
      <c r="X359" s="36">
        <f>IFERROR(IF(W359=0,"",ROUNDUP(W359/H359,0)*0.00753),"")</f>
        <v>0.54215999999999998</v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514</v>
      </c>
      <c r="B360" s="54" t="s">
        <v>515</v>
      </c>
      <c r="C360" s="31">
        <v>4301031236</v>
      </c>
      <c r="D360" s="332">
        <v>4680115882928</v>
      </c>
      <c r="E360" s="333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5"/>
      <c r="P360" s="335"/>
      <c r="Q360" s="335"/>
      <c r="R360" s="333"/>
      <c r="S360" s="34"/>
      <c r="T360" s="34"/>
      <c r="U360" s="35" t="s">
        <v>65</v>
      </c>
      <c r="V360" s="319">
        <v>0</v>
      </c>
      <c r="W360" s="320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516</v>
      </c>
      <c r="B361" s="54" t="s">
        <v>517</v>
      </c>
      <c r="C361" s="31">
        <v>4301031257</v>
      </c>
      <c r="D361" s="332">
        <v>4680115883147</v>
      </c>
      <c r="E361" s="333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4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5"/>
      <c r="P361" s="335"/>
      <c r="Q361" s="335"/>
      <c r="R361" s="333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518</v>
      </c>
      <c r="B362" s="54" t="s">
        <v>519</v>
      </c>
      <c r="C362" s="31">
        <v>4301031178</v>
      </c>
      <c r="D362" s="332">
        <v>4607091384338</v>
      </c>
      <c r="E362" s="333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6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5"/>
      <c r="P362" s="335"/>
      <c r="Q362" s="335"/>
      <c r="R362" s="333"/>
      <c r="S362" s="34"/>
      <c r="T362" s="34"/>
      <c r="U362" s="35" t="s">
        <v>65</v>
      </c>
      <c r="V362" s="319">
        <v>0</v>
      </c>
      <c r="W362" s="320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520</v>
      </c>
      <c r="B363" s="54" t="s">
        <v>521</v>
      </c>
      <c r="C363" s="31">
        <v>4301031254</v>
      </c>
      <c r="D363" s="332">
        <v>4680115883154</v>
      </c>
      <c r="E363" s="333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5"/>
      <c r="P363" s="335"/>
      <c r="Q363" s="335"/>
      <c r="R363" s="333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522</v>
      </c>
      <c r="B364" s="54" t="s">
        <v>523</v>
      </c>
      <c r="C364" s="31">
        <v>4301031171</v>
      </c>
      <c r="D364" s="332">
        <v>4607091389524</v>
      </c>
      <c r="E364" s="333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6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5"/>
      <c r="P364" s="335"/>
      <c r="Q364" s="335"/>
      <c r="R364" s="333"/>
      <c r="S364" s="34"/>
      <c r="T364" s="34"/>
      <c r="U364" s="35" t="s">
        <v>65</v>
      </c>
      <c r="V364" s="319">
        <v>0</v>
      </c>
      <c r="W364" s="320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524</v>
      </c>
      <c r="B365" s="54" t="s">
        <v>525</v>
      </c>
      <c r="C365" s="31">
        <v>4301031258</v>
      </c>
      <c r="D365" s="332">
        <v>4680115883161</v>
      </c>
      <c r="E365" s="333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5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5"/>
      <c r="P365" s="335"/>
      <c r="Q365" s="335"/>
      <c r="R365" s="333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4301031170</v>
      </c>
      <c r="D366" s="332">
        <v>4607091384345</v>
      </c>
      <c r="E366" s="333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6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5"/>
      <c r="P366" s="335"/>
      <c r="Q366" s="335"/>
      <c r="R366" s="333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528</v>
      </c>
      <c r="B367" s="54" t="s">
        <v>529</v>
      </c>
      <c r="C367" s="31">
        <v>4301031256</v>
      </c>
      <c r="D367" s="332">
        <v>4680115883178</v>
      </c>
      <c r="E367" s="333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41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5"/>
      <c r="P367" s="335"/>
      <c r="Q367" s="335"/>
      <c r="R367" s="333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530</v>
      </c>
      <c r="B368" s="54" t="s">
        <v>531</v>
      </c>
      <c r="C368" s="31">
        <v>4301031172</v>
      </c>
      <c r="D368" s="332">
        <v>4607091389531</v>
      </c>
      <c r="E368" s="333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5"/>
      <c r="P368" s="335"/>
      <c r="Q368" s="335"/>
      <c r="R368" s="333"/>
      <c r="S368" s="34"/>
      <c r="T368" s="34"/>
      <c r="U368" s="35" t="s">
        <v>65</v>
      </c>
      <c r="V368" s="319">
        <v>0</v>
      </c>
      <c r="W368" s="320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532</v>
      </c>
      <c r="B369" s="54" t="s">
        <v>533</v>
      </c>
      <c r="C369" s="31">
        <v>4301031255</v>
      </c>
      <c r="D369" s="332">
        <v>4680115883185</v>
      </c>
      <c r="E369" s="333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389" t="s">
        <v>534</v>
      </c>
      <c r="O369" s="335"/>
      <c r="P369" s="335"/>
      <c r="Q369" s="335"/>
      <c r="R369" s="333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39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40"/>
      <c r="N370" s="325" t="s">
        <v>66</v>
      </c>
      <c r="O370" s="326"/>
      <c r="P370" s="326"/>
      <c r="Q370" s="326"/>
      <c r="R370" s="326"/>
      <c r="S370" s="326"/>
      <c r="T370" s="327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95.238095238095241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96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0.72287999999999997</v>
      </c>
      <c r="Y370" s="322"/>
      <c r="Z370" s="322"/>
    </row>
    <row r="371" spans="1:53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40"/>
      <c r="N371" s="325" t="s">
        <v>66</v>
      </c>
      <c r="O371" s="326"/>
      <c r="P371" s="326"/>
      <c r="Q371" s="326"/>
      <c r="R371" s="326"/>
      <c r="S371" s="326"/>
      <c r="T371" s="327"/>
      <c r="U371" s="37" t="s">
        <v>65</v>
      </c>
      <c r="V371" s="321">
        <f>IFERROR(SUM(V357:V369),"0")</f>
        <v>400</v>
      </c>
      <c r="W371" s="321">
        <f>IFERROR(SUM(W357:W369),"0")</f>
        <v>403.20000000000005</v>
      </c>
      <c r="X371" s="37"/>
      <c r="Y371" s="322"/>
      <c r="Z371" s="322"/>
    </row>
    <row r="372" spans="1:53" ht="14.25" hidden="1" customHeight="1" x14ac:dyDescent="0.25">
      <c r="A372" s="342" t="s">
        <v>68</v>
      </c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14"/>
      <c r="Z372" s="314"/>
    </row>
    <row r="373" spans="1:53" ht="27" hidden="1" customHeight="1" x14ac:dyDescent="0.25">
      <c r="A373" s="54" t="s">
        <v>535</v>
      </c>
      <c r="B373" s="54" t="s">
        <v>536</v>
      </c>
      <c r="C373" s="31">
        <v>4301051258</v>
      </c>
      <c r="D373" s="332">
        <v>4607091389685</v>
      </c>
      <c r="E373" s="333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5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5"/>
      <c r="P373" s="335"/>
      <c r="Q373" s="335"/>
      <c r="R373" s="333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537</v>
      </c>
      <c r="B374" s="54" t="s">
        <v>538</v>
      </c>
      <c r="C374" s="31">
        <v>4301051431</v>
      </c>
      <c r="D374" s="332">
        <v>4607091389654</v>
      </c>
      <c r="E374" s="333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4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5"/>
      <c r="P374" s="335"/>
      <c r="Q374" s="335"/>
      <c r="R374" s="333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539</v>
      </c>
      <c r="B375" s="54" t="s">
        <v>540</v>
      </c>
      <c r="C375" s="31">
        <v>4301051284</v>
      </c>
      <c r="D375" s="332">
        <v>4607091384352</v>
      </c>
      <c r="E375" s="333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5"/>
      <c r="P375" s="335"/>
      <c r="Q375" s="335"/>
      <c r="R375" s="333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541</v>
      </c>
      <c r="B376" s="54" t="s">
        <v>542</v>
      </c>
      <c r="C376" s="31">
        <v>4301051257</v>
      </c>
      <c r="D376" s="332">
        <v>4607091389661</v>
      </c>
      <c r="E376" s="333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5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5"/>
      <c r="P376" s="335"/>
      <c r="Q376" s="335"/>
      <c r="R376" s="333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39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40"/>
      <c r="N377" s="325" t="s">
        <v>66</v>
      </c>
      <c r="O377" s="326"/>
      <c r="P377" s="326"/>
      <c r="Q377" s="326"/>
      <c r="R377" s="326"/>
      <c r="S377" s="326"/>
      <c r="T377" s="327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hidden="1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40"/>
      <c r="N378" s="325" t="s">
        <v>66</v>
      </c>
      <c r="O378" s="326"/>
      <c r="P378" s="326"/>
      <c r="Q378" s="326"/>
      <c r="R378" s="326"/>
      <c r="S378" s="326"/>
      <c r="T378" s="327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hidden="1" customHeight="1" x14ac:dyDescent="0.25">
      <c r="A379" s="342" t="s">
        <v>224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14"/>
      <c r="Z379" s="314"/>
    </row>
    <row r="380" spans="1:53" ht="27" hidden="1" customHeight="1" x14ac:dyDescent="0.25">
      <c r="A380" s="54" t="s">
        <v>543</v>
      </c>
      <c r="B380" s="54" t="s">
        <v>544</v>
      </c>
      <c r="C380" s="31">
        <v>4301060352</v>
      </c>
      <c r="D380" s="332">
        <v>4680115881648</v>
      </c>
      <c r="E380" s="333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5"/>
      <c r="P380" s="335"/>
      <c r="Q380" s="335"/>
      <c r="R380" s="333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39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40"/>
      <c r="N381" s="325" t="s">
        <v>66</v>
      </c>
      <c r="O381" s="326"/>
      <c r="P381" s="326"/>
      <c r="Q381" s="326"/>
      <c r="R381" s="326"/>
      <c r="S381" s="326"/>
      <c r="T381" s="327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hidden="1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40"/>
      <c r="N382" s="325" t="s">
        <v>66</v>
      </c>
      <c r="O382" s="326"/>
      <c r="P382" s="326"/>
      <c r="Q382" s="326"/>
      <c r="R382" s="326"/>
      <c r="S382" s="326"/>
      <c r="T382" s="327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hidden="1" customHeight="1" x14ac:dyDescent="0.25">
      <c r="A383" s="342" t="s">
        <v>81</v>
      </c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14"/>
      <c r="Z383" s="314"/>
    </row>
    <row r="384" spans="1:53" ht="27" hidden="1" customHeight="1" x14ac:dyDescent="0.25">
      <c r="A384" s="54" t="s">
        <v>545</v>
      </c>
      <c r="B384" s="54" t="s">
        <v>546</v>
      </c>
      <c r="C384" s="31">
        <v>4301032046</v>
      </c>
      <c r="D384" s="332">
        <v>4680115884359</v>
      </c>
      <c r="E384" s="333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523" t="s">
        <v>549</v>
      </c>
      <c r="O384" s="335"/>
      <c r="P384" s="335"/>
      <c r="Q384" s="335"/>
      <c r="R384" s="333"/>
      <c r="S384" s="34"/>
      <c r="T384" s="34"/>
      <c r="U384" s="35" t="s">
        <v>65</v>
      </c>
      <c r="V384" s="319">
        <v>0</v>
      </c>
      <c r="W384" s="320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550</v>
      </c>
      <c r="B385" s="54" t="s">
        <v>551</v>
      </c>
      <c r="C385" s="31">
        <v>4301032045</v>
      </c>
      <c r="D385" s="332">
        <v>4680115884335</v>
      </c>
      <c r="E385" s="333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374" t="s">
        <v>552</v>
      </c>
      <c r="O385" s="335"/>
      <c r="P385" s="335"/>
      <c r="Q385" s="335"/>
      <c r="R385" s="333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553</v>
      </c>
      <c r="B386" s="54" t="s">
        <v>554</v>
      </c>
      <c r="C386" s="31">
        <v>4301032047</v>
      </c>
      <c r="D386" s="332">
        <v>4680115884342</v>
      </c>
      <c r="E386" s="333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526" t="s">
        <v>555</v>
      </c>
      <c r="O386" s="335"/>
      <c r="P386" s="335"/>
      <c r="Q386" s="335"/>
      <c r="R386" s="333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4301170011</v>
      </c>
      <c r="D387" s="332">
        <v>4680115884113</v>
      </c>
      <c r="E387" s="333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07" t="s">
        <v>558</v>
      </c>
      <c r="O387" s="335"/>
      <c r="P387" s="335"/>
      <c r="Q387" s="335"/>
      <c r="R387" s="333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39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40"/>
      <c r="N388" s="325" t="s">
        <v>66</v>
      </c>
      <c r="O388" s="326"/>
      <c r="P388" s="326"/>
      <c r="Q388" s="326"/>
      <c r="R388" s="326"/>
      <c r="S388" s="326"/>
      <c r="T388" s="327"/>
      <c r="U388" s="37" t="s">
        <v>67</v>
      </c>
      <c r="V388" s="321">
        <f>IFERROR(V384/H384,"0")+IFERROR(V385/H385,"0")+IFERROR(V386/H386,"0")+IFERROR(V387/H387,"0")</f>
        <v>0</v>
      </c>
      <c r="W388" s="321">
        <f>IFERROR(W384/H384,"0")+IFERROR(W385/H385,"0")+IFERROR(W386/H386,"0")+IFERROR(W387/H387,"0")</f>
        <v>0</v>
      </c>
      <c r="X388" s="321">
        <f>IFERROR(IF(X384="",0,X384),"0")+IFERROR(IF(X385="",0,X385),"0")+IFERROR(IF(X386="",0,X386),"0")+IFERROR(IF(X387="",0,X387),"0")</f>
        <v>0</v>
      </c>
      <c r="Y388" s="322"/>
      <c r="Z388" s="322"/>
    </row>
    <row r="389" spans="1:53" hidden="1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40"/>
      <c r="N389" s="325" t="s">
        <v>66</v>
      </c>
      <c r="O389" s="326"/>
      <c r="P389" s="326"/>
      <c r="Q389" s="326"/>
      <c r="R389" s="326"/>
      <c r="S389" s="326"/>
      <c r="T389" s="327"/>
      <c r="U389" s="37" t="s">
        <v>65</v>
      </c>
      <c r="V389" s="321">
        <f>IFERROR(SUM(V384:V387),"0")</f>
        <v>0</v>
      </c>
      <c r="W389" s="321">
        <f>IFERROR(SUM(W384:W387),"0")</f>
        <v>0</v>
      </c>
      <c r="X389" s="37"/>
      <c r="Y389" s="322"/>
      <c r="Z389" s="322"/>
    </row>
    <row r="390" spans="1:53" ht="16.5" hidden="1" customHeight="1" x14ac:dyDescent="0.25">
      <c r="A390" s="337" t="s">
        <v>559</v>
      </c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15"/>
      <c r="Z390" s="315"/>
    </row>
    <row r="391" spans="1:53" ht="14.25" hidden="1" customHeight="1" x14ac:dyDescent="0.25">
      <c r="A391" s="342" t="s">
        <v>95</v>
      </c>
      <c r="B391" s="338"/>
      <c r="C391" s="338"/>
      <c r="D391" s="338"/>
      <c r="E391" s="338"/>
      <c r="F391" s="338"/>
      <c r="G391" s="338"/>
      <c r="H391" s="338"/>
      <c r="I391" s="338"/>
      <c r="J391" s="338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  <c r="U391" s="338"/>
      <c r="V391" s="338"/>
      <c r="W391" s="338"/>
      <c r="X391" s="338"/>
      <c r="Y391" s="314"/>
      <c r="Z391" s="314"/>
    </row>
    <row r="392" spans="1:53" ht="27" hidden="1" customHeight="1" x14ac:dyDescent="0.25">
      <c r="A392" s="54" t="s">
        <v>560</v>
      </c>
      <c r="B392" s="54" t="s">
        <v>561</v>
      </c>
      <c r="C392" s="31">
        <v>4301020196</v>
      </c>
      <c r="D392" s="332">
        <v>4607091389388</v>
      </c>
      <c r="E392" s="333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6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5"/>
      <c r="P392" s="335"/>
      <c r="Q392" s="335"/>
      <c r="R392" s="333"/>
      <c r="S392" s="34"/>
      <c r="T392" s="34"/>
      <c r="U392" s="35" t="s">
        <v>65</v>
      </c>
      <c r="V392" s="319">
        <v>0</v>
      </c>
      <c r="W392" s="320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customHeight="1" x14ac:dyDescent="0.25">
      <c r="A393" s="54" t="s">
        <v>562</v>
      </c>
      <c r="B393" s="54" t="s">
        <v>563</v>
      </c>
      <c r="C393" s="31">
        <v>4301020185</v>
      </c>
      <c r="D393" s="332">
        <v>4607091389364</v>
      </c>
      <c r="E393" s="333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49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5"/>
      <c r="P393" s="335"/>
      <c r="Q393" s="335"/>
      <c r="R393" s="333"/>
      <c r="S393" s="34"/>
      <c r="T393" s="34"/>
      <c r="U393" s="35" t="s">
        <v>65</v>
      </c>
      <c r="V393" s="319">
        <v>8.4</v>
      </c>
      <c r="W393" s="320">
        <f>IFERROR(IF(V393="",0,CEILING((V393/$H393),1)*$H393),"")</f>
        <v>10.08</v>
      </c>
      <c r="X393" s="36">
        <f>IFERROR(IF(W393=0,"",ROUNDUP(W393/H393,0)*0.00753),"")</f>
        <v>3.0120000000000001E-2</v>
      </c>
      <c r="Y393" s="56"/>
      <c r="Z393" s="57"/>
      <c r="AD393" s="58"/>
      <c r="BA393" s="270" t="s">
        <v>1</v>
      </c>
    </row>
    <row r="394" spans="1:53" x14ac:dyDescent="0.2">
      <c r="A394" s="339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40"/>
      <c r="N394" s="325" t="s">
        <v>66</v>
      </c>
      <c r="O394" s="326"/>
      <c r="P394" s="326"/>
      <c r="Q394" s="326"/>
      <c r="R394" s="326"/>
      <c r="S394" s="326"/>
      <c r="T394" s="327"/>
      <c r="U394" s="37" t="s">
        <v>67</v>
      </c>
      <c r="V394" s="321">
        <f>IFERROR(V392/H392,"0")+IFERROR(V393/H393,"0")</f>
        <v>3.3333333333333335</v>
      </c>
      <c r="W394" s="321">
        <f>IFERROR(W392/H392,"0")+IFERROR(W393/H393,"0")</f>
        <v>4</v>
      </c>
      <c r="X394" s="321">
        <f>IFERROR(IF(X392="",0,X392),"0")+IFERROR(IF(X393="",0,X393),"0")</f>
        <v>3.0120000000000001E-2</v>
      </c>
      <c r="Y394" s="322"/>
      <c r="Z394" s="322"/>
    </row>
    <row r="395" spans="1:53" x14ac:dyDescent="0.2">
      <c r="A395" s="338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40"/>
      <c r="N395" s="325" t="s">
        <v>66</v>
      </c>
      <c r="O395" s="326"/>
      <c r="P395" s="326"/>
      <c r="Q395" s="326"/>
      <c r="R395" s="326"/>
      <c r="S395" s="326"/>
      <c r="T395" s="327"/>
      <c r="U395" s="37" t="s">
        <v>65</v>
      </c>
      <c r="V395" s="321">
        <f>IFERROR(SUM(V392:V393),"0")</f>
        <v>8.4</v>
      </c>
      <c r="W395" s="321">
        <f>IFERROR(SUM(W392:W393),"0")</f>
        <v>10.08</v>
      </c>
      <c r="X395" s="37"/>
      <c r="Y395" s="322"/>
      <c r="Z395" s="322"/>
    </row>
    <row r="396" spans="1:53" ht="14.25" hidden="1" customHeight="1" x14ac:dyDescent="0.25">
      <c r="A396" s="342" t="s">
        <v>60</v>
      </c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14"/>
      <c r="Z396" s="314"/>
    </row>
    <row r="397" spans="1:53" ht="27" customHeight="1" x14ac:dyDescent="0.25">
      <c r="A397" s="54" t="s">
        <v>564</v>
      </c>
      <c r="B397" s="54" t="s">
        <v>565</v>
      </c>
      <c r="C397" s="31">
        <v>4301031212</v>
      </c>
      <c r="D397" s="332">
        <v>4607091389739</v>
      </c>
      <c r="E397" s="333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1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5"/>
      <c r="P397" s="335"/>
      <c r="Q397" s="335"/>
      <c r="R397" s="333"/>
      <c r="S397" s="34"/>
      <c r="T397" s="34"/>
      <c r="U397" s="35" t="s">
        <v>65</v>
      </c>
      <c r="V397" s="319">
        <v>300</v>
      </c>
      <c r="W397" s="320">
        <f t="shared" ref="W397:W403" si="16">IFERROR(IF(V397="",0,CEILING((V397/$H397),1)*$H397),"")</f>
        <v>302.40000000000003</v>
      </c>
      <c r="X397" s="36">
        <f>IFERROR(IF(W397=0,"",ROUNDUP(W397/H397,0)*0.00753),"")</f>
        <v>0.54215999999999998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4301031247</v>
      </c>
      <c r="D398" s="332">
        <v>4680115883048</v>
      </c>
      <c r="E398" s="333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5"/>
      <c r="P398" s="335"/>
      <c r="Q398" s="335"/>
      <c r="R398" s="333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568</v>
      </c>
      <c r="B399" s="54" t="s">
        <v>569</v>
      </c>
      <c r="C399" s="31">
        <v>4301031176</v>
      </c>
      <c r="D399" s="332">
        <v>4607091389425</v>
      </c>
      <c r="E399" s="333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5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5"/>
      <c r="P399" s="335"/>
      <c r="Q399" s="335"/>
      <c r="R399" s="333"/>
      <c r="S399" s="34"/>
      <c r="T399" s="34"/>
      <c r="U399" s="35" t="s">
        <v>65</v>
      </c>
      <c r="V399" s="319">
        <v>0</v>
      </c>
      <c r="W399" s="320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570</v>
      </c>
      <c r="B400" s="54" t="s">
        <v>571</v>
      </c>
      <c r="C400" s="31">
        <v>4301031215</v>
      </c>
      <c r="D400" s="332">
        <v>4680115882911</v>
      </c>
      <c r="E400" s="333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595" t="s">
        <v>572</v>
      </c>
      <c r="O400" s="335"/>
      <c r="P400" s="335"/>
      <c r="Q400" s="335"/>
      <c r="R400" s="333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573</v>
      </c>
      <c r="B401" s="54" t="s">
        <v>574</v>
      </c>
      <c r="C401" s="31">
        <v>4301031167</v>
      </c>
      <c r="D401" s="332">
        <v>4680115880771</v>
      </c>
      <c r="E401" s="333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44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5"/>
      <c r="P401" s="335"/>
      <c r="Q401" s="335"/>
      <c r="R401" s="333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575</v>
      </c>
      <c r="B402" s="54" t="s">
        <v>576</v>
      </c>
      <c r="C402" s="31">
        <v>4301031173</v>
      </c>
      <c r="D402" s="332">
        <v>4607091389500</v>
      </c>
      <c r="E402" s="333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5"/>
      <c r="P402" s="335"/>
      <c r="Q402" s="335"/>
      <c r="R402" s="333"/>
      <c r="S402" s="34"/>
      <c r="T402" s="34"/>
      <c r="U402" s="35" t="s">
        <v>65</v>
      </c>
      <c r="V402" s="319">
        <v>0</v>
      </c>
      <c r="W402" s="320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577</v>
      </c>
      <c r="B403" s="54" t="s">
        <v>578</v>
      </c>
      <c r="C403" s="31">
        <v>4301031103</v>
      </c>
      <c r="D403" s="332">
        <v>4680115881983</v>
      </c>
      <c r="E403" s="333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5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5"/>
      <c r="P403" s="335"/>
      <c r="Q403" s="335"/>
      <c r="R403" s="333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39"/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40"/>
      <c r="N404" s="325" t="s">
        <v>66</v>
      </c>
      <c r="O404" s="326"/>
      <c r="P404" s="326"/>
      <c r="Q404" s="326"/>
      <c r="R404" s="326"/>
      <c r="S404" s="326"/>
      <c r="T404" s="327"/>
      <c r="U404" s="37" t="s">
        <v>67</v>
      </c>
      <c r="V404" s="321">
        <f>IFERROR(V397/H397,"0")+IFERROR(V398/H398,"0")+IFERROR(V399/H399,"0")+IFERROR(V400/H400,"0")+IFERROR(V401/H401,"0")+IFERROR(V402/H402,"0")+IFERROR(V403/H403,"0")</f>
        <v>71.428571428571431</v>
      </c>
      <c r="W404" s="321">
        <f>IFERROR(W397/H397,"0")+IFERROR(W398/H398,"0")+IFERROR(W399/H399,"0")+IFERROR(W400/H400,"0")+IFERROR(W401/H401,"0")+IFERROR(W402/H402,"0")+IFERROR(W403/H403,"0")</f>
        <v>72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0.54215999999999998</v>
      </c>
      <c r="Y404" s="322"/>
      <c r="Z404" s="322"/>
    </row>
    <row r="405" spans="1:53" x14ac:dyDescent="0.2">
      <c r="A405" s="338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40"/>
      <c r="N405" s="325" t="s">
        <v>66</v>
      </c>
      <c r="O405" s="326"/>
      <c r="P405" s="326"/>
      <c r="Q405" s="326"/>
      <c r="R405" s="326"/>
      <c r="S405" s="326"/>
      <c r="T405" s="327"/>
      <c r="U405" s="37" t="s">
        <v>65</v>
      </c>
      <c r="V405" s="321">
        <f>IFERROR(SUM(V397:V403),"0")</f>
        <v>300</v>
      </c>
      <c r="W405" s="321">
        <f>IFERROR(SUM(W397:W403),"0")</f>
        <v>302.40000000000003</v>
      </c>
      <c r="X405" s="37"/>
      <c r="Y405" s="322"/>
      <c r="Z405" s="322"/>
    </row>
    <row r="406" spans="1:53" ht="14.25" hidden="1" customHeight="1" x14ac:dyDescent="0.25">
      <c r="A406" s="342" t="s">
        <v>81</v>
      </c>
      <c r="B406" s="338"/>
      <c r="C406" s="338"/>
      <c r="D406" s="338"/>
      <c r="E406" s="338"/>
      <c r="F406" s="338"/>
      <c r="G406" s="338"/>
      <c r="H406" s="338"/>
      <c r="I406" s="338"/>
      <c r="J406" s="338"/>
      <c r="K406" s="338"/>
      <c r="L406" s="338"/>
      <c r="M406" s="338"/>
      <c r="N406" s="338"/>
      <c r="O406" s="338"/>
      <c r="P406" s="338"/>
      <c r="Q406" s="338"/>
      <c r="R406" s="338"/>
      <c r="S406" s="338"/>
      <c r="T406" s="338"/>
      <c r="U406" s="338"/>
      <c r="V406" s="338"/>
      <c r="W406" s="338"/>
      <c r="X406" s="338"/>
      <c r="Y406" s="314"/>
      <c r="Z406" s="314"/>
    </row>
    <row r="407" spans="1:53" ht="27" hidden="1" customHeight="1" x14ac:dyDescent="0.25">
      <c r="A407" s="54" t="s">
        <v>579</v>
      </c>
      <c r="B407" s="54" t="s">
        <v>580</v>
      </c>
      <c r="C407" s="31">
        <v>4301040358</v>
      </c>
      <c r="D407" s="332">
        <v>4680115884571</v>
      </c>
      <c r="E407" s="333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604" t="s">
        <v>581</v>
      </c>
      <c r="O407" s="335"/>
      <c r="P407" s="335"/>
      <c r="Q407" s="335"/>
      <c r="R407" s="333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hidden="1" x14ac:dyDescent="0.2">
      <c r="A408" s="339"/>
      <c r="B408" s="338"/>
      <c r="C408" s="338"/>
      <c r="D408" s="338"/>
      <c r="E408" s="338"/>
      <c r="F408" s="338"/>
      <c r="G408" s="338"/>
      <c r="H408" s="338"/>
      <c r="I408" s="338"/>
      <c r="J408" s="338"/>
      <c r="K408" s="338"/>
      <c r="L408" s="338"/>
      <c r="M408" s="340"/>
      <c r="N408" s="325" t="s">
        <v>66</v>
      </c>
      <c r="O408" s="326"/>
      <c r="P408" s="326"/>
      <c r="Q408" s="326"/>
      <c r="R408" s="326"/>
      <c r="S408" s="326"/>
      <c r="T408" s="327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hidden="1" x14ac:dyDescent="0.2">
      <c r="A409" s="338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40"/>
      <c r="N409" s="325" t="s">
        <v>66</v>
      </c>
      <c r="O409" s="326"/>
      <c r="P409" s="326"/>
      <c r="Q409" s="326"/>
      <c r="R409" s="326"/>
      <c r="S409" s="326"/>
      <c r="T409" s="327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hidden="1" customHeight="1" x14ac:dyDescent="0.25">
      <c r="A410" s="342" t="s">
        <v>90</v>
      </c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8"/>
      <c r="N410" s="338"/>
      <c r="O410" s="338"/>
      <c r="P410" s="338"/>
      <c r="Q410" s="338"/>
      <c r="R410" s="338"/>
      <c r="S410" s="338"/>
      <c r="T410" s="338"/>
      <c r="U410" s="338"/>
      <c r="V410" s="338"/>
      <c r="W410" s="338"/>
      <c r="X410" s="338"/>
      <c r="Y410" s="314"/>
      <c r="Z410" s="314"/>
    </row>
    <row r="411" spans="1:53" ht="27" hidden="1" customHeight="1" x14ac:dyDescent="0.25">
      <c r="A411" s="54" t="s">
        <v>582</v>
      </c>
      <c r="B411" s="54" t="s">
        <v>583</v>
      </c>
      <c r="C411" s="31">
        <v>4301170010</v>
      </c>
      <c r="D411" s="332">
        <v>4680115884090</v>
      </c>
      <c r="E411" s="333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557" t="s">
        <v>584</v>
      </c>
      <c r="O411" s="335"/>
      <c r="P411" s="335"/>
      <c r="Q411" s="335"/>
      <c r="R411" s="333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39"/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40"/>
      <c r="N412" s="325" t="s">
        <v>66</v>
      </c>
      <c r="O412" s="326"/>
      <c r="P412" s="326"/>
      <c r="Q412" s="326"/>
      <c r="R412" s="326"/>
      <c r="S412" s="326"/>
      <c r="T412" s="327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hidden="1" x14ac:dyDescent="0.2">
      <c r="A413" s="338"/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40"/>
      <c r="N413" s="325" t="s">
        <v>66</v>
      </c>
      <c r="O413" s="326"/>
      <c r="P413" s="326"/>
      <c r="Q413" s="326"/>
      <c r="R413" s="326"/>
      <c r="S413" s="326"/>
      <c r="T413" s="327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hidden="1" customHeight="1" x14ac:dyDescent="0.2">
      <c r="A414" s="360" t="s">
        <v>585</v>
      </c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1"/>
      <c r="N414" s="361"/>
      <c r="O414" s="361"/>
      <c r="P414" s="361"/>
      <c r="Q414" s="361"/>
      <c r="R414" s="361"/>
      <c r="S414" s="361"/>
      <c r="T414" s="361"/>
      <c r="U414" s="361"/>
      <c r="V414" s="361"/>
      <c r="W414" s="361"/>
      <c r="X414" s="361"/>
      <c r="Y414" s="48"/>
      <c r="Z414" s="48"/>
    </row>
    <row r="415" spans="1:53" ht="16.5" hidden="1" customHeight="1" x14ac:dyDescent="0.25">
      <c r="A415" s="337" t="s">
        <v>585</v>
      </c>
      <c r="B415" s="338"/>
      <c r="C415" s="338"/>
      <c r="D415" s="338"/>
      <c r="E415" s="338"/>
      <c r="F415" s="338"/>
      <c r="G415" s="338"/>
      <c r="H415" s="338"/>
      <c r="I415" s="338"/>
      <c r="J415" s="338"/>
      <c r="K415" s="338"/>
      <c r="L415" s="338"/>
      <c r="M415" s="338"/>
      <c r="N415" s="338"/>
      <c r="O415" s="338"/>
      <c r="P415" s="338"/>
      <c r="Q415" s="338"/>
      <c r="R415" s="338"/>
      <c r="S415" s="338"/>
      <c r="T415" s="338"/>
      <c r="U415" s="338"/>
      <c r="V415" s="338"/>
      <c r="W415" s="338"/>
      <c r="X415" s="338"/>
      <c r="Y415" s="315"/>
      <c r="Z415" s="315"/>
    </row>
    <row r="416" spans="1:53" ht="14.25" hidden="1" customHeight="1" x14ac:dyDescent="0.25">
      <c r="A416" s="342" t="s">
        <v>103</v>
      </c>
      <c r="B416" s="338"/>
      <c r="C416" s="338"/>
      <c r="D416" s="338"/>
      <c r="E416" s="338"/>
      <c r="F416" s="338"/>
      <c r="G416" s="338"/>
      <c r="H416" s="338"/>
      <c r="I416" s="338"/>
      <c r="J416" s="338"/>
      <c r="K416" s="338"/>
      <c r="L416" s="338"/>
      <c r="M416" s="338"/>
      <c r="N416" s="338"/>
      <c r="O416" s="338"/>
      <c r="P416" s="338"/>
      <c r="Q416" s="338"/>
      <c r="R416" s="338"/>
      <c r="S416" s="338"/>
      <c r="T416" s="338"/>
      <c r="U416" s="338"/>
      <c r="V416" s="338"/>
      <c r="W416" s="338"/>
      <c r="X416" s="338"/>
      <c r="Y416" s="314"/>
      <c r="Z416" s="314"/>
    </row>
    <row r="417" spans="1:53" ht="27" hidden="1" customHeight="1" x14ac:dyDescent="0.25">
      <c r="A417" s="54" t="s">
        <v>586</v>
      </c>
      <c r="B417" s="54" t="s">
        <v>587</v>
      </c>
      <c r="C417" s="31">
        <v>4301011371</v>
      </c>
      <c r="D417" s="332">
        <v>4607091389067</v>
      </c>
      <c r="E417" s="333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42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5"/>
      <c r="P417" s="335"/>
      <c r="Q417" s="335"/>
      <c r="R417" s="333"/>
      <c r="S417" s="34"/>
      <c r="T417" s="34"/>
      <c r="U417" s="35" t="s">
        <v>65</v>
      </c>
      <c r="V417" s="319">
        <v>0</v>
      </c>
      <c r="W417" s="320">
        <f t="shared" ref="W417:W425" si="17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588</v>
      </c>
      <c r="B418" s="54" t="s">
        <v>589</v>
      </c>
      <c r="C418" s="31">
        <v>4301011363</v>
      </c>
      <c r="D418" s="332">
        <v>4607091383522</v>
      </c>
      <c r="E418" s="333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3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5"/>
      <c r="P418" s="335"/>
      <c r="Q418" s="335"/>
      <c r="R418" s="333"/>
      <c r="S418" s="34"/>
      <c r="T418" s="34"/>
      <c r="U418" s="35" t="s">
        <v>65</v>
      </c>
      <c r="V418" s="319">
        <v>0</v>
      </c>
      <c r="W418" s="320">
        <f t="shared" si="17"/>
        <v>0</v>
      </c>
      <c r="X418" s="36" t="str">
        <f>IFERROR(IF(W418=0,"",ROUNDUP(W418/H418,0)*0.01196),"")</f>
        <v/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590</v>
      </c>
      <c r="B419" s="54" t="s">
        <v>591</v>
      </c>
      <c r="C419" s="31">
        <v>4301011431</v>
      </c>
      <c r="D419" s="332">
        <v>4607091384437</v>
      </c>
      <c r="E419" s="333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42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5"/>
      <c r="P419" s="335"/>
      <c r="Q419" s="335"/>
      <c r="R419" s="333"/>
      <c r="S419" s="34"/>
      <c r="T419" s="34"/>
      <c r="U419" s="35" t="s">
        <v>65</v>
      </c>
      <c r="V419" s="319">
        <v>0</v>
      </c>
      <c r="W419" s="320">
        <f t="shared" si="17"/>
        <v>0</v>
      </c>
      <c r="X419" s="36" t="str">
        <f>IFERROR(IF(W419=0,"",ROUNDUP(W419/H419,0)*0.01196),"")</f>
        <v/>
      </c>
      <c r="Y419" s="56"/>
      <c r="Z419" s="57"/>
      <c r="AD419" s="58"/>
      <c r="BA419" s="282" t="s">
        <v>1</v>
      </c>
    </row>
    <row r="420" spans="1:53" ht="27" hidden="1" customHeight="1" x14ac:dyDescent="0.25">
      <c r="A420" s="54" t="s">
        <v>592</v>
      </c>
      <c r="B420" s="54" t="s">
        <v>593</v>
      </c>
      <c r="C420" s="31">
        <v>4301011365</v>
      </c>
      <c r="D420" s="332">
        <v>4607091389104</v>
      </c>
      <c r="E420" s="333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5"/>
      <c r="P420" s="335"/>
      <c r="Q420" s="335"/>
      <c r="R420" s="333"/>
      <c r="S420" s="34"/>
      <c r="T420" s="34"/>
      <c r="U420" s="35" t="s">
        <v>65</v>
      </c>
      <c r="V420" s="319">
        <v>0</v>
      </c>
      <c r="W420" s="320">
        <f t="shared" si="17"/>
        <v>0</v>
      </c>
      <c r="X420" s="36" t="str">
        <f>IFERROR(IF(W420=0,"",ROUNDUP(W420/H420,0)*0.01196),"")</f>
        <v/>
      </c>
      <c r="Y420" s="56"/>
      <c r="Z420" s="57"/>
      <c r="AD420" s="58"/>
      <c r="BA420" s="283" t="s">
        <v>1</v>
      </c>
    </row>
    <row r="421" spans="1:53" ht="27" hidden="1" customHeight="1" x14ac:dyDescent="0.25">
      <c r="A421" s="54" t="s">
        <v>594</v>
      </c>
      <c r="B421" s="54" t="s">
        <v>595</v>
      </c>
      <c r="C421" s="31">
        <v>4301011367</v>
      </c>
      <c r="D421" s="332">
        <v>4680115880603</v>
      </c>
      <c r="E421" s="333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46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5"/>
      <c r="P421" s="335"/>
      <c r="Q421" s="335"/>
      <c r="R421" s="333"/>
      <c r="S421" s="34"/>
      <c r="T421" s="34"/>
      <c r="U421" s="35" t="s">
        <v>65</v>
      </c>
      <c r="V421" s="319">
        <v>0</v>
      </c>
      <c r="W421" s="320">
        <f t="shared" si="17"/>
        <v>0</v>
      </c>
      <c r="X421" s="36" t="str">
        <f>IFERROR(IF(W421=0,"",ROUNDUP(W421/H421,0)*0.00937),"")</f>
        <v/>
      </c>
      <c r="Y421" s="56"/>
      <c r="Z421" s="57"/>
      <c r="AD421" s="58"/>
      <c r="BA421" s="284" t="s">
        <v>1</v>
      </c>
    </row>
    <row r="422" spans="1:53" ht="27" hidden="1" customHeight="1" x14ac:dyDescent="0.25">
      <c r="A422" s="54" t="s">
        <v>596</v>
      </c>
      <c r="B422" s="54" t="s">
        <v>597</v>
      </c>
      <c r="C422" s="31">
        <v>4301011168</v>
      </c>
      <c r="D422" s="332">
        <v>4607091389999</v>
      </c>
      <c r="E422" s="333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5"/>
      <c r="P422" s="335"/>
      <c r="Q422" s="335"/>
      <c r="R422" s="333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hidden="1" customHeight="1" x14ac:dyDescent="0.25">
      <c r="A423" s="54" t="s">
        <v>598</v>
      </c>
      <c r="B423" s="54" t="s">
        <v>599</v>
      </c>
      <c r="C423" s="31">
        <v>4301011372</v>
      </c>
      <c r="D423" s="332">
        <v>4680115882782</v>
      </c>
      <c r="E423" s="333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4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5"/>
      <c r="P423" s="335"/>
      <c r="Q423" s="335"/>
      <c r="R423" s="333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hidden="1" customHeight="1" x14ac:dyDescent="0.25">
      <c r="A424" s="54" t="s">
        <v>600</v>
      </c>
      <c r="B424" s="54" t="s">
        <v>601</v>
      </c>
      <c r="C424" s="31">
        <v>4301011190</v>
      </c>
      <c r="D424" s="332">
        <v>4607091389098</v>
      </c>
      <c r="E424" s="333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5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5"/>
      <c r="P424" s="335"/>
      <c r="Q424" s="335"/>
      <c r="R424" s="333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hidden="1" customHeight="1" x14ac:dyDescent="0.25">
      <c r="A425" s="54" t="s">
        <v>602</v>
      </c>
      <c r="B425" s="54" t="s">
        <v>603</v>
      </c>
      <c r="C425" s="31">
        <v>4301011366</v>
      </c>
      <c r="D425" s="332">
        <v>4607091389982</v>
      </c>
      <c r="E425" s="333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1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5"/>
      <c r="P425" s="335"/>
      <c r="Q425" s="335"/>
      <c r="R425" s="333"/>
      <c r="S425" s="34"/>
      <c r="T425" s="34"/>
      <c r="U425" s="35" t="s">
        <v>65</v>
      </c>
      <c r="V425" s="319">
        <v>0</v>
      </c>
      <c r="W425" s="320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8" t="s">
        <v>1</v>
      </c>
    </row>
    <row r="426" spans="1:53" hidden="1" x14ac:dyDescent="0.2">
      <c r="A426" s="339"/>
      <c r="B426" s="338"/>
      <c r="C426" s="338"/>
      <c r="D426" s="338"/>
      <c r="E426" s="338"/>
      <c r="F426" s="338"/>
      <c r="G426" s="338"/>
      <c r="H426" s="338"/>
      <c r="I426" s="338"/>
      <c r="J426" s="338"/>
      <c r="K426" s="338"/>
      <c r="L426" s="338"/>
      <c r="M426" s="340"/>
      <c r="N426" s="325" t="s">
        <v>66</v>
      </c>
      <c r="O426" s="326"/>
      <c r="P426" s="326"/>
      <c r="Q426" s="326"/>
      <c r="R426" s="326"/>
      <c r="S426" s="326"/>
      <c r="T426" s="327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0</v>
      </c>
      <c r="W426" s="321">
        <f>IFERROR(W417/H417,"0")+IFERROR(W418/H418,"0")+IFERROR(W419/H419,"0")+IFERROR(W420/H420,"0")+IFERROR(W421/H421,"0")+IFERROR(W422/H422,"0")+IFERROR(W423/H423,"0")+IFERROR(W424/H424,"0")+IFERROR(W425/H425,"0")</f>
        <v>0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0</v>
      </c>
      <c r="Y426" s="322"/>
      <c r="Z426" s="322"/>
    </row>
    <row r="427" spans="1:53" hidden="1" x14ac:dyDescent="0.2">
      <c r="A427" s="338"/>
      <c r="B427" s="338"/>
      <c r="C427" s="338"/>
      <c r="D427" s="338"/>
      <c r="E427" s="338"/>
      <c r="F427" s="338"/>
      <c r="G427" s="338"/>
      <c r="H427" s="338"/>
      <c r="I427" s="338"/>
      <c r="J427" s="338"/>
      <c r="K427" s="338"/>
      <c r="L427" s="338"/>
      <c r="M427" s="340"/>
      <c r="N427" s="325" t="s">
        <v>66</v>
      </c>
      <c r="O427" s="326"/>
      <c r="P427" s="326"/>
      <c r="Q427" s="326"/>
      <c r="R427" s="326"/>
      <c r="S427" s="326"/>
      <c r="T427" s="327"/>
      <c r="U427" s="37" t="s">
        <v>65</v>
      </c>
      <c r="V427" s="321">
        <f>IFERROR(SUM(V417:V425),"0")</f>
        <v>0</v>
      </c>
      <c r="W427" s="321">
        <f>IFERROR(SUM(W417:W425),"0")</f>
        <v>0</v>
      </c>
      <c r="X427" s="37"/>
      <c r="Y427" s="322"/>
      <c r="Z427" s="322"/>
    </row>
    <row r="428" spans="1:53" ht="14.25" hidden="1" customHeight="1" x14ac:dyDescent="0.25">
      <c r="A428" s="342" t="s">
        <v>95</v>
      </c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38"/>
      <c r="N428" s="338"/>
      <c r="O428" s="338"/>
      <c r="P428" s="338"/>
      <c r="Q428" s="338"/>
      <c r="R428" s="338"/>
      <c r="S428" s="338"/>
      <c r="T428" s="338"/>
      <c r="U428" s="338"/>
      <c r="V428" s="338"/>
      <c r="W428" s="338"/>
      <c r="X428" s="338"/>
      <c r="Y428" s="314"/>
      <c r="Z428" s="314"/>
    </row>
    <row r="429" spans="1:53" ht="16.5" hidden="1" customHeight="1" x14ac:dyDescent="0.25">
      <c r="A429" s="54" t="s">
        <v>604</v>
      </c>
      <c r="B429" s="54" t="s">
        <v>605</v>
      </c>
      <c r="C429" s="31">
        <v>4301020222</v>
      </c>
      <c r="D429" s="332">
        <v>4607091388930</v>
      </c>
      <c r="E429" s="333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5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5"/>
      <c r="P429" s="335"/>
      <c r="Q429" s="335"/>
      <c r="R429" s="333"/>
      <c r="S429" s="34"/>
      <c r="T429" s="34"/>
      <c r="U429" s="35" t="s">
        <v>65</v>
      </c>
      <c r="V429" s="319">
        <v>0</v>
      </c>
      <c r="W429" s="320">
        <f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16.5" hidden="1" customHeight="1" x14ac:dyDescent="0.25">
      <c r="A430" s="54" t="s">
        <v>606</v>
      </c>
      <c r="B430" s="54" t="s">
        <v>607</v>
      </c>
      <c r="C430" s="31">
        <v>4301020206</v>
      </c>
      <c r="D430" s="332">
        <v>4680115880054</v>
      </c>
      <c r="E430" s="333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3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5"/>
      <c r="P430" s="335"/>
      <c r="Q430" s="335"/>
      <c r="R430" s="333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idden="1" x14ac:dyDescent="0.2">
      <c r="A431" s="339"/>
      <c r="B431" s="338"/>
      <c r="C431" s="338"/>
      <c r="D431" s="338"/>
      <c r="E431" s="338"/>
      <c r="F431" s="338"/>
      <c r="G431" s="338"/>
      <c r="H431" s="338"/>
      <c r="I431" s="338"/>
      <c r="J431" s="338"/>
      <c r="K431" s="338"/>
      <c r="L431" s="338"/>
      <c r="M431" s="340"/>
      <c r="N431" s="325" t="s">
        <v>66</v>
      </c>
      <c r="O431" s="326"/>
      <c r="P431" s="326"/>
      <c r="Q431" s="326"/>
      <c r="R431" s="326"/>
      <c r="S431" s="326"/>
      <c r="T431" s="327"/>
      <c r="U431" s="37" t="s">
        <v>67</v>
      </c>
      <c r="V431" s="321">
        <f>IFERROR(V429/H429,"0")+IFERROR(V430/H430,"0")</f>
        <v>0</v>
      </c>
      <c r="W431" s="321">
        <f>IFERROR(W429/H429,"0")+IFERROR(W430/H430,"0")</f>
        <v>0</v>
      </c>
      <c r="X431" s="321">
        <f>IFERROR(IF(X429="",0,X429),"0")+IFERROR(IF(X430="",0,X430),"0")</f>
        <v>0</v>
      </c>
      <c r="Y431" s="322"/>
      <c r="Z431" s="322"/>
    </row>
    <row r="432" spans="1:53" hidden="1" x14ac:dyDescent="0.2">
      <c r="A432" s="338"/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40"/>
      <c r="N432" s="325" t="s">
        <v>66</v>
      </c>
      <c r="O432" s="326"/>
      <c r="P432" s="326"/>
      <c r="Q432" s="326"/>
      <c r="R432" s="326"/>
      <c r="S432" s="326"/>
      <c r="T432" s="327"/>
      <c r="U432" s="37" t="s">
        <v>65</v>
      </c>
      <c r="V432" s="321">
        <f>IFERROR(SUM(V429:V430),"0")</f>
        <v>0</v>
      </c>
      <c r="W432" s="321">
        <f>IFERROR(SUM(W429:W430),"0")</f>
        <v>0</v>
      </c>
      <c r="X432" s="37"/>
      <c r="Y432" s="322"/>
      <c r="Z432" s="322"/>
    </row>
    <row r="433" spans="1:53" ht="14.25" hidden="1" customHeight="1" x14ac:dyDescent="0.25">
      <c r="A433" s="342" t="s">
        <v>60</v>
      </c>
      <c r="B433" s="338"/>
      <c r="C433" s="338"/>
      <c r="D433" s="338"/>
      <c r="E433" s="338"/>
      <c r="F433" s="338"/>
      <c r="G433" s="338"/>
      <c r="H433" s="338"/>
      <c r="I433" s="338"/>
      <c r="J433" s="338"/>
      <c r="K433" s="338"/>
      <c r="L433" s="338"/>
      <c r="M433" s="338"/>
      <c r="N433" s="338"/>
      <c r="O433" s="338"/>
      <c r="P433" s="338"/>
      <c r="Q433" s="338"/>
      <c r="R433" s="338"/>
      <c r="S433" s="338"/>
      <c r="T433" s="338"/>
      <c r="U433" s="338"/>
      <c r="V433" s="338"/>
      <c r="W433" s="338"/>
      <c r="X433" s="338"/>
      <c r="Y433" s="314"/>
      <c r="Z433" s="314"/>
    </row>
    <row r="434" spans="1:53" ht="27" hidden="1" customHeight="1" x14ac:dyDescent="0.25">
      <c r="A434" s="54" t="s">
        <v>608</v>
      </c>
      <c r="B434" s="54" t="s">
        <v>609</v>
      </c>
      <c r="C434" s="31">
        <v>4301031252</v>
      </c>
      <c r="D434" s="332">
        <v>4680115883116</v>
      </c>
      <c r="E434" s="333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5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5"/>
      <c r="P434" s="335"/>
      <c r="Q434" s="335"/>
      <c r="R434" s="333"/>
      <c r="S434" s="34"/>
      <c r="T434" s="34"/>
      <c r="U434" s="35" t="s">
        <v>65</v>
      </c>
      <c r="V434" s="319">
        <v>0</v>
      </c>
      <c r="W434" s="320">
        <f t="shared" ref="W434:W439" si="18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1" t="s">
        <v>1</v>
      </c>
    </row>
    <row r="435" spans="1:53" ht="27" customHeight="1" x14ac:dyDescent="0.25">
      <c r="A435" s="54" t="s">
        <v>610</v>
      </c>
      <c r="B435" s="54" t="s">
        <v>611</v>
      </c>
      <c r="C435" s="31">
        <v>4301031248</v>
      </c>
      <c r="D435" s="332">
        <v>4680115883093</v>
      </c>
      <c r="E435" s="333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38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5"/>
      <c r="P435" s="335"/>
      <c r="Q435" s="335"/>
      <c r="R435" s="333"/>
      <c r="S435" s="34"/>
      <c r="T435" s="34"/>
      <c r="U435" s="35" t="s">
        <v>65</v>
      </c>
      <c r="V435" s="319">
        <v>100</v>
      </c>
      <c r="W435" s="320">
        <f t="shared" si="18"/>
        <v>100.32000000000001</v>
      </c>
      <c r="X435" s="36">
        <f>IFERROR(IF(W435=0,"",ROUNDUP(W435/H435,0)*0.01196),"")</f>
        <v>0.22724</v>
      </c>
      <c r="Y435" s="56"/>
      <c r="Z435" s="57"/>
      <c r="AD435" s="58"/>
      <c r="BA435" s="292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4301031250</v>
      </c>
      <c r="D436" s="332">
        <v>4680115883109</v>
      </c>
      <c r="E436" s="333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5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5"/>
      <c r="P436" s="335"/>
      <c r="Q436" s="335"/>
      <c r="R436" s="333"/>
      <c r="S436" s="34"/>
      <c r="T436" s="34"/>
      <c r="U436" s="35" t="s">
        <v>65</v>
      </c>
      <c r="V436" s="319">
        <v>200</v>
      </c>
      <c r="W436" s="320">
        <f t="shared" si="18"/>
        <v>200.64000000000001</v>
      </c>
      <c r="X436" s="36">
        <f>IFERROR(IF(W436=0,"",ROUNDUP(W436/H436,0)*0.01196),"")</f>
        <v>0.45448</v>
      </c>
      <c r="Y436" s="56"/>
      <c r="Z436" s="57"/>
      <c r="AD436" s="58"/>
      <c r="BA436" s="293" t="s">
        <v>1</v>
      </c>
    </row>
    <row r="437" spans="1:53" ht="27" hidden="1" customHeight="1" x14ac:dyDescent="0.25">
      <c r="A437" s="54" t="s">
        <v>614</v>
      </c>
      <c r="B437" s="54" t="s">
        <v>615</v>
      </c>
      <c r="C437" s="31">
        <v>4301031249</v>
      </c>
      <c r="D437" s="332">
        <v>4680115882072</v>
      </c>
      <c r="E437" s="333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545" t="s">
        <v>616</v>
      </c>
      <c r="O437" s="335"/>
      <c r="P437" s="335"/>
      <c r="Q437" s="335"/>
      <c r="R437" s="333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hidden="1" customHeight="1" x14ac:dyDescent="0.25">
      <c r="A438" s="54" t="s">
        <v>617</v>
      </c>
      <c r="B438" s="54" t="s">
        <v>618</v>
      </c>
      <c r="C438" s="31">
        <v>4301031251</v>
      </c>
      <c r="D438" s="332">
        <v>4680115882102</v>
      </c>
      <c r="E438" s="333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417" t="s">
        <v>619</v>
      </c>
      <c r="O438" s="335"/>
      <c r="P438" s="335"/>
      <c r="Q438" s="335"/>
      <c r="R438" s="333"/>
      <c r="S438" s="34"/>
      <c r="T438" s="34"/>
      <c r="U438" s="35" t="s">
        <v>65</v>
      </c>
      <c r="V438" s="319">
        <v>0</v>
      </c>
      <c r="W438" s="320">
        <f t="shared" si="18"/>
        <v>0</v>
      </c>
      <c r="X438" s="36" t="str">
        <f>IFERROR(IF(W438=0,"",ROUNDUP(W438/H438,0)*0.00937),"")</f>
        <v/>
      </c>
      <c r="Y438" s="56"/>
      <c r="Z438" s="57"/>
      <c r="AD438" s="58"/>
      <c r="BA438" s="295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4301031253</v>
      </c>
      <c r="D439" s="332">
        <v>4680115882096</v>
      </c>
      <c r="E439" s="333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388" t="s">
        <v>622</v>
      </c>
      <c r="O439" s="335"/>
      <c r="P439" s="335"/>
      <c r="Q439" s="335"/>
      <c r="R439" s="333"/>
      <c r="S439" s="34"/>
      <c r="T439" s="34"/>
      <c r="U439" s="35" t="s">
        <v>65</v>
      </c>
      <c r="V439" s="319">
        <v>0</v>
      </c>
      <c r="W439" s="320">
        <f t="shared" si="18"/>
        <v>0</v>
      </c>
      <c r="X439" s="36" t="str">
        <f>IFERROR(IF(W439=0,"",ROUNDUP(W439/H439,0)*0.00937),"")</f>
        <v/>
      </c>
      <c r="Y439" s="56"/>
      <c r="Z439" s="57"/>
      <c r="AD439" s="58"/>
      <c r="BA439" s="296" t="s">
        <v>1</v>
      </c>
    </row>
    <row r="440" spans="1:53" x14ac:dyDescent="0.2">
      <c r="A440" s="339"/>
      <c r="B440" s="338"/>
      <c r="C440" s="338"/>
      <c r="D440" s="338"/>
      <c r="E440" s="338"/>
      <c r="F440" s="338"/>
      <c r="G440" s="338"/>
      <c r="H440" s="338"/>
      <c r="I440" s="338"/>
      <c r="J440" s="338"/>
      <c r="K440" s="338"/>
      <c r="L440" s="338"/>
      <c r="M440" s="340"/>
      <c r="N440" s="325" t="s">
        <v>66</v>
      </c>
      <c r="O440" s="326"/>
      <c r="P440" s="326"/>
      <c r="Q440" s="326"/>
      <c r="R440" s="326"/>
      <c r="S440" s="326"/>
      <c r="T440" s="327"/>
      <c r="U440" s="37" t="s">
        <v>67</v>
      </c>
      <c r="V440" s="321">
        <f>IFERROR(V434/H434,"0")+IFERROR(V435/H435,"0")+IFERROR(V436/H436,"0")+IFERROR(V437/H437,"0")+IFERROR(V438/H438,"0")+IFERROR(V439/H439,"0")</f>
        <v>56.818181818181813</v>
      </c>
      <c r="W440" s="321">
        <f>IFERROR(W434/H434,"0")+IFERROR(W435/H435,"0")+IFERROR(W436/H436,"0")+IFERROR(W437/H437,"0")+IFERROR(W438/H438,"0")+IFERROR(W439/H439,"0")</f>
        <v>57</v>
      </c>
      <c r="X440" s="321">
        <f>IFERROR(IF(X434="",0,X434),"0")+IFERROR(IF(X435="",0,X435),"0")+IFERROR(IF(X436="",0,X436),"0")+IFERROR(IF(X437="",0,X437),"0")+IFERROR(IF(X438="",0,X438),"0")+IFERROR(IF(X439="",0,X439),"0")</f>
        <v>0.68171999999999999</v>
      </c>
      <c r="Y440" s="322"/>
      <c r="Z440" s="322"/>
    </row>
    <row r="441" spans="1:53" x14ac:dyDescent="0.2">
      <c r="A441" s="338"/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40"/>
      <c r="N441" s="325" t="s">
        <v>66</v>
      </c>
      <c r="O441" s="326"/>
      <c r="P441" s="326"/>
      <c r="Q441" s="326"/>
      <c r="R441" s="326"/>
      <c r="S441" s="326"/>
      <c r="T441" s="327"/>
      <c r="U441" s="37" t="s">
        <v>65</v>
      </c>
      <c r="V441" s="321">
        <f>IFERROR(SUM(V434:V439),"0")</f>
        <v>300</v>
      </c>
      <c r="W441" s="321">
        <f>IFERROR(SUM(W434:W439),"0")</f>
        <v>300.96000000000004</v>
      </c>
      <c r="X441" s="37"/>
      <c r="Y441" s="322"/>
      <c r="Z441" s="322"/>
    </row>
    <row r="442" spans="1:53" ht="14.25" hidden="1" customHeight="1" x14ac:dyDescent="0.25">
      <c r="A442" s="342" t="s">
        <v>68</v>
      </c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38"/>
      <c r="N442" s="338"/>
      <c r="O442" s="338"/>
      <c r="P442" s="338"/>
      <c r="Q442" s="338"/>
      <c r="R442" s="338"/>
      <c r="S442" s="338"/>
      <c r="T442" s="338"/>
      <c r="U442" s="338"/>
      <c r="V442" s="338"/>
      <c r="W442" s="338"/>
      <c r="X442" s="338"/>
      <c r="Y442" s="314"/>
      <c r="Z442" s="314"/>
    </row>
    <row r="443" spans="1:53" ht="16.5" hidden="1" customHeight="1" x14ac:dyDescent="0.25">
      <c r="A443" s="54" t="s">
        <v>623</v>
      </c>
      <c r="B443" s="54" t="s">
        <v>624</v>
      </c>
      <c r="C443" s="31">
        <v>4301051230</v>
      </c>
      <c r="D443" s="332">
        <v>4607091383409</v>
      </c>
      <c r="E443" s="333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5"/>
      <c r="P443" s="335"/>
      <c r="Q443" s="335"/>
      <c r="R443" s="333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hidden="1" customHeight="1" x14ac:dyDescent="0.25">
      <c r="A444" s="54" t="s">
        <v>625</v>
      </c>
      <c r="B444" s="54" t="s">
        <v>626</v>
      </c>
      <c r="C444" s="31">
        <v>4301051231</v>
      </c>
      <c r="D444" s="332">
        <v>4607091383416</v>
      </c>
      <c r="E444" s="333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5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5"/>
      <c r="P444" s="335"/>
      <c r="Q444" s="335"/>
      <c r="R444" s="333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hidden="1" x14ac:dyDescent="0.2">
      <c r="A445" s="339"/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40"/>
      <c r="N445" s="325" t="s">
        <v>66</v>
      </c>
      <c r="O445" s="326"/>
      <c r="P445" s="326"/>
      <c r="Q445" s="326"/>
      <c r="R445" s="326"/>
      <c r="S445" s="326"/>
      <c r="T445" s="327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hidden="1" x14ac:dyDescent="0.2">
      <c r="A446" s="338"/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40"/>
      <c r="N446" s="325" t="s">
        <v>66</v>
      </c>
      <c r="O446" s="326"/>
      <c r="P446" s="326"/>
      <c r="Q446" s="326"/>
      <c r="R446" s="326"/>
      <c r="S446" s="326"/>
      <c r="T446" s="327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hidden="1" customHeight="1" x14ac:dyDescent="0.2">
      <c r="A447" s="360" t="s">
        <v>627</v>
      </c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1"/>
      <c r="N447" s="361"/>
      <c r="O447" s="361"/>
      <c r="P447" s="361"/>
      <c r="Q447" s="361"/>
      <c r="R447" s="361"/>
      <c r="S447" s="361"/>
      <c r="T447" s="361"/>
      <c r="U447" s="361"/>
      <c r="V447" s="361"/>
      <c r="W447" s="361"/>
      <c r="X447" s="361"/>
      <c r="Y447" s="48"/>
      <c r="Z447" s="48"/>
    </row>
    <row r="448" spans="1:53" ht="16.5" hidden="1" customHeight="1" x14ac:dyDescent="0.25">
      <c r="A448" s="337" t="s">
        <v>628</v>
      </c>
      <c r="B448" s="338"/>
      <c r="C448" s="338"/>
      <c r="D448" s="338"/>
      <c r="E448" s="338"/>
      <c r="F448" s="338"/>
      <c r="G448" s="338"/>
      <c r="H448" s="338"/>
      <c r="I448" s="338"/>
      <c r="J448" s="338"/>
      <c r="K448" s="338"/>
      <c r="L448" s="338"/>
      <c r="M448" s="338"/>
      <c r="N448" s="338"/>
      <c r="O448" s="338"/>
      <c r="P448" s="338"/>
      <c r="Q448" s="338"/>
      <c r="R448" s="338"/>
      <c r="S448" s="338"/>
      <c r="T448" s="338"/>
      <c r="U448" s="338"/>
      <c r="V448" s="338"/>
      <c r="W448" s="338"/>
      <c r="X448" s="338"/>
      <c r="Y448" s="315"/>
      <c r="Z448" s="315"/>
    </row>
    <row r="449" spans="1:53" ht="14.25" hidden="1" customHeight="1" x14ac:dyDescent="0.25">
      <c r="A449" s="342" t="s">
        <v>103</v>
      </c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8"/>
      <c r="N449" s="338"/>
      <c r="O449" s="338"/>
      <c r="P449" s="338"/>
      <c r="Q449" s="338"/>
      <c r="R449" s="338"/>
      <c r="S449" s="338"/>
      <c r="T449" s="338"/>
      <c r="U449" s="338"/>
      <c r="V449" s="338"/>
      <c r="W449" s="338"/>
      <c r="X449" s="338"/>
      <c r="Y449" s="314"/>
      <c r="Z449" s="314"/>
    </row>
    <row r="450" spans="1:53" ht="27" hidden="1" customHeight="1" x14ac:dyDescent="0.25">
      <c r="A450" s="54" t="s">
        <v>629</v>
      </c>
      <c r="B450" s="54" t="s">
        <v>630</v>
      </c>
      <c r="C450" s="31">
        <v>4301011585</v>
      </c>
      <c r="D450" s="332">
        <v>4640242180441</v>
      </c>
      <c r="E450" s="333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548" t="s">
        <v>631</v>
      </c>
      <c r="O450" s="335"/>
      <c r="P450" s="335"/>
      <c r="Q450" s="335"/>
      <c r="R450" s="333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hidden="1" customHeight="1" x14ac:dyDescent="0.25">
      <c r="A451" s="54" t="s">
        <v>632</v>
      </c>
      <c r="B451" s="54" t="s">
        <v>633</v>
      </c>
      <c r="C451" s="31">
        <v>4301011584</v>
      </c>
      <c r="D451" s="332">
        <v>4640242180564</v>
      </c>
      <c r="E451" s="333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08" t="s">
        <v>634</v>
      </c>
      <c r="O451" s="335"/>
      <c r="P451" s="335"/>
      <c r="Q451" s="335"/>
      <c r="R451" s="333"/>
      <c r="S451" s="34"/>
      <c r="T451" s="34"/>
      <c r="U451" s="35" t="s">
        <v>65</v>
      </c>
      <c r="V451" s="319">
        <v>0</v>
      </c>
      <c r="W451" s="320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idden="1" x14ac:dyDescent="0.2">
      <c r="A452" s="339"/>
      <c r="B452" s="338"/>
      <c r="C452" s="338"/>
      <c r="D452" s="338"/>
      <c r="E452" s="338"/>
      <c r="F452" s="338"/>
      <c r="G452" s="338"/>
      <c r="H452" s="338"/>
      <c r="I452" s="338"/>
      <c r="J452" s="338"/>
      <c r="K452" s="338"/>
      <c r="L452" s="338"/>
      <c r="M452" s="340"/>
      <c r="N452" s="325" t="s">
        <v>66</v>
      </c>
      <c r="O452" s="326"/>
      <c r="P452" s="326"/>
      <c r="Q452" s="326"/>
      <c r="R452" s="326"/>
      <c r="S452" s="326"/>
      <c r="T452" s="327"/>
      <c r="U452" s="37" t="s">
        <v>67</v>
      </c>
      <c r="V452" s="321">
        <f>IFERROR(V450/H450,"0")+IFERROR(V451/H451,"0")</f>
        <v>0</v>
      </c>
      <c r="W452" s="321">
        <f>IFERROR(W450/H450,"0")+IFERROR(W451/H451,"0")</f>
        <v>0</v>
      </c>
      <c r="X452" s="321">
        <f>IFERROR(IF(X450="",0,X450),"0")+IFERROR(IF(X451="",0,X451),"0")</f>
        <v>0</v>
      </c>
      <c r="Y452" s="322"/>
      <c r="Z452" s="322"/>
    </row>
    <row r="453" spans="1:53" hidden="1" x14ac:dyDescent="0.2">
      <c r="A453" s="338"/>
      <c r="B453" s="338"/>
      <c r="C453" s="338"/>
      <c r="D453" s="338"/>
      <c r="E453" s="338"/>
      <c r="F453" s="338"/>
      <c r="G453" s="338"/>
      <c r="H453" s="338"/>
      <c r="I453" s="338"/>
      <c r="J453" s="338"/>
      <c r="K453" s="338"/>
      <c r="L453" s="338"/>
      <c r="M453" s="340"/>
      <c r="N453" s="325" t="s">
        <v>66</v>
      </c>
      <c r="O453" s="326"/>
      <c r="P453" s="326"/>
      <c r="Q453" s="326"/>
      <c r="R453" s="326"/>
      <c r="S453" s="326"/>
      <c r="T453" s="327"/>
      <c r="U453" s="37" t="s">
        <v>65</v>
      </c>
      <c r="V453" s="321">
        <f>IFERROR(SUM(V450:V451),"0")</f>
        <v>0</v>
      </c>
      <c r="W453" s="321">
        <f>IFERROR(SUM(W450:W451),"0")</f>
        <v>0</v>
      </c>
      <c r="X453" s="37"/>
      <c r="Y453" s="322"/>
      <c r="Z453" s="322"/>
    </row>
    <row r="454" spans="1:53" ht="14.25" hidden="1" customHeight="1" x14ac:dyDescent="0.25">
      <c r="A454" s="342" t="s">
        <v>95</v>
      </c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38"/>
      <c r="N454" s="338"/>
      <c r="O454" s="338"/>
      <c r="P454" s="338"/>
      <c r="Q454" s="338"/>
      <c r="R454" s="338"/>
      <c r="S454" s="338"/>
      <c r="T454" s="338"/>
      <c r="U454" s="338"/>
      <c r="V454" s="338"/>
      <c r="W454" s="338"/>
      <c r="X454" s="338"/>
      <c r="Y454" s="314"/>
      <c r="Z454" s="314"/>
    </row>
    <row r="455" spans="1:53" ht="27" hidden="1" customHeight="1" x14ac:dyDescent="0.25">
      <c r="A455" s="54" t="s">
        <v>635</v>
      </c>
      <c r="B455" s="54" t="s">
        <v>636</v>
      </c>
      <c r="C455" s="31">
        <v>4301020260</v>
      </c>
      <c r="D455" s="332">
        <v>4640242180526</v>
      </c>
      <c r="E455" s="333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658" t="s">
        <v>637</v>
      </c>
      <c r="O455" s="335"/>
      <c r="P455" s="335"/>
      <c r="Q455" s="335"/>
      <c r="R455" s="333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hidden="1" customHeight="1" x14ac:dyDescent="0.25">
      <c r="A456" s="54" t="s">
        <v>638</v>
      </c>
      <c r="B456" s="54" t="s">
        <v>639</v>
      </c>
      <c r="C456" s="31">
        <v>4301020269</v>
      </c>
      <c r="D456" s="332">
        <v>4640242180519</v>
      </c>
      <c r="E456" s="333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515" t="s">
        <v>640</v>
      </c>
      <c r="O456" s="335"/>
      <c r="P456" s="335"/>
      <c r="Q456" s="335"/>
      <c r="R456" s="333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hidden="1" x14ac:dyDescent="0.2">
      <c r="A457" s="339"/>
      <c r="B457" s="338"/>
      <c r="C457" s="338"/>
      <c r="D457" s="338"/>
      <c r="E457" s="338"/>
      <c r="F457" s="338"/>
      <c r="G457" s="338"/>
      <c r="H457" s="338"/>
      <c r="I457" s="338"/>
      <c r="J457" s="338"/>
      <c r="K457" s="338"/>
      <c r="L457" s="338"/>
      <c r="M457" s="340"/>
      <c r="N457" s="325" t="s">
        <v>66</v>
      </c>
      <c r="O457" s="326"/>
      <c r="P457" s="326"/>
      <c r="Q457" s="326"/>
      <c r="R457" s="326"/>
      <c r="S457" s="326"/>
      <c r="T457" s="327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hidden="1" x14ac:dyDescent="0.2">
      <c r="A458" s="338"/>
      <c r="B458" s="338"/>
      <c r="C458" s="338"/>
      <c r="D458" s="338"/>
      <c r="E458" s="338"/>
      <c r="F458" s="338"/>
      <c r="G458" s="338"/>
      <c r="H458" s="338"/>
      <c r="I458" s="338"/>
      <c r="J458" s="338"/>
      <c r="K458" s="338"/>
      <c r="L458" s="338"/>
      <c r="M458" s="340"/>
      <c r="N458" s="325" t="s">
        <v>66</v>
      </c>
      <c r="O458" s="326"/>
      <c r="P458" s="326"/>
      <c r="Q458" s="326"/>
      <c r="R458" s="326"/>
      <c r="S458" s="326"/>
      <c r="T458" s="327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hidden="1" customHeight="1" x14ac:dyDescent="0.25">
      <c r="A459" s="342" t="s">
        <v>60</v>
      </c>
      <c r="B459" s="338"/>
      <c r="C459" s="338"/>
      <c r="D459" s="338"/>
      <c r="E459" s="338"/>
      <c r="F459" s="338"/>
      <c r="G459" s="338"/>
      <c r="H459" s="338"/>
      <c r="I459" s="338"/>
      <c r="J459" s="338"/>
      <c r="K459" s="338"/>
      <c r="L459" s="338"/>
      <c r="M459" s="338"/>
      <c r="N459" s="338"/>
      <c r="O459" s="338"/>
      <c r="P459" s="338"/>
      <c r="Q459" s="338"/>
      <c r="R459" s="338"/>
      <c r="S459" s="338"/>
      <c r="T459" s="338"/>
      <c r="U459" s="338"/>
      <c r="V459" s="338"/>
      <c r="W459" s="338"/>
      <c r="X459" s="338"/>
      <c r="Y459" s="314"/>
      <c r="Z459" s="314"/>
    </row>
    <row r="460" spans="1:53" ht="27" hidden="1" customHeight="1" x14ac:dyDescent="0.25">
      <c r="A460" s="54" t="s">
        <v>641</v>
      </c>
      <c r="B460" s="54" t="s">
        <v>642</v>
      </c>
      <c r="C460" s="31">
        <v>4301031200</v>
      </c>
      <c r="D460" s="332">
        <v>4640242180489</v>
      </c>
      <c r="E460" s="333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651" t="s">
        <v>643</v>
      </c>
      <c r="O460" s="335"/>
      <c r="P460" s="335"/>
      <c r="Q460" s="335"/>
      <c r="R460" s="333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hidden="1" customHeight="1" x14ac:dyDescent="0.25">
      <c r="A461" s="54" t="s">
        <v>644</v>
      </c>
      <c r="B461" s="54" t="s">
        <v>645</v>
      </c>
      <c r="C461" s="31">
        <v>4301031280</v>
      </c>
      <c r="D461" s="332">
        <v>4640242180816</v>
      </c>
      <c r="E461" s="333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378" t="s">
        <v>646</v>
      </c>
      <c r="O461" s="335"/>
      <c r="P461" s="335"/>
      <c r="Q461" s="335"/>
      <c r="R461" s="333"/>
      <c r="S461" s="34"/>
      <c r="T461" s="34"/>
      <c r="U461" s="35" t="s">
        <v>65</v>
      </c>
      <c r="V461" s="319">
        <v>0</v>
      </c>
      <c r="W461" s="320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t="27" hidden="1" customHeight="1" x14ac:dyDescent="0.25">
      <c r="A462" s="54" t="s">
        <v>647</v>
      </c>
      <c r="B462" s="54" t="s">
        <v>648</v>
      </c>
      <c r="C462" s="31">
        <v>4301031244</v>
      </c>
      <c r="D462" s="332">
        <v>4640242180595</v>
      </c>
      <c r="E462" s="333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653" t="s">
        <v>649</v>
      </c>
      <c r="O462" s="335"/>
      <c r="P462" s="335"/>
      <c r="Q462" s="335"/>
      <c r="R462" s="333"/>
      <c r="S462" s="34"/>
      <c r="T462" s="34"/>
      <c r="U462" s="35" t="s">
        <v>65</v>
      </c>
      <c r="V462" s="319">
        <v>0</v>
      </c>
      <c r="W462" s="320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4301031203</v>
      </c>
      <c r="D463" s="332">
        <v>4640242180908</v>
      </c>
      <c r="E463" s="333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617" t="s">
        <v>652</v>
      </c>
      <c r="O463" s="335"/>
      <c r="P463" s="335"/>
      <c r="Q463" s="335"/>
      <c r="R463" s="333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hidden="1" x14ac:dyDescent="0.2">
      <c r="A464" s="339"/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40"/>
      <c r="N464" s="325" t="s">
        <v>66</v>
      </c>
      <c r="O464" s="326"/>
      <c r="P464" s="326"/>
      <c r="Q464" s="326"/>
      <c r="R464" s="326"/>
      <c r="S464" s="326"/>
      <c r="T464" s="327"/>
      <c r="U464" s="37" t="s">
        <v>67</v>
      </c>
      <c r="V464" s="321">
        <f>IFERROR(V460/H460,"0")+IFERROR(V461/H461,"0")+IFERROR(V462/H462,"0")+IFERROR(V463/H463,"0")</f>
        <v>0</v>
      </c>
      <c r="W464" s="321">
        <f>IFERROR(W460/H460,"0")+IFERROR(W461/H461,"0")+IFERROR(W462/H462,"0")+IFERROR(W463/H463,"0")</f>
        <v>0</v>
      </c>
      <c r="X464" s="321">
        <f>IFERROR(IF(X460="",0,X460),"0")+IFERROR(IF(X461="",0,X461),"0")+IFERROR(IF(X462="",0,X462),"0")+IFERROR(IF(X463="",0,X463),"0")</f>
        <v>0</v>
      </c>
      <c r="Y464" s="322"/>
      <c r="Z464" s="322"/>
    </row>
    <row r="465" spans="1:53" hidden="1" x14ac:dyDescent="0.2">
      <c r="A465" s="338"/>
      <c r="B465" s="338"/>
      <c r="C465" s="338"/>
      <c r="D465" s="338"/>
      <c r="E465" s="338"/>
      <c r="F465" s="338"/>
      <c r="G465" s="338"/>
      <c r="H465" s="338"/>
      <c r="I465" s="338"/>
      <c r="J465" s="338"/>
      <c r="K465" s="338"/>
      <c r="L465" s="338"/>
      <c r="M465" s="340"/>
      <c r="N465" s="325" t="s">
        <v>66</v>
      </c>
      <c r="O465" s="326"/>
      <c r="P465" s="326"/>
      <c r="Q465" s="326"/>
      <c r="R465" s="326"/>
      <c r="S465" s="326"/>
      <c r="T465" s="327"/>
      <c r="U465" s="37" t="s">
        <v>65</v>
      </c>
      <c r="V465" s="321">
        <f>IFERROR(SUM(V460:V463),"0")</f>
        <v>0</v>
      </c>
      <c r="W465" s="321">
        <f>IFERROR(SUM(W460:W463),"0")</f>
        <v>0</v>
      </c>
      <c r="X465" s="37"/>
      <c r="Y465" s="322"/>
      <c r="Z465" s="322"/>
    </row>
    <row r="466" spans="1:53" ht="14.25" hidden="1" customHeight="1" x14ac:dyDescent="0.25">
      <c r="A466" s="342" t="s">
        <v>68</v>
      </c>
      <c r="B466" s="338"/>
      <c r="C466" s="338"/>
      <c r="D466" s="338"/>
      <c r="E466" s="338"/>
      <c r="F466" s="338"/>
      <c r="G466" s="338"/>
      <c r="H466" s="338"/>
      <c r="I466" s="338"/>
      <c r="J466" s="338"/>
      <c r="K466" s="338"/>
      <c r="L466" s="338"/>
      <c r="M466" s="338"/>
      <c r="N466" s="338"/>
      <c r="O466" s="338"/>
      <c r="P466" s="338"/>
      <c r="Q466" s="338"/>
      <c r="R466" s="338"/>
      <c r="S466" s="338"/>
      <c r="T466" s="338"/>
      <c r="U466" s="338"/>
      <c r="V466" s="338"/>
      <c r="W466" s="338"/>
      <c r="X466" s="338"/>
      <c r="Y466" s="314"/>
      <c r="Z466" s="314"/>
    </row>
    <row r="467" spans="1:53" ht="27" hidden="1" customHeight="1" x14ac:dyDescent="0.25">
      <c r="A467" s="54" t="s">
        <v>653</v>
      </c>
      <c r="B467" s="54" t="s">
        <v>654</v>
      </c>
      <c r="C467" s="31">
        <v>4301051390</v>
      </c>
      <c r="D467" s="332">
        <v>4640242181233</v>
      </c>
      <c r="E467" s="333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451" t="s">
        <v>655</v>
      </c>
      <c r="O467" s="335"/>
      <c r="P467" s="335"/>
      <c r="Q467" s="335"/>
      <c r="R467" s="333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4301051448</v>
      </c>
      <c r="D468" s="332">
        <v>4640242181226</v>
      </c>
      <c r="E468" s="333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379" t="s">
        <v>658</v>
      </c>
      <c r="O468" s="335"/>
      <c r="P468" s="335"/>
      <c r="Q468" s="335"/>
      <c r="R468" s="333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4301051310</v>
      </c>
      <c r="D469" s="332">
        <v>4680115880870</v>
      </c>
      <c r="E469" s="333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37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5"/>
      <c r="P469" s="335"/>
      <c r="Q469" s="335"/>
      <c r="R469" s="333"/>
      <c r="S469" s="34"/>
      <c r="T469" s="34"/>
      <c r="U469" s="35" t="s">
        <v>65</v>
      </c>
      <c r="V469" s="319">
        <v>0</v>
      </c>
      <c r="W469" s="320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09" t="s">
        <v>1</v>
      </c>
    </row>
    <row r="470" spans="1:53" ht="27" hidden="1" customHeight="1" x14ac:dyDescent="0.25">
      <c r="A470" s="54" t="s">
        <v>661</v>
      </c>
      <c r="B470" s="54" t="s">
        <v>662</v>
      </c>
      <c r="C470" s="31">
        <v>4301051510</v>
      </c>
      <c r="D470" s="332">
        <v>4640242180540</v>
      </c>
      <c r="E470" s="333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375" t="s">
        <v>663</v>
      </c>
      <c r="O470" s="335"/>
      <c r="P470" s="335"/>
      <c r="Q470" s="335"/>
      <c r="R470" s="333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hidden="1" customHeight="1" x14ac:dyDescent="0.25">
      <c r="A471" s="54" t="s">
        <v>664</v>
      </c>
      <c r="B471" s="54" t="s">
        <v>665</v>
      </c>
      <c r="C471" s="31">
        <v>4301051508</v>
      </c>
      <c r="D471" s="332">
        <v>4640242180557</v>
      </c>
      <c r="E471" s="333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485" t="s">
        <v>666</v>
      </c>
      <c r="O471" s="335"/>
      <c r="P471" s="335"/>
      <c r="Q471" s="335"/>
      <c r="R471" s="333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hidden="1" x14ac:dyDescent="0.2">
      <c r="A472" s="339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40"/>
      <c r="N472" s="325" t="s">
        <v>66</v>
      </c>
      <c r="O472" s="326"/>
      <c r="P472" s="326"/>
      <c r="Q472" s="326"/>
      <c r="R472" s="326"/>
      <c r="S472" s="326"/>
      <c r="T472" s="327"/>
      <c r="U472" s="37" t="s">
        <v>67</v>
      </c>
      <c r="V472" s="321">
        <f>IFERROR(V467/H467,"0")+IFERROR(V468/H468,"0")+IFERROR(V469/H469,"0")+IFERROR(V470/H470,"0")+IFERROR(V471/H471,"0")</f>
        <v>0</v>
      </c>
      <c r="W472" s="321">
        <f>IFERROR(W467/H467,"0")+IFERROR(W468/H468,"0")+IFERROR(W469/H469,"0")+IFERROR(W470/H470,"0")+IFERROR(W471/H471,"0")</f>
        <v>0</v>
      </c>
      <c r="X472" s="321">
        <f>IFERROR(IF(X467="",0,X467),"0")+IFERROR(IF(X468="",0,X468),"0")+IFERROR(IF(X469="",0,X469),"0")+IFERROR(IF(X470="",0,X470),"0")+IFERROR(IF(X471="",0,X471),"0")</f>
        <v>0</v>
      </c>
      <c r="Y472" s="322"/>
      <c r="Z472" s="322"/>
    </row>
    <row r="473" spans="1:53" hidden="1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40"/>
      <c r="N473" s="325" t="s">
        <v>66</v>
      </c>
      <c r="O473" s="326"/>
      <c r="P473" s="326"/>
      <c r="Q473" s="326"/>
      <c r="R473" s="326"/>
      <c r="S473" s="326"/>
      <c r="T473" s="327"/>
      <c r="U473" s="37" t="s">
        <v>65</v>
      </c>
      <c r="V473" s="321">
        <f>IFERROR(SUM(V467:V471),"0")</f>
        <v>0</v>
      </c>
      <c r="W473" s="321">
        <f>IFERROR(SUM(W467:W471),"0")</f>
        <v>0</v>
      </c>
      <c r="X473" s="37"/>
      <c r="Y473" s="322"/>
      <c r="Z473" s="322"/>
    </row>
    <row r="474" spans="1:53" ht="15" customHeight="1" x14ac:dyDescent="0.2">
      <c r="A474" s="402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66"/>
      <c r="N474" s="362" t="s">
        <v>667</v>
      </c>
      <c r="O474" s="346"/>
      <c r="P474" s="346"/>
      <c r="Q474" s="346"/>
      <c r="R474" s="346"/>
      <c r="S474" s="346"/>
      <c r="T474" s="347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3198.4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3247.44</v>
      </c>
      <c r="X474" s="37"/>
      <c r="Y474" s="322"/>
      <c r="Z474" s="322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66"/>
      <c r="N475" s="362" t="s">
        <v>668</v>
      </c>
      <c r="O475" s="346"/>
      <c r="P475" s="346"/>
      <c r="Q475" s="346"/>
      <c r="R475" s="346"/>
      <c r="S475" s="346"/>
      <c r="T475" s="347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3360.3229088918742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3411.9919999999993</v>
      </c>
      <c r="X475" s="37"/>
      <c r="Y475" s="322"/>
      <c r="Z475" s="322"/>
    </row>
    <row r="476" spans="1:53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66"/>
      <c r="N476" s="362" t="s">
        <v>669</v>
      </c>
      <c r="O476" s="346"/>
      <c r="P476" s="346"/>
      <c r="Q476" s="346"/>
      <c r="R476" s="346"/>
      <c r="S476" s="346"/>
      <c r="T476" s="347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6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6</v>
      </c>
      <c r="X476" s="37"/>
      <c r="Y476" s="322"/>
      <c r="Z476" s="322"/>
    </row>
    <row r="477" spans="1:53" x14ac:dyDescent="0.2">
      <c r="A477" s="338"/>
      <c r="B477" s="338"/>
      <c r="C477" s="338"/>
      <c r="D477" s="338"/>
      <c r="E477" s="338"/>
      <c r="F477" s="338"/>
      <c r="G477" s="338"/>
      <c r="H477" s="338"/>
      <c r="I477" s="338"/>
      <c r="J477" s="338"/>
      <c r="K477" s="338"/>
      <c r="L477" s="338"/>
      <c r="M477" s="366"/>
      <c r="N477" s="362" t="s">
        <v>671</v>
      </c>
      <c r="O477" s="346"/>
      <c r="P477" s="346"/>
      <c r="Q477" s="346"/>
      <c r="R477" s="346"/>
      <c r="S477" s="346"/>
      <c r="T477" s="347"/>
      <c r="U477" s="37" t="s">
        <v>65</v>
      </c>
      <c r="V477" s="321">
        <f>GrossWeightTotal+PalletQtyTotal*25</f>
        <v>3510.3229088918742</v>
      </c>
      <c r="W477" s="321">
        <f>GrossWeightTotalR+PalletQtyTotalR*25</f>
        <v>3561.9919999999993</v>
      </c>
      <c r="X477" s="37"/>
      <c r="Y477" s="322"/>
      <c r="Z477" s="322"/>
    </row>
    <row r="478" spans="1:53" x14ac:dyDescent="0.2">
      <c r="A478" s="338"/>
      <c r="B478" s="338"/>
      <c r="C478" s="338"/>
      <c r="D478" s="338"/>
      <c r="E478" s="338"/>
      <c r="F478" s="338"/>
      <c r="G478" s="338"/>
      <c r="H478" s="338"/>
      <c r="I478" s="338"/>
      <c r="J478" s="338"/>
      <c r="K478" s="338"/>
      <c r="L478" s="338"/>
      <c r="M478" s="366"/>
      <c r="N478" s="362" t="s">
        <v>672</v>
      </c>
      <c r="O478" s="346"/>
      <c r="P478" s="346"/>
      <c r="Q478" s="346"/>
      <c r="R478" s="346"/>
      <c r="S478" s="346"/>
      <c r="T478" s="347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650.89909770944246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660</v>
      </c>
      <c r="X478" s="37"/>
      <c r="Y478" s="322"/>
      <c r="Z478" s="322"/>
    </row>
    <row r="479" spans="1:53" ht="14.25" hidden="1" customHeight="1" x14ac:dyDescent="0.2">
      <c r="A479" s="338"/>
      <c r="B479" s="338"/>
      <c r="C479" s="338"/>
      <c r="D479" s="338"/>
      <c r="E479" s="338"/>
      <c r="F479" s="338"/>
      <c r="G479" s="338"/>
      <c r="H479" s="338"/>
      <c r="I479" s="338"/>
      <c r="J479" s="338"/>
      <c r="K479" s="338"/>
      <c r="L479" s="338"/>
      <c r="M479" s="366"/>
      <c r="N479" s="362" t="s">
        <v>673</v>
      </c>
      <c r="O479" s="346"/>
      <c r="P479" s="346"/>
      <c r="Q479" s="346"/>
      <c r="R479" s="346"/>
      <c r="S479" s="346"/>
      <c r="T479" s="347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6.2305300000000008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2" t="s">
        <v>59</v>
      </c>
      <c r="C481" s="368" t="s">
        <v>93</v>
      </c>
      <c r="D481" s="447"/>
      <c r="E481" s="447"/>
      <c r="F481" s="370"/>
      <c r="G481" s="368" t="s">
        <v>245</v>
      </c>
      <c r="H481" s="447"/>
      <c r="I481" s="447"/>
      <c r="J481" s="447"/>
      <c r="K481" s="447"/>
      <c r="L481" s="447"/>
      <c r="M481" s="447"/>
      <c r="N481" s="370"/>
      <c r="O481" s="368" t="s">
        <v>449</v>
      </c>
      <c r="P481" s="370"/>
      <c r="Q481" s="368" t="s">
        <v>502</v>
      </c>
      <c r="R481" s="370"/>
      <c r="S481" s="312" t="s">
        <v>585</v>
      </c>
      <c r="T481" s="312" t="s">
        <v>627</v>
      </c>
      <c r="U481" s="313"/>
      <c r="Z481" s="52"/>
      <c r="AC481" s="313"/>
    </row>
    <row r="482" spans="1:29" ht="14.25" customHeight="1" thickTop="1" x14ac:dyDescent="0.2">
      <c r="A482" s="561" t="s">
        <v>676</v>
      </c>
      <c r="B482" s="368" t="s">
        <v>59</v>
      </c>
      <c r="C482" s="368" t="s">
        <v>94</v>
      </c>
      <c r="D482" s="368" t="s">
        <v>102</v>
      </c>
      <c r="E482" s="368" t="s">
        <v>93</v>
      </c>
      <c r="F482" s="368" t="s">
        <v>237</v>
      </c>
      <c r="G482" s="368" t="s">
        <v>246</v>
      </c>
      <c r="H482" s="368" t="s">
        <v>253</v>
      </c>
      <c r="I482" s="368" t="s">
        <v>273</v>
      </c>
      <c r="J482" s="368" t="s">
        <v>339</v>
      </c>
      <c r="K482" s="313"/>
      <c r="L482" s="368" t="s">
        <v>342</v>
      </c>
      <c r="M482" s="368" t="s">
        <v>422</v>
      </c>
      <c r="N482" s="368" t="s">
        <v>440</v>
      </c>
      <c r="O482" s="368" t="s">
        <v>450</v>
      </c>
      <c r="P482" s="368" t="s">
        <v>479</v>
      </c>
      <c r="Q482" s="368" t="s">
        <v>503</v>
      </c>
      <c r="R482" s="368" t="s">
        <v>559</v>
      </c>
      <c r="S482" s="368" t="s">
        <v>585</v>
      </c>
      <c r="T482" s="368" t="s">
        <v>628</v>
      </c>
      <c r="U482" s="313"/>
      <c r="Z482" s="52"/>
      <c r="AC482" s="313"/>
    </row>
    <row r="483" spans="1:29" ht="13.5" customHeight="1" thickBot="1" x14ac:dyDescent="0.25">
      <c r="A483" s="562"/>
      <c r="B483" s="369"/>
      <c r="C483" s="369"/>
      <c r="D483" s="369"/>
      <c r="E483" s="369"/>
      <c r="F483" s="369"/>
      <c r="G483" s="369"/>
      <c r="H483" s="369"/>
      <c r="I483" s="369"/>
      <c r="J483" s="369"/>
      <c r="K483" s="313"/>
      <c r="L483" s="369"/>
      <c r="M483" s="369"/>
      <c r="N483" s="369"/>
      <c r="O483" s="369"/>
      <c r="P483" s="369"/>
      <c r="Q483" s="369"/>
      <c r="R483" s="369"/>
      <c r="S483" s="369"/>
      <c r="T483" s="369"/>
      <c r="U483" s="313"/>
      <c r="Z483" s="52"/>
      <c r="AC483" s="313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0</v>
      </c>
      <c r="D484" s="46">
        <f>IFERROR(W55*1,"0")+IFERROR(W56*1,"0")+IFERROR(W57*1,"0")+IFERROR(W58*1,"0")</f>
        <v>0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201.60000000000002</v>
      </c>
      <c r="F484" s="46">
        <f>IFERROR(W129*1,"0")+IFERROR(W130*1,"0")+IFERROR(W131*1,"0")</f>
        <v>0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302.40000000000003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1558.8</v>
      </c>
      <c r="J484" s="46">
        <f>IFERROR(W202*1,"0")</f>
        <v>0</v>
      </c>
      <c r="K484" s="313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68.400000000000006</v>
      </c>
      <c r="M484" s="46">
        <f>IFERROR(W266*1,"0")+IFERROR(W267*1,"0")+IFERROR(W268*1,"0")+IFERROR(W269*1,"0")+IFERROR(W270*1,"0")+IFERROR(W271*1,"0")+IFERROR(W272*1,"0")+IFERROR(W276*1,"0")+IFERROR(W277*1,"0")</f>
        <v>99.600000000000009</v>
      </c>
      <c r="N484" s="46">
        <f>IFERROR(W282*1,"0")+IFERROR(W286*1,"0")+IFERROR(W290*1,"0")+IFERROR(W294*1,"0")</f>
        <v>0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0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403.20000000000005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312.48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300.96000000000004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0</v>
      </c>
      <c r="U484" s="313"/>
      <c r="Z484" s="52"/>
      <c r="AC484" s="313"/>
    </row>
  </sheetData>
  <sheetProtection algorithmName="SHA-512" hashValue="jtBvAAmoya/3Ama37jdugmdDfDlRZz/r4UUTKAaU4HThc1I4Zq0bHIw42BTxBFZVlXJUcEQo2Bw9Aur2EIqRJQ==" saltValue="TkJFZEGZ3qHRrIHMRh+pWQ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00,00"/>
        <filter val="100,00"/>
        <filter val="11,90"/>
        <filter val="140,00"/>
        <filter val="150,00"/>
        <filter val="2,38"/>
        <filter val="20,00"/>
        <filter val="200,00"/>
        <filter val="259,26"/>
        <filter val="3 198,40"/>
        <filter val="3 360,32"/>
        <filter val="3 510,32"/>
        <filter val="3,33"/>
        <filter val="3,70"/>
        <filter val="30,00"/>
        <filter val="300,00"/>
        <filter val="40,00"/>
        <filter val="400,00"/>
        <filter val="500,00"/>
        <filter val="56,82"/>
        <filter val="58,33"/>
        <filter val="6"/>
        <filter val="60,00"/>
        <filter val="650,90"/>
        <filter val="71,43"/>
        <filter val="8,14"/>
        <filter val="8,40"/>
        <filter val="8,93"/>
        <filter val="80,00"/>
        <filter val="90,00"/>
        <filter val="95,24"/>
      </filters>
    </filterColumn>
  </autoFilter>
  <mergeCells count="862">
    <mergeCell ref="A264:X264"/>
    <mergeCell ref="D376:E376"/>
    <mergeCell ref="A280:X280"/>
    <mergeCell ref="N171:T171"/>
    <mergeCell ref="D363:E363"/>
    <mergeCell ref="A372:X372"/>
    <mergeCell ref="D357:E357"/>
    <mergeCell ref="N24:T24"/>
    <mergeCell ref="N51:T51"/>
    <mergeCell ref="D72:E72"/>
    <mergeCell ref="A23:M24"/>
    <mergeCell ref="N37:T37"/>
    <mergeCell ref="A62:X62"/>
    <mergeCell ref="D106:E106"/>
    <mergeCell ref="D93:E93"/>
    <mergeCell ref="A44:M45"/>
    <mergeCell ref="N99:R99"/>
    <mergeCell ref="N26:R26"/>
    <mergeCell ref="A256:M257"/>
    <mergeCell ref="N330:R330"/>
    <mergeCell ref="A84:X84"/>
    <mergeCell ref="N97:R97"/>
    <mergeCell ref="N268:R268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28:R28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N144:R144"/>
    <mergeCell ref="D187:E187"/>
    <mergeCell ref="N302:R302"/>
    <mergeCell ref="D110:E110"/>
    <mergeCell ref="A36:M37"/>
    <mergeCell ref="D255:E255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A454:X454"/>
    <mergeCell ref="A404:M405"/>
    <mergeCell ref="N270:R270"/>
    <mergeCell ref="A226:M227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267:E267"/>
    <mergeCell ref="A161:X161"/>
    <mergeCell ref="N303:R303"/>
    <mergeCell ref="D174:E174"/>
    <mergeCell ref="A232:M233"/>
    <mergeCell ref="N245:T245"/>
    <mergeCell ref="A153:M154"/>
    <mergeCell ref="N368:R368"/>
    <mergeCell ref="D235:E235"/>
    <mergeCell ref="A244:M245"/>
    <mergeCell ref="N318:R318"/>
    <mergeCell ref="A289:X289"/>
    <mergeCell ref="D67:E67"/>
    <mergeCell ref="D303:E303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A448:X448"/>
    <mergeCell ref="D5:E5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D8:L8"/>
    <mergeCell ref="D301:E301"/>
    <mergeCell ref="D55:E55"/>
    <mergeCell ref="N407:R407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366:E366"/>
    <mergeCell ref="D28:E28"/>
    <mergeCell ref="D30:E30"/>
    <mergeCell ref="D353:E353"/>
    <mergeCell ref="N195:R195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329:E329"/>
    <mergeCell ref="D229:E229"/>
    <mergeCell ref="N131:R131"/>
    <mergeCell ref="A224:X224"/>
    <mergeCell ref="N147:R147"/>
    <mergeCell ref="W17:W18"/>
    <mergeCell ref="N332:T332"/>
    <mergeCell ref="O10:P10"/>
    <mergeCell ref="N75:R75"/>
    <mergeCell ref="N342:R342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N424:R424"/>
    <mergeCell ref="N436:R436"/>
    <mergeCell ref="N137:R137"/>
    <mergeCell ref="A408:M409"/>
    <mergeCell ref="O482:O483"/>
    <mergeCell ref="Q482:Q483"/>
    <mergeCell ref="N152:R152"/>
    <mergeCell ref="N17:R18"/>
    <mergeCell ref="D100:E100"/>
    <mergeCell ref="N129:R129"/>
    <mergeCell ref="F482:F483"/>
    <mergeCell ref="H482:H483"/>
    <mergeCell ref="A412:M413"/>
    <mergeCell ref="N102:R102"/>
    <mergeCell ref="N444:R444"/>
    <mergeCell ref="N133:T133"/>
    <mergeCell ref="A191:M192"/>
    <mergeCell ref="N348:T348"/>
    <mergeCell ref="N178:R178"/>
    <mergeCell ref="G482:G483"/>
    <mergeCell ref="N278:T278"/>
    <mergeCell ref="I482:I483"/>
    <mergeCell ref="N78:R78"/>
    <mergeCell ref="A308:M309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A466:X466"/>
    <mergeCell ref="A323:M324"/>
    <mergeCell ref="N364:R364"/>
    <mergeCell ref="A143:X143"/>
    <mergeCell ref="N220:R220"/>
    <mergeCell ref="D236:E236"/>
    <mergeCell ref="N402:R402"/>
    <mergeCell ref="N437:R437"/>
    <mergeCell ref="N15:R16"/>
    <mergeCell ref="N450:R450"/>
    <mergeCell ref="T12:U12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218:R218"/>
    <mergeCell ref="N411:R411"/>
    <mergeCell ref="D261:E261"/>
    <mergeCell ref="A25:X25"/>
    <mergeCell ref="N354:T354"/>
    <mergeCell ref="D202:E202"/>
    <mergeCell ref="N198:T198"/>
    <mergeCell ref="A370:M371"/>
    <mergeCell ref="D339:E339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91:T91"/>
    <mergeCell ref="D230:E230"/>
    <mergeCell ref="D401:E401"/>
    <mergeCell ref="D168:E168"/>
    <mergeCell ref="D9:E9"/>
    <mergeCell ref="D180:E180"/>
    <mergeCell ref="F9:G9"/>
    <mergeCell ref="A127:X127"/>
    <mergeCell ref="D167:E167"/>
    <mergeCell ref="N251:T251"/>
    <mergeCell ref="D27:E27"/>
    <mergeCell ref="D43:E43"/>
    <mergeCell ref="N29:R29"/>
    <mergeCell ref="N329:R329"/>
    <mergeCell ref="D335:E335"/>
    <mergeCell ref="D188:E188"/>
    <mergeCell ref="D116:E116"/>
    <mergeCell ref="N160:T160"/>
    <mergeCell ref="N219:R219"/>
    <mergeCell ref="N194:R194"/>
    <mergeCell ref="D352:E352"/>
    <mergeCell ref="N141:T141"/>
    <mergeCell ref="D162:E162"/>
    <mergeCell ref="A9:C9"/>
    <mergeCell ref="N441:T441"/>
    <mergeCell ref="N456:R456"/>
    <mergeCell ref="D157:E157"/>
    <mergeCell ref="A310:X310"/>
    <mergeCell ref="A166:X166"/>
    <mergeCell ref="D328:E328"/>
    <mergeCell ref="N397:R397"/>
    <mergeCell ref="D451:E451"/>
    <mergeCell ref="N445:T445"/>
    <mergeCell ref="D374:E374"/>
    <mergeCell ref="N434:R434"/>
    <mergeCell ref="D400:E400"/>
    <mergeCell ref="A433:X433"/>
    <mergeCell ref="D411:E411"/>
    <mergeCell ref="N395:T395"/>
    <mergeCell ref="N399:R399"/>
    <mergeCell ref="D423:E423"/>
    <mergeCell ref="N443:R443"/>
    <mergeCell ref="D182:E182"/>
    <mergeCell ref="N163:R163"/>
    <mergeCell ref="N324:T324"/>
    <mergeCell ref="N256:T256"/>
    <mergeCell ref="D277:E277"/>
    <mergeCell ref="N389:T389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456:E456"/>
    <mergeCell ref="N229:R229"/>
    <mergeCell ref="D419:E419"/>
    <mergeCell ref="A428:X428"/>
    <mergeCell ref="N77:R77"/>
    <mergeCell ref="D340:E340"/>
    <mergeCell ref="A415:X415"/>
    <mergeCell ref="N169:R169"/>
    <mergeCell ref="D185:E185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83:T83"/>
    <mergeCell ref="D219:E219"/>
    <mergeCell ref="N154:T154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N471:R471"/>
    <mergeCell ref="A445:M446"/>
    <mergeCell ref="Q481:R481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148:R148"/>
    <mergeCell ref="N179:R179"/>
    <mergeCell ref="A200:X200"/>
    <mergeCell ref="N240:R240"/>
    <mergeCell ref="N215:R215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D64:E64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109:R109"/>
    <mergeCell ref="N204:T204"/>
    <mergeCell ref="D438:E438"/>
    <mergeCell ref="A447:X447"/>
    <mergeCell ref="D425:E425"/>
    <mergeCell ref="N96:R96"/>
    <mergeCell ref="D359:E359"/>
    <mergeCell ref="N409:T409"/>
    <mergeCell ref="A331:M332"/>
    <mergeCell ref="D269:E269"/>
    <mergeCell ref="N104:T104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211:R211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D294:E294"/>
    <mergeCell ref="O12:P12"/>
    <mergeCell ref="A173:X173"/>
    <mergeCell ref="N52:T52"/>
    <mergeCell ref="A326:X326"/>
    <mergeCell ref="A351:X351"/>
    <mergeCell ref="N276:R276"/>
    <mergeCell ref="N43:R43"/>
    <mergeCell ref="N214:R214"/>
    <mergeCell ref="D86:E86"/>
    <mergeCell ref="N341:R341"/>
    <mergeCell ref="N192:T192"/>
    <mergeCell ref="D213:E213"/>
    <mergeCell ref="N98:R98"/>
    <mergeCell ref="D75:E75"/>
    <mergeCell ref="N41:T41"/>
    <mergeCell ref="N283:T283"/>
    <mergeCell ref="D181:E181"/>
    <mergeCell ref="N59:T59"/>
    <mergeCell ref="D35:E35"/>
    <mergeCell ref="N308:T308"/>
    <mergeCell ref="N309:T309"/>
    <mergeCell ref="N82:T82"/>
    <mergeCell ref="D169:E169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N290:R290"/>
    <mergeCell ref="D436:E436"/>
    <mergeCell ref="N417:R417"/>
    <mergeCell ref="D385:E385"/>
    <mergeCell ref="D384:E384"/>
    <mergeCell ref="A449:X449"/>
    <mergeCell ref="N404:T404"/>
    <mergeCell ref="H17:H18"/>
    <mergeCell ref="A42:X42"/>
    <mergeCell ref="D39:E39"/>
    <mergeCell ref="D225:E225"/>
    <mergeCell ref="A164:M165"/>
    <mergeCell ref="A234:X234"/>
    <mergeCell ref="N440:T440"/>
    <mergeCell ref="N107:R107"/>
    <mergeCell ref="D150:E150"/>
    <mergeCell ref="D215:E215"/>
    <mergeCell ref="N292:T292"/>
    <mergeCell ref="M17:M18"/>
    <mergeCell ref="N67:R67"/>
    <mergeCell ref="D183:E183"/>
    <mergeCell ref="A136:X136"/>
    <mergeCell ref="A21:X21"/>
    <mergeCell ref="A40:M41"/>
    <mergeCell ref="D58:E58"/>
    <mergeCell ref="N273:T273"/>
    <mergeCell ref="N86:R86"/>
    <mergeCell ref="N213:R213"/>
    <mergeCell ref="D63:E63"/>
    <mergeCell ref="N150:R150"/>
    <mergeCell ref="N255:R255"/>
    <mergeCell ref="D96:E96"/>
    <mergeCell ref="N242:R242"/>
    <mergeCell ref="D220:E220"/>
    <mergeCell ref="N74:R74"/>
    <mergeCell ref="N145:R145"/>
    <mergeCell ref="N101:R101"/>
    <mergeCell ref="D109:E109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N306:R306"/>
    <mergeCell ref="D305:E305"/>
    <mergeCell ref="N110:R110"/>
    <mergeCell ref="D243:E243"/>
    <mergeCell ref="D99:E99"/>
    <mergeCell ref="D270:E270"/>
    <mergeCell ref="N320:T320"/>
    <mergeCell ref="D397:E397"/>
    <mergeCell ref="N314:T314"/>
    <mergeCell ref="N420:R420"/>
    <mergeCell ref="A410:X410"/>
    <mergeCell ref="N378:T378"/>
    <mergeCell ref="N430:R430"/>
    <mergeCell ref="D386:E386"/>
    <mergeCell ref="N311:R311"/>
    <mergeCell ref="A347:M348"/>
    <mergeCell ref="A354:M355"/>
    <mergeCell ref="N322:R322"/>
    <mergeCell ref="D373:E373"/>
    <mergeCell ref="D403:E403"/>
    <mergeCell ref="A349:X349"/>
    <mergeCell ref="D330:E330"/>
    <mergeCell ref="N384:R384"/>
    <mergeCell ref="N319:T319"/>
    <mergeCell ref="N344:T344"/>
    <mergeCell ref="N386:R386"/>
    <mergeCell ref="N370:T370"/>
    <mergeCell ref="D360:E360"/>
    <mergeCell ref="N392:R392"/>
    <mergeCell ref="N435:R435"/>
    <mergeCell ref="A414:X414"/>
    <mergeCell ref="N185:R185"/>
    <mergeCell ref="N312:R312"/>
    <mergeCell ref="N465:T465"/>
    <mergeCell ref="D29:E29"/>
    <mergeCell ref="N244:T244"/>
    <mergeCell ref="D216:E216"/>
    <mergeCell ref="A396:X396"/>
    <mergeCell ref="N431:T431"/>
    <mergeCell ref="A295:M296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369:R369"/>
    <mergeCell ref="N225:R225"/>
    <mergeCell ref="D241:E241"/>
    <mergeCell ref="N418:R418"/>
    <mergeCell ref="D437:E437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N72:R72"/>
    <mergeCell ref="F5:G5"/>
    <mergeCell ref="A14:L14"/>
    <mergeCell ref="A47:X47"/>
    <mergeCell ref="N189:R189"/>
    <mergeCell ref="D10:E10"/>
    <mergeCell ref="F10:G10"/>
    <mergeCell ref="A12:L12"/>
    <mergeCell ref="D101:E101"/>
    <mergeCell ref="N209:R209"/>
    <mergeCell ref="N223:T223"/>
    <mergeCell ref="N230:R230"/>
    <mergeCell ref="D151:E151"/>
    <mergeCell ref="N217:R217"/>
    <mergeCell ref="N381:T381"/>
    <mergeCell ref="A142:X142"/>
    <mergeCell ref="N452:T452"/>
    <mergeCell ref="N469:R469"/>
    <mergeCell ref="D170:E170"/>
    <mergeCell ref="D341:E341"/>
    <mergeCell ref="D462:E462"/>
    <mergeCell ref="A459:X459"/>
    <mergeCell ref="D461:E461"/>
    <mergeCell ref="N461:R461"/>
    <mergeCell ref="D469:E469"/>
    <mergeCell ref="D444:E444"/>
    <mergeCell ref="D248:E248"/>
    <mergeCell ref="N468:R468"/>
    <mergeCell ref="N464:T464"/>
    <mergeCell ref="D327:E327"/>
    <mergeCell ref="N377:T377"/>
    <mergeCell ref="D398:E398"/>
    <mergeCell ref="N233:T233"/>
    <mergeCell ref="A333:X333"/>
    <mergeCell ref="D460:E460"/>
    <mergeCell ref="D468:E468"/>
    <mergeCell ref="A394:M395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A440:M441"/>
    <mergeCell ref="N474:T474"/>
    <mergeCell ref="N470:R470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A53:X53"/>
    <mergeCell ref="D342:E342"/>
    <mergeCell ref="A13:L13"/>
    <mergeCell ref="A19:X19"/>
    <mergeCell ref="N165:T165"/>
    <mergeCell ref="D102:E102"/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  <mergeCell ref="D407:E407"/>
    <mergeCell ref="A416:X416"/>
    <mergeCell ref="N88:R88"/>
    <mergeCell ref="N259:R259"/>
    <mergeCell ref="D196:E196"/>
    <mergeCell ref="A15:L15"/>
    <mergeCell ref="N23:T23"/>
    <mergeCell ref="A48:X48"/>
    <mergeCell ref="N261:R26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9" spans="2:8" x14ac:dyDescent="0.2">
      <c r="B9" s="47" t="s">
        <v>685</v>
      </c>
      <c r="C9" s="47" t="s">
        <v>680</v>
      </c>
      <c r="D9" s="47"/>
      <c r="E9" s="47"/>
    </row>
    <row r="11" spans="2:8" x14ac:dyDescent="0.2">
      <c r="B11" s="47" t="s">
        <v>685</v>
      </c>
      <c r="C11" s="47" t="s">
        <v>683</v>
      </c>
      <c r="D11" s="47"/>
      <c r="E11" s="47"/>
    </row>
    <row r="13" spans="2:8" x14ac:dyDescent="0.2">
      <c r="B13" s="47" t="s">
        <v>686</v>
      </c>
      <c r="C13" s="47"/>
      <c r="D13" s="47"/>
      <c r="E13" s="47"/>
    </row>
    <row r="14" spans="2:8" x14ac:dyDescent="0.2">
      <c r="B14" s="47" t="s">
        <v>687</v>
      </c>
      <c r="C14" s="47"/>
      <c r="D14" s="47"/>
      <c r="E14" s="47"/>
    </row>
    <row r="15" spans="2:8" x14ac:dyDescent="0.2">
      <c r="B15" s="47" t="s">
        <v>688</v>
      </c>
      <c r="C15" s="47"/>
      <c r="D15" s="47"/>
      <c r="E15" s="47"/>
    </row>
    <row r="16" spans="2:8" x14ac:dyDescent="0.2">
      <c r="B16" s="47" t="s">
        <v>689</v>
      </c>
      <c r="C16" s="47"/>
      <c r="D16" s="47"/>
      <c r="E16" s="47"/>
    </row>
    <row r="17" spans="2:5" x14ac:dyDescent="0.2">
      <c r="B17" s="47" t="s">
        <v>690</v>
      </c>
      <c r="C17" s="47"/>
      <c r="D17" s="47"/>
      <c r="E17" s="47"/>
    </row>
    <row r="18" spans="2:5" x14ac:dyDescent="0.2">
      <c r="B18" s="47" t="s">
        <v>691</v>
      </c>
      <c r="C18" s="47"/>
      <c r="D18" s="47"/>
      <c r="E18" s="47"/>
    </row>
    <row r="19" spans="2:5" x14ac:dyDescent="0.2">
      <c r="B19" s="47" t="s">
        <v>692</v>
      </c>
      <c r="C19" s="47"/>
      <c r="D19" s="47"/>
      <c r="E19" s="47"/>
    </row>
    <row r="20" spans="2:5" x14ac:dyDescent="0.2">
      <c r="B20" s="47" t="s">
        <v>693</v>
      </c>
      <c r="C20" s="47"/>
      <c r="D20" s="47"/>
      <c r="E20" s="47"/>
    </row>
    <row r="21" spans="2:5" x14ac:dyDescent="0.2">
      <c r="B21" s="47" t="s">
        <v>694</v>
      </c>
      <c r="C21" s="47"/>
      <c r="D21" s="47"/>
      <c r="E21" s="47"/>
    </row>
    <row r="22" spans="2:5" x14ac:dyDescent="0.2">
      <c r="B22" s="47" t="s">
        <v>695</v>
      </c>
      <c r="C22" s="47"/>
      <c r="D22" s="47"/>
      <c r="E22" s="47"/>
    </row>
    <row r="23" spans="2:5" x14ac:dyDescent="0.2">
      <c r="B23" s="47" t="s">
        <v>696</v>
      </c>
      <c r="C23" s="47"/>
      <c r="D23" s="47"/>
      <c r="E23" s="47"/>
    </row>
  </sheetData>
  <sheetProtection algorithmName="SHA-512" hashValue="S+smmzJPbiTQPtFxYfKP2/oOpdY1e07Cntb9eSgsQpzCeNpKVgJi/HUatphLZA+N9pKVAcvaBSlJXoraZqSdHg==" saltValue="hwWnGGaQGBJXhgPgis+m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2024-01-10T11:07:10Z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