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FD620A7-2D3E-4682-8FE7-C2B3E1E749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2" l="1"/>
  <c r="V472" i="2"/>
  <c r="V470" i="2"/>
  <c r="V469" i="2"/>
  <c r="W468" i="2"/>
  <c r="X468" i="2" s="1"/>
  <c r="X467" i="2"/>
  <c r="W467" i="2"/>
  <c r="W466" i="2"/>
  <c r="X466" i="2" s="1"/>
  <c r="N466" i="2"/>
  <c r="W465" i="2"/>
  <c r="X465" i="2" s="1"/>
  <c r="W464" i="2"/>
  <c r="V462" i="2"/>
  <c r="V461" i="2"/>
  <c r="W460" i="2"/>
  <c r="X460" i="2" s="1"/>
  <c r="W459" i="2"/>
  <c r="X459" i="2" s="1"/>
  <c r="W458" i="2"/>
  <c r="X458" i="2" s="1"/>
  <c r="W457" i="2"/>
  <c r="V455" i="2"/>
  <c r="V454" i="2"/>
  <c r="W453" i="2"/>
  <c r="X453" i="2" s="1"/>
  <c r="W452" i="2"/>
  <c r="V450" i="2"/>
  <c r="V449" i="2"/>
  <c r="W448" i="2"/>
  <c r="X448" i="2" s="1"/>
  <c r="W447" i="2"/>
  <c r="V443" i="2"/>
  <c r="V442" i="2"/>
  <c r="W441" i="2"/>
  <c r="X441" i="2" s="1"/>
  <c r="N441" i="2"/>
  <c r="X440" i="2"/>
  <c r="X442" i="2" s="1"/>
  <c r="W440" i="2"/>
  <c r="N440" i="2"/>
  <c r="V438" i="2"/>
  <c r="V437" i="2"/>
  <c r="W436" i="2"/>
  <c r="X436" i="2" s="1"/>
  <c r="W435" i="2"/>
  <c r="X435" i="2" s="1"/>
  <c r="W434" i="2"/>
  <c r="X434" i="2" s="1"/>
  <c r="W433" i="2"/>
  <c r="X433" i="2" s="1"/>
  <c r="N433" i="2"/>
  <c r="W432" i="2"/>
  <c r="X432" i="2" s="1"/>
  <c r="N432" i="2"/>
  <c r="W431" i="2"/>
  <c r="X431" i="2" s="1"/>
  <c r="N431" i="2"/>
  <c r="V429" i="2"/>
  <c r="V428" i="2"/>
  <c r="W427" i="2"/>
  <c r="X427" i="2" s="1"/>
  <c r="N427" i="2"/>
  <c r="W426" i="2"/>
  <c r="W428" i="2" s="1"/>
  <c r="N426" i="2"/>
  <c r="V424" i="2"/>
  <c r="V423" i="2"/>
  <c r="W422" i="2"/>
  <c r="X422" i="2" s="1"/>
  <c r="N422" i="2"/>
  <c r="X421" i="2"/>
  <c r="W421" i="2"/>
  <c r="N421" i="2"/>
  <c r="W420" i="2"/>
  <c r="X420" i="2" s="1"/>
  <c r="N420" i="2"/>
  <c r="W419" i="2"/>
  <c r="X419" i="2" s="1"/>
  <c r="N419" i="2"/>
  <c r="W418" i="2"/>
  <c r="X418" i="2" s="1"/>
  <c r="N418" i="2"/>
  <c r="W417" i="2"/>
  <c r="X417" i="2" s="1"/>
  <c r="N417" i="2"/>
  <c r="W416" i="2"/>
  <c r="X416" i="2" s="1"/>
  <c r="N416" i="2"/>
  <c r="W415" i="2"/>
  <c r="X415" i="2" s="1"/>
  <c r="N415" i="2"/>
  <c r="W414" i="2"/>
  <c r="N414" i="2"/>
  <c r="V410" i="2"/>
  <c r="V409" i="2"/>
  <c r="W408" i="2"/>
  <c r="W410" i="2" s="1"/>
  <c r="V406" i="2"/>
  <c r="V405" i="2"/>
  <c r="W404" i="2"/>
  <c r="W406" i="2" s="1"/>
  <c r="V402" i="2"/>
  <c r="V401" i="2"/>
  <c r="W400" i="2"/>
  <c r="X400" i="2" s="1"/>
  <c r="X401" i="2" s="1"/>
  <c r="V398" i="2"/>
  <c r="V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W392" i="2"/>
  <c r="N392" i="2"/>
  <c r="W391" i="2"/>
  <c r="N391" i="2"/>
  <c r="W390" i="2"/>
  <c r="X390" i="2" s="1"/>
  <c r="N390" i="2"/>
  <c r="V388" i="2"/>
  <c r="V387" i="2"/>
  <c r="W386" i="2"/>
  <c r="X386" i="2" s="1"/>
  <c r="N386" i="2"/>
  <c r="W385" i="2"/>
  <c r="X385" i="2" s="1"/>
  <c r="X387" i="2" s="1"/>
  <c r="N385" i="2"/>
  <c r="V382" i="2"/>
  <c r="V381" i="2"/>
  <c r="W380" i="2"/>
  <c r="W379" i="2"/>
  <c r="X379" i="2" s="1"/>
  <c r="W378" i="2"/>
  <c r="X378" i="2" s="1"/>
  <c r="W377" i="2"/>
  <c r="X377" i="2" s="1"/>
  <c r="W375" i="2"/>
  <c r="V375" i="2"/>
  <c r="W374" i="2"/>
  <c r="V374" i="2"/>
  <c r="X373" i="2"/>
  <c r="X374" i="2" s="1"/>
  <c r="W373" i="2"/>
  <c r="N373" i="2"/>
  <c r="V371" i="2"/>
  <c r="V370" i="2"/>
  <c r="W369" i="2"/>
  <c r="X369" i="2" s="1"/>
  <c r="N369" i="2"/>
  <c r="W368" i="2"/>
  <c r="X368" i="2" s="1"/>
  <c r="N368" i="2"/>
  <c r="W367" i="2"/>
  <c r="X367" i="2" s="1"/>
  <c r="N367" i="2"/>
  <c r="W366" i="2"/>
  <c r="X366" i="2" s="1"/>
  <c r="N366" i="2"/>
  <c r="V364" i="2"/>
  <c r="V363" i="2"/>
  <c r="W362" i="2"/>
  <c r="X362" i="2" s="1"/>
  <c r="X361" i="2"/>
  <c r="W361" i="2"/>
  <c r="N361" i="2"/>
  <c r="W360" i="2"/>
  <c r="X360" i="2" s="1"/>
  <c r="N360" i="2"/>
  <c r="W359" i="2"/>
  <c r="X359" i="2" s="1"/>
  <c r="N359" i="2"/>
  <c r="W358" i="2"/>
  <c r="X358" i="2" s="1"/>
  <c r="N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X350" i="2"/>
  <c r="W350" i="2"/>
  <c r="N350" i="2"/>
  <c r="V348" i="2"/>
  <c r="V347" i="2"/>
  <c r="W346" i="2"/>
  <c r="X346" i="2" s="1"/>
  <c r="N346" i="2"/>
  <c r="W345" i="2"/>
  <c r="N345" i="2"/>
  <c r="V341" i="2"/>
  <c r="V340" i="2"/>
  <c r="W339" i="2"/>
  <c r="W340" i="2" s="1"/>
  <c r="N339" i="2"/>
  <c r="V337" i="2"/>
  <c r="V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V330" i="2"/>
  <c r="V329" i="2"/>
  <c r="W328" i="2"/>
  <c r="X328" i="2" s="1"/>
  <c r="N328" i="2"/>
  <c r="W327" i="2"/>
  <c r="W329" i="2" s="1"/>
  <c r="N327" i="2"/>
  <c r="V325" i="2"/>
  <c r="V324" i="2"/>
  <c r="W323" i="2"/>
  <c r="X323" i="2" s="1"/>
  <c r="N323" i="2"/>
  <c r="W322" i="2"/>
  <c r="X322" i="2" s="1"/>
  <c r="W321" i="2"/>
  <c r="X321" i="2" s="1"/>
  <c r="N321" i="2"/>
  <c r="W320" i="2"/>
  <c r="X320" i="2" s="1"/>
  <c r="N320" i="2"/>
  <c r="W319" i="2"/>
  <c r="N319" i="2"/>
  <c r="V316" i="2"/>
  <c r="V315" i="2"/>
  <c r="W314" i="2"/>
  <c r="W316" i="2" s="1"/>
  <c r="N314" i="2"/>
  <c r="V312" i="2"/>
  <c r="V311" i="2"/>
  <c r="W310" i="2"/>
  <c r="N310" i="2"/>
  <c r="W309" i="2"/>
  <c r="W312" i="2" s="1"/>
  <c r="V307" i="2"/>
  <c r="V306" i="2"/>
  <c r="W305" i="2"/>
  <c r="X305" i="2" s="1"/>
  <c r="N305" i="2"/>
  <c r="W304" i="2"/>
  <c r="X304" i="2" s="1"/>
  <c r="W303" i="2"/>
  <c r="N303" i="2"/>
  <c r="V301" i="2"/>
  <c r="V300" i="2"/>
  <c r="W299" i="2"/>
  <c r="X299" i="2" s="1"/>
  <c r="N299" i="2"/>
  <c r="W298" i="2"/>
  <c r="X298" i="2" s="1"/>
  <c r="N298" i="2"/>
  <c r="W297" i="2"/>
  <c r="X297" i="2" s="1"/>
  <c r="W296" i="2"/>
  <c r="X296" i="2" s="1"/>
  <c r="N296" i="2"/>
  <c r="W295" i="2"/>
  <c r="X295" i="2" s="1"/>
  <c r="N295" i="2"/>
  <c r="W294" i="2"/>
  <c r="X294" i="2" s="1"/>
  <c r="N294" i="2"/>
  <c r="W293" i="2"/>
  <c r="N293" i="2"/>
  <c r="W292" i="2"/>
  <c r="N292" i="2"/>
  <c r="V288" i="2"/>
  <c r="V287" i="2"/>
  <c r="W286" i="2"/>
  <c r="X286" i="2" s="1"/>
  <c r="X287" i="2" s="1"/>
  <c r="N286" i="2"/>
  <c r="V284" i="2"/>
  <c r="V283" i="2"/>
  <c r="W282" i="2"/>
  <c r="N282" i="2"/>
  <c r="V280" i="2"/>
  <c r="V279" i="2"/>
  <c r="W278" i="2"/>
  <c r="X278" i="2" s="1"/>
  <c r="X279" i="2" s="1"/>
  <c r="N278" i="2"/>
  <c r="V276" i="2"/>
  <c r="V275" i="2"/>
  <c r="W274" i="2"/>
  <c r="N481" i="2" s="1"/>
  <c r="N274" i="2"/>
  <c r="V271" i="2"/>
  <c r="V270" i="2"/>
  <c r="W269" i="2"/>
  <c r="X269" i="2" s="1"/>
  <c r="N269" i="2"/>
  <c r="W268" i="2"/>
  <c r="X268" i="2" s="1"/>
  <c r="X270" i="2" s="1"/>
  <c r="N268" i="2"/>
  <c r="V266" i="2"/>
  <c r="V265" i="2"/>
  <c r="W264" i="2"/>
  <c r="X264" i="2" s="1"/>
  <c r="N264" i="2"/>
  <c r="W263" i="2"/>
  <c r="X263" i="2" s="1"/>
  <c r="N263" i="2"/>
  <c r="W262" i="2"/>
  <c r="N262" i="2"/>
  <c r="W261" i="2"/>
  <c r="X261" i="2" s="1"/>
  <c r="N261" i="2"/>
  <c r="W260" i="2"/>
  <c r="X260" i="2" s="1"/>
  <c r="W259" i="2"/>
  <c r="X259" i="2" s="1"/>
  <c r="N259" i="2"/>
  <c r="W258" i="2"/>
  <c r="N258" i="2"/>
  <c r="V255" i="2"/>
  <c r="V254" i="2"/>
  <c r="W253" i="2"/>
  <c r="X253" i="2" s="1"/>
  <c r="N253" i="2"/>
  <c r="W252" i="2"/>
  <c r="X252" i="2" s="1"/>
  <c r="N252" i="2"/>
  <c r="W251" i="2"/>
  <c r="N251" i="2"/>
  <c r="V249" i="2"/>
  <c r="V248" i="2"/>
  <c r="W247" i="2"/>
  <c r="X247" i="2" s="1"/>
  <c r="N247" i="2"/>
  <c r="W246" i="2"/>
  <c r="W249" i="2" s="1"/>
  <c r="W245" i="2"/>
  <c r="X245" i="2" s="1"/>
  <c r="V243" i="2"/>
  <c r="V242" i="2"/>
  <c r="W241" i="2"/>
  <c r="X241" i="2" s="1"/>
  <c r="N241" i="2"/>
  <c r="W240" i="2"/>
  <c r="N240" i="2"/>
  <c r="W239" i="2"/>
  <c r="X239" i="2" s="1"/>
  <c r="N239" i="2"/>
  <c r="V237" i="2"/>
  <c r="V236" i="2"/>
  <c r="W235" i="2"/>
  <c r="X235" i="2" s="1"/>
  <c r="N235" i="2"/>
  <c r="W234" i="2"/>
  <c r="X234" i="2" s="1"/>
  <c r="N234" i="2"/>
  <c r="X233" i="2"/>
  <c r="W233" i="2"/>
  <c r="N233" i="2"/>
  <c r="W232" i="2"/>
  <c r="X232" i="2" s="1"/>
  <c r="N232" i="2"/>
  <c r="W231" i="2"/>
  <c r="X231" i="2" s="1"/>
  <c r="X230" i="2"/>
  <c r="W230" i="2"/>
  <c r="W229" i="2"/>
  <c r="X229" i="2" s="1"/>
  <c r="N229" i="2"/>
  <c r="W228" i="2"/>
  <c r="X228" i="2" s="1"/>
  <c r="N228" i="2"/>
  <c r="W227" i="2"/>
  <c r="W237" i="2" s="1"/>
  <c r="N227" i="2"/>
  <c r="V225" i="2"/>
  <c r="V224" i="2"/>
  <c r="X223" i="2"/>
  <c r="W223" i="2"/>
  <c r="N223" i="2"/>
  <c r="W222" i="2"/>
  <c r="X222" i="2" s="1"/>
  <c r="N222" i="2"/>
  <c r="W221" i="2"/>
  <c r="W224" i="2" s="1"/>
  <c r="N221" i="2"/>
  <c r="V219" i="2"/>
  <c r="W218" i="2"/>
  <c r="V218" i="2"/>
  <c r="X217" i="2"/>
  <c r="X218" i="2" s="1"/>
  <c r="W217" i="2"/>
  <c r="W219" i="2" s="1"/>
  <c r="N217" i="2"/>
  <c r="V215" i="2"/>
  <c r="V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N202" i="2"/>
  <c r="W201" i="2"/>
  <c r="X201" i="2" s="1"/>
  <c r="N201" i="2"/>
  <c r="W200" i="2"/>
  <c r="X200" i="2" s="1"/>
  <c r="N200" i="2"/>
  <c r="W199" i="2"/>
  <c r="N199" i="2"/>
  <c r="V196" i="2"/>
  <c r="V195" i="2"/>
  <c r="W194" i="2"/>
  <c r="N194" i="2"/>
  <c r="V191" i="2"/>
  <c r="V190" i="2"/>
  <c r="W189" i="2"/>
  <c r="X189" i="2" s="1"/>
  <c r="N189" i="2"/>
  <c r="W188" i="2"/>
  <c r="X188" i="2" s="1"/>
  <c r="N188" i="2"/>
  <c r="W187" i="2"/>
  <c r="X187" i="2" s="1"/>
  <c r="W186" i="2"/>
  <c r="V184" i="2"/>
  <c r="V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N177" i="2"/>
  <c r="X176" i="2"/>
  <c r="W176" i="2"/>
  <c r="N176" i="2"/>
  <c r="W175" i="2"/>
  <c r="X175" i="2" s="1"/>
  <c r="N175" i="2"/>
  <c r="W174" i="2"/>
  <c r="X174" i="2" s="1"/>
  <c r="N174" i="2"/>
  <c r="W173" i="2"/>
  <c r="X173" i="2" s="1"/>
  <c r="W172" i="2"/>
  <c r="X172" i="2" s="1"/>
  <c r="W171" i="2"/>
  <c r="X171" i="2" s="1"/>
  <c r="N171" i="2"/>
  <c r="W170" i="2"/>
  <c r="X170" i="2" s="1"/>
  <c r="N170" i="2"/>
  <c r="W169" i="2"/>
  <c r="X169" i="2" s="1"/>
  <c r="W168" i="2"/>
  <c r="X168" i="2" s="1"/>
  <c r="N168" i="2"/>
  <c r="W167" i="2"/>
  <c r="X167" i="2" s="1"/>
  <c r="W166" i="2"/>
  <c r="N166" i="2"/>
  <c r="V164" i="2"/>
  <c r="V163" i="2"/>
  <c r="W162" i="2"/>
  <c r="X162" i="2" s="1"/>
  <c r="N162" i="2"/>
  <c r="W161" i="2"/>
  <c r="X161" i="2" s="1"/>
  <c r="N161" i="2"/>
  <c r="W160" i="2"/>
  <c r="X160" i="2" s="1"/>
  <c r="N160" i="2"/>
  <c r="W159" i="2"/>
  <c r="X159" i="2" s="1"/>
  <c r="N159" i="2"/>
  <c r="V157" i="2"/>
  <c r="V156" i="2"/>
  <c r="W155" i="2"/>
  <c r="X155" i="2" s="1"/>
  <c r="N155" i="2"/>
  <c r="W154" i="2"/>
  <c r="X154" i="2" s="1"/>
  <c r="X156" i="2" s="1"/>
  <c r="V152" i="2"/>
  <c r="V151" i="2"/>
  <c r="W150" i="2"/>
  <c r="X150" i="2" s="1"/>
  <c r="N150" i="2"/>
  <c r="W149" i="2"/>
  <c r="X149" i="2" s="1"/>
  <c r="X151" i="2" s="1"/>
  <c r="N149" i="2"/>
  <c r="V146" i="2"/>
  <c r="V145" i="2"/>
  <c r="W144" i="2"/>
  <c r="X144" i="2" s="1"/>
  <c r="W143" i="2"/>
  <c r="X143" i="2" s="1"/>
  <c r="N143" i="2"/>
  <c r="W142" i="2"/>
  <c r="X142" i="2" s="1"/>
  <c r="N142" i="2"/>
  <c r="W141" i="2"/>
  <c r="X141" i="2" s="1"/>
  <c r="N141" i="2"/>
  <c r="W140" i="2"/>
  <c r="X140" i="2" s="1"/>
  <c r="N140" i="2"/>
  <c r="W139" i="2"/>
  <c r="X139" i="2" s="1"/>
  <c r="N139" i="2"/>
  <c r="W138" i="2"/>
  <c r="X138" i="2" s="1"/>
  <c r="N138" i="2"/>
  <c r="W137" i="2"/>
  <c r="X137" i="2" s="1"/>
  <c r="N137" i="2"/>
  <c r="W136" i="2"/>
  <c r="N136" i="2"/>
  <c r="V133" i="2"/>
  <c r="V132" i="2"/>
  <c r="W131" i="2"/>
  <c r="X131" i="2" s="1"/>
  <c r="N131" i="2"/>
  <c r="W130" i="2"/>
  <c r="X130" i="2" s="1"/>
  <c r="N130" i="2"/>
  <c r="W129" i="2"/>
  <c r="G481" i="2" s="1"/>
  <c r="N129" i="2"/>
  <c r="V125" i="2"/>
  <c r="V124" i="2"/>
  <c r="W123" i="2"/>
  <c r="X123" i="2" s="1"/>
  <c r="N123" i="2"/>
  <c r="W122" i="2"/>
  <c r="X122" i="2" s="1"/>
  <c r="N122" i="2"/>
  <c r="W121" i="2"/>
  <c r="V118" i="2"/>
  <c r="V117" i="2"/>
  <c r="W116" i="2"/>
  <c r="X116" i="2" s="1"/>
  <c r="W115" i="2"/>
  <c r="X115" i="2" s="1"/>
  <c r="W114" i="2"/>
  <c r="W113" i="2"/>
  <c r="X113" i="2" s="1"/>
  <c r="N113" i="2"/>
  <c r="V111" i="2"/>
  <c r="V110" i="2"/>
  <c r="W109" i="2"/>
  <c r="X109" i="2" s="1"/>
  <c r="W108" i="2"/>
  <c r="X108" i="2" s="1"/>
  <c r="N108" i="2"/>
  <c r="W107" i="2"/>
  <c r="X107" i="2" s="1"/>
  <c r="X106" i="2"/>
  <c r="W106" i="2"/>
  <c r="X105" i="2"/>
  <c r="W105" i="2"/>
  <c r="W104" i="2"/>
  <c r="X104" i="2" s="1"/>
  <c r="N104" i="2"/>
  <c r="W103" i="2"/>
  <c r="X103" i="2" s="1"/>
  <c r="W102" i="2"/>
  <c r="X102" i="2" s="1"/>
  <c r="W101" i="2"/>
  <c r="X101" i="2" s="1"/>
  <c r="V99" i="2"/>
  <c r="V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X92" i="2" s="1"/>
  <c r="N92" i="2"/>
  <c r="W91" i="2"/>
  <c r="X91" i="2" s="1"/>
  <c r="N91" i="2"/>
  <c r="V89" i="2"/>
  <c r="V88" i="2"/>
  <c r="W87" i="2"/>
  <c r="X87" i="2" s="1"/>
  <c r="N87" i="2"/>
  <c r="W86" i="2"/>
  <c r="X86" i="2" s="1"/>
  <c r="W85" i="2"/>
  <c r="X85" i="2" s="1"/>
  <c r="W84" i="2"/>
  <c r="W83" i="2"/>
  <c r="N83" i="2"/>
  <c r="V81" i="2"/>
  <c r="V80" i="2"/>
  <c r="W79" i="2"/>
  <c r="X79" i="2" s="1"/>
  <c r="N79" i="2"/>
  <c r="W78" i="2"/>
  <c r="X78" i="2" s="1"/>
  <c r="N78" i="2"/>
  <c r="W77" i="2"/>
  <c r="N77" i="2"/>
  <c r="W76" i="2"/>
  <c r="X76" i="2" s="1"/>
  <c r="N76" i="2"/>
  <c r="W75" i="2"/>
  <c r="X75" i="2" s="1"/>
  <c r="W74" i="2"/>
  <c r="X74" i="2" s="1"/>
  <c r="N74" i="2"/>
  <c r="W73" i="2"/>
  <c r="X73" i="2" s="1"/>
  <c r="W72" i="2"/>
  <c r="X72" i="2" s="1"/>
  <c r="N72" i="2"/>
  <c r="W71" i="2"/>
  <c r="X71" i="2" s="1"/>
  <c r="N71" i="2"/>
  <c r="W70" i="2"/>
  <c r="X70" i="2" s="1"/>
  <c r="N70" i="2"/>
  <c r="X69" i="2"/>
  <c r="W69" i="2"/>
  <c r="N69" i="2"/>
  <c r="W68" i="2"/>
  <c r="X68" i="2" s="1"/>
  <c r="N68" i="2"/>
  <c r="W67" i="2"/>
  <c r="X67" i="2" s="1"/>
  <c r="W66" i="2"/>
  <c r="X66" i="2" s="1"/>
  <c r="N66" i="2"/>
  <c r="W65" i="2"/>
  <c r="X65" i="2" s="1"/>
  <c r="W64" i="2"/>
  <c r="W63" i="2"/>
  <c r="V60" i="2"/>
  <c r="V59" i="2"/>
  <c r="W58" i="2"/>
  <c r="X57" i="2"/>
  <c r="W57" i="2"/>
  <c r="N57" i="2"/>
  <c r="W56" i="2"/>
  <c r="X56" i="2" s="1"/>
  <c r="W55" i="2"/>
  <c r="N55" i="2"/>
  <c r="V52" i="2"/>
  <c r="V51" i="2"/>
  <c r="W50" i="2"/>
  <c r="X50" i="2" s="1"/>
  <c r="N50" i="2"/>
  <c r="W49" i="2"/>
  <c r="X49" i="2" s="1"/>
  <c r="N49" i="2"/>
  <c r="V45" i="2"/>
  <c r="V44" i="2"/>
  <c r="W43" i="2"/>
  <c r="N43" i="2"/>
  <c r="W41" i="2"/>
  <c r="V41" i="2"/>
  <c r="V40" i="2"/>
  <c r="W39" i="2"/>
  <c r="W40" i="2" s="1"/>
  <c r="N39" i="2"/>
  <c r="V37" i="2"/>
  <c r="V36" i="2"/>
  <c r="W35" i="2"/>
  <c r="X35" i="2" s="1"/>
  <c r="X36" i="2" s="1"/>
  <c r="N35" i="2"/>
  <c r="V33" i="2"/>
  <c r="V32" i="2"/>
  <c r="W31" i="2"/>
  <c r="X31" i="2" s="1"/>
  <c r="N31" i="2"/>
  <c r="W30" i="2"/>
  <c r="X30" i="2" s="1"/>
  <c r="N30" i="2"/>
  <c r="W29" i="2"/>
  <c r="N29" i="2"/>
  <c r="W28" i="2"/>
  <c r="N28" i="2"/>
  <c r="W27" i="2"/>
  <c r="X27" i="2" s="1"/>
  <c r="N27" i="2"/>
  <c r="W26" i="2"/>
  <c r="X26" i="2" s="1"/>
  <c r="N26" i="2"/>
  <c r="V24" i="2"/>
  <c r="V23" i="2"/>
  <c r="W22" i="2"/>
  <c r="N22" i="2"/>
  <c r="H10" i="2"/>
  <c r="A9" i="2"/>
  <c r="A10" i="2" s="1"/>
  <c r="D7" i="2"/>
  <c r="O6" i="2"/>
  <c r="N2" i="2"/>
  <c r="W306" i="2" l="1"/>
  <c r="W462" i="2"/>
  <c r="W80" i="2"/>
  <c r="W117" i="2"/>
  <c r="W183" i="2"/>
  <c r="W265" i="2"/>
  <c r="W301" i="2"/>
  <c r="W330" i="2"/>
  <c r="X339" i="2"/>
  <c r="X340" i="2" s="1"/>
  <c r="X404" i="2"/>
  <c r="X405" i="2" s="1"/>
  <c r="W405" i="2"/>
  <c r="X457" i="2"/>
  <c r="X461" i="2" s="1"/>
  <c r="V475" i="2"/>
  <c r="W81" i="2"/>
  <c r="W88" i="2"/>
  <c r="X83" i="2"/>
  <c r="F481" i="2"/>
  <c r="W124" i="2"/>
  <c r="X121" i="2"/>
  <c r="X124" i="2" s="1"/>
  <c r="W195" i="2"/>
  <c r="X194" i="2"/>
  <c r="X195" i="2" s="1"/>
  <c r="W275" i="2"/>
  <c r="W276" i="2"/>
  <c r="W279" i="2"/>
  <c r="W280" i="2"/>
  <c r="W284" i="2"/>
  <c r="W283" i="2"/>
  <c r="X282" i="2"/>
  <c r="X283" i="2" s="1"/>
  <c r="W287" i="2"/>
  <c r="W288" i="2"/>
  <c r="W300" i="2"/>
  <c r="W472" i="2"/>
  <c r="V471" i="2"/>
  <c r="W32" i="2"/>
  <c r="X28" i="2"/>
  <c r="W45" i="2"/>
  <c r="W44" i="2"/>
  <c r="X43" i="2"/>
  <c r="X44" i="2" s="1"/>
  <c r="E481" i="2"/>
  <c r="X63" i="2"/>
  <c r="W89" i="2"/>
  <c r="W242" i="2"/>
  <c r="W255" i="2"/>
  <c r="W254" i="2"/>
  <c r="X251" i="2"/>
  <c r="X254" i="2" s="1"/>
  <c r="W307" i="2"/>
  <c r="W336" i="2"/>
  <c r="X332" i="2"/>
  <c r="Q481" i="2"/>
  <c r="W348" i="2"/>
  <c r="W401" i="2"/>
  <c r="W402" i="2"/>
  <c r="S481" i="2"/>
  <c r="W443" i="2"/>
  <c r="T481" i="2"/>
  <c r="W33" i="2"/>
  <c r="W36" i="2"/>
  <c r="W37" i="2"/>
  <c r="W51" i="2"/>
  <c r="W52" i="2"/>
  <c r="W60" i="2"/>
  <c r="W59" i="2"/>
  <c r="W99" i="2"/>
  <c r="W146" i="2"/>
  <c r="W151" i="2"/>
  <c r="W152" i="2"/>
  <c r="W164" i="2"/>
  <c r="W191" i="2"/>
  <c r="L481" i="2"/>
  <c r="W214" i="2"/>
  <c r="W266" i="2"/>
  <c r="W271" i="2"/>
  <c r="W270" i="2"/>
  <c r="W311" i="2"/>
  <c r="W324" i="2"/>
  <c r="W337" i="2"/>
  <c r="W381" i="2"/>
  <c r="R481" i="2"/>
  <c r="W387" i="2"/>
  <c r="W388" i="2"/>
  <c r="W398" i="2"/>
  <c r="W397" i="2"/>
  <c r="W438" i="2"/>
  <c r="W442" i="2"/>
  <c r="W454" i="2"/>
  <c r="W461" i="2"/>
  <c r="W470" i="2"/>
  <c r="V474" i="2"/>
  <c r="F10" i="2"/>
  <c r="X98" i="2"/>
  <c r="X163" i="2"/>
  <c r="X336" i="2"/>
  <c r="X370" i="2"/>
  <c r="X363" i="2"/>
  <c r="X437" i="2"/>
  <c r="X110" i="2"/>
  <c r="X51" i="2"/>
  <c r="W371" i="2"/>
  <c r="X77" i="2"/>
  <c r="X114" i="2"/>
  <c r="X117" i="2" s="1"/>
  <c r="W133" i="2"/>
  <c r="X166" i="2"/>
  <c r="X183" i="2" s="1"/>
  <c r="W196" i="2"/>
  <c r="X202" i="2"/>
  <c r="W225" i="2"/>
  <c r="X240" i="2"/>
  <c r="X242" i="2" s="1"/>
  <c r="X246" i="2"/>
  <c r="X248" i="2" s="1"/>
  <c r="X262" i="2"/>
  <c r="X293" i="2"/>
  <c r="X314" i="2"/>
  <c r="X315" i="2" s="1"/>
  <c r="W325" i="2"/>
  <c r="W341" i="2"/>
  <c r="X408" i="2"/>
  <c r="X409" i="2" s="1"/>
  <c r="W429" i="2"/>
  <c r="W473" i="2"/>
  <c r="W474" i="2" s="1"/>
  <c r="H481" i="2"/>
  <c r="X64" i="2"/>
  <c r="X129" i="2"/>
  <c r="X132" i="2" s="1"/>
  <c r="W156" i="2"/>
  <c r="W184" i="2"/>
  <c r="W190" i="2"/>
  <c r="X221" i="2"/>
  <c r="X224" i="2" s="1"/>
  <c r="X258" i="2"/>
  <c r="X274" i="2"/>
  <c r="X275" i="2" s="1"/>
  <c r="X303" i="2"/>
  <c r="X306" i="2" s="1"/>
  <c r="X309" i="2"/>
  <c r="X391" i="2"/>
  <c r="W424" i="2"/>
  <c r="W449" i="2"/>
  <c r="W455" i="2"/>
  <c r="I481" i="2"/>
  <c r="W215" i="2"/>
  <c r="W315" i="2"/>
  <c r="W409" i="2"/>
  <c r="J481" i="2"/>
  <c r="X22" i="2"/>
  <c r="X23" i="2" s="1"/>
  <c r="W98" i="2"/>
  <c r="X136" i="2"/>
  <c r="X145" i="2" s="1"/>
  <c r="X186" i="2"/>
  <c r="X190" i="2" s="1"/>
  <c r="X199" i="2"/>
  <c r="X214" i="2" s="1"/>
  <c r="W236" i="2"/>
  <c r="X327" i="2"/>
  <c r="X329" i="2" s="1"/>
  <c r="X345" i="2"/>
  <c r="X347" i="2" s="1"/>
  <c r="W363" i="2"/>
  <c r="X380" i="2"/>
  <c r="X381" i="2" s="1"/>
  <c r="W469" i="2"/>
  <c r="X227" i="2"/>
  <c r="X236" i="2" s="1"/>
  <c r="X58" i="2"/>
  <c r="X84" i="2"/>
  <c r="X88" i="2" s="1"/>
  <c r="W110" i="2"/>
  <c r="W145" i="2"/>
  <c r="W157" i="2"/>
  <c r="X310" i="2"/>
  <c r="X392" i="2"/>
  <c r="X426" i="2"/>
  <c r="X428" i="2" s="1"/>
  <c r="W450" i="2"/>
  <c r="X464" i="2"/>
  <c r="X469" i="2" s="1"/>
  <c r="M481" i="2"/>
  <c r="W248" i="2"/>
  <c r="W437" i="2"/>
  <c r="X39" i="2"/>
  <c r="X40" i="2" s="1"/>
  <c r="W163" i="2"/>
  <c r="W364" i="2"/>
  <c r="X452" i="2"/>
  <c r="X454" i="2" s="1"/>
  <c r="B481" i="2"/>
  <c r="O481" i="2"/>
  <c r="C481" i="2"/>
  <c r="P481" i="2"/>
  <c r="W24" i="2"/>
  <c r="W243" i="2"/>
  <c r="X319" i="2"/>
  <c r="X324" i="2" s="1"/>
  <c r="W347" i="2"/>
  <c r="W370" i="2"/>
  <c r="W382" i="2"/>
  <c r="X414" i="2"/>
  <c r="X423" i="2" s="1"/>
  <c r="D481" i="2"/>
  <c r="H9" i="2"/>
  <c r="X29" i="2"/>
  <c r="X32" i="2" s="1"/>
  <c r="J9" i="2"/>
  <c r="W132" i="2"/>
  <c r="X292" i="2"/>
  <c r="X300" i="2" s="1"/>
  <c r="X447" i="2"/>
  <c r="X449" i="2" s="1"/>
  <c r="W23" i="2"/>
  <c r="F9" i="2"/>
  <c r="W111" i="2"/>
  <c r="X55" i="2"/>
  <c r="X59" i="2" s="1"/>
  <c r="W118" i="2"/>
  <c r="W125" i="2"/>
  <c r="W423" i="2"/>
  <c r="X311" i="2" l="1"/>
  <c r="X397" i="2"/>
  <c r="X265" i="2"/>
  <c r="X80" i="2"/>
  <c r="W475" i="2"/>
  <c r="W471" i="2"/>
  <c r="X476" i="2" l="1"/>
</calcChain>
</file>

<file path=xl/sharedStrings.xml><?xml version="1.0" encoding="utf-8"?>
<sst xmlns="http://schemas.openxmlformats.org/spreadsheetml/2006/main" count="3068" uniqueCount="707">
  <si>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</si>
  <si>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</si>
  <si>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</si>
  <si>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</si>
  <si>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</si>
  <si>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</si>
  <si>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</si>
  <si>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</si>
  <si>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</si>
  <si>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</si>
  <si>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</si>
  <si>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</si>
  <si>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</si>
  <si>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</si>
  <si>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</si>
  <si>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</si>
  <si>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</si>
  <si>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</si>
  <si>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</si>
  <si>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</si>
  <si>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</si>
  <si>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</si>
  <si>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</si>
  <si>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</si>
  <si>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</si>
  <si>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</si>
  <si>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</si>
  <si>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</si>
  <si>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</si>
  <si>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</si>
  <si>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</si>
  <si>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</si>
  <si>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</si>
  <si>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</si>
  <si>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</si>
  <si>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</si>
  <si>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</si>
  <si>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</si>
  <si>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</si>
  <si>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</si>
  <si>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</si>
  <si>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</si>
  <si>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</si>
  <si>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</si>
  <si>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</si>
  <si>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</si>
  <si>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</si>
  <si>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</si>
  <si>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</si>
  <si>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</si>
  <si>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</si>
  <si>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</si>
  <si>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</si>
  <si>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</si>
  <si>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</si>
  <si>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</si>
  <si>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</si>
  <si>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</si>
  <si>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</si>
  <si>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</si>
  <si>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</si>
  <si>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</si>
  <si>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</si>
  <si>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</si>
  <si>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</si>
  <si>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</si>
  <si>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</si>
  <si>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15.01.2024</t>
  </si>
  <si>
    <t>10.01.2024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</si>
  <si>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</si>
  <si>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</si>
  <si>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</si>
  <si>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</si>
  <si>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</si>
  <si>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</si>
  <si>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</si>
  <si>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</si>
  <si>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</si>
  <si>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</si>
  <si>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</si>
  <si>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</si>
  <si>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</si>
  <si>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</si>
  <si>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</si>
  <si>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</si>
  <si>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</si>
  <si>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</si>
  <si>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</si>
  <si>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</si>
  <si>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</si>
  <si>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</si>
  <si>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</si>
  <si>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</si>
  <si>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</si>
  <si>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</si>
  <si>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</si>
  <si>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</si>
  <si>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</si>
  <si>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</si>
  <si>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</si>
  <si>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</si>
  <si>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</si>
  <si>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</si>
  <si>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</si>
  <si>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</si>
  <si>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</si>
  <si>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</si>
  <si>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</si>
  <si>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</si>
  <si>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</si>
  <si>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</si>
  <si>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</si>
  <si>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</si>
  <si>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</si>
  <si>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</si>
  <si>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</si>
  <si>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</si>
  <si>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</si>
  <si>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</si>
  <si>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</si>
  <si>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</si>
  <si>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</si>
  <si>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</si>
  <si>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</si>
  <si>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</si>
  <si>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</si>
  <si>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</si>
  <si>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</si>
  <si>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</si>
  <si>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</si>
  <si>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</si>
  <si>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</si>
  <si>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</si>
  <si>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</si>
  <si>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</si>
  <si>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</si>
  <si>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</si>
  <si>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</si>
  <si>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</si>
  <si>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</si>
  <si>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</si>
  <si>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</si>
  <si>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</si>
  <si>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</si>
  <si>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</si>
  <si>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</si>
  <si>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</si>
  <si>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</si>
  <si>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</si>
  <si>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</si>
  <si>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</si>
  <si>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</si>
  <si>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</si>
  <si>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</si>
  <si>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</si>
  <si>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</si>
  <si>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</si>
  <si>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</si>
  <si>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</si>
  <si>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</si>
  <si>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</si>
  <si>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</si>
  <si>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</si>
  <si>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</si>
  <si>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</si>
  <si>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</si>
  <si>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</si>
  <si>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</si>
  <si>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</si>
  <si>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</si>
  <si>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</si>
  <si>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</si>
  <si>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</si>
  <si>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</si>
  <si>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</si>
  <si>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</si>
  <si>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</si>
  <si>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</si>
  <si>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</si>
  <si>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</si>
  <si>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</si>
  <si>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</si>
  <si>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</si>
  <si>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</si>
  <si>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</si>
  <si>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</si>
  <si>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</si>
  <si>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</si>
  <si>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</si>
  <si>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</si>
  <si>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</si>
  <si>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</si>
  <si>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</si>
  <si>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</si>
  <si>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</si>
  <si>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</si>
  <si>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</si>
  <si>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</si>
  <si>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</si>
  <si>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</si>
  <si>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</si>
  <si>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</si>
  <si>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</si>
  <si>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</si>
  <si>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</si>
  <si>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</si>
  <si>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</si>
  <si>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</si>
  <si>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</si>
  <si>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</si>
  <si>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</si>
  <si>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</si>
  <si>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</si>
  <si>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</si>
  <si>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</si>
  <si>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</si>
  <si>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</si>
  <si>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</si>
  <si>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</si>
  <si>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</si>
  <si>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</si>
  <si>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</si>
  <si>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</si>
  <si>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</si>
  <si>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</si>
  <si>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</si>
  <si>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</si>
  <si>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</si>
  <si>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</si>
  <si>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</si>
  <si>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</si>
  <si>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</si>
  <si>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</si>
  <si>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</si>
  <si>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</si>
  <si>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</si>
  <si>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</si>
  <si>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</si>
  <si>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</si>
  <si>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</si>
  <si>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</si>
  <si>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</si>
  <si>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</si>
  <si>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</si>
  <si>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</si>
  <si>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</si>
  <si>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</si>
  <si>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</si>
  <si>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</si>
  <si>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</si>
  <si>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</si>
  <si>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</si>
  <si>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</si>
  <si>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</si>
  <si>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</si>
  <si>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</si>
  <si>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</si>
  <si>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</si>
  <si>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</si>
  <si>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</si>
  <si>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</si>
  <si>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</si>
  <si>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</si>
  <si>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</si>
  <si>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</si>
  <si>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</si>
  <si>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</si>
  <si>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</si>
  <si>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</si>
  <si>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</si>
  <si>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</si>
  <si>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</si>
  <si>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</si>
  <si>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</si>
  <si>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</si>
  <si>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</si>
  <si>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</si>
  <si>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</si>
  <si>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</si>
  <si>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</si>
  <si>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</si>
  <si>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</si>
  <si>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</si>
  <si>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</si>
  <si>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</si>
  <si>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</si>
  <si>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</si>
  <si>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</si>
  <si>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</si>
  <si>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</si>
  <si>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</si>
  <si>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</si>
  <si>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</si>
  <si>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</si>
  <si>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</si>
  <si>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</si>
  <si>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</si>
  <si>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</si>
  <si>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</si>
  <si>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</si>
  <si>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</si>
  <si>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</si>
  <si>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</si>
  <si>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</si>
  <si>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</si>
  <si>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</si>
  <si>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</si>
  <si>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</si>
  <si>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</si>
  <si>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</si>
  <si>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</si>
  <si>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</si>
  <si>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</si>
  <si>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</si>
  <si>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</si>
  <si>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</si>
  <si>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</si>
  <si>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</si>
  <si>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</si>
  <si>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</si>
  <si>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</si>
  <si>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</si>
  <si>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</si>
  <si>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</si>
  <si>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</si>
  <si>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</si>
  <si>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</si>
  <si>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</si>
  <si>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</si>
  <si>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</si>
  <si>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</si>
  <si>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</si>
  <si>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</si>
  <si>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</si>
  <si>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</si>
  <si>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</si>
  <si>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</si>
  <si>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</si>
  <si>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</si>
  <si>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</si>
  <si>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</si>
  <si>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</si>
  <si>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</si>
  <si>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</si>
  <si>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</si>
  <si>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</si>
  <si>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</si>
  <si>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</si>
  <si>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</si>
  <si>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</si>
  <si>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</si>
  <si>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</si>
  <si>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</si>
  <si>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</si>
  <si>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</si>
  <si>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</si>
  <si>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</si>
  <si>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</si>
  <si>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</si>
  <si>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</si>
  <si>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</si>
  <si>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</si>
  <si>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</si>
  <si>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</si>
  <si>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</si>
  <si>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</si>
  <si>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</si>
  <si>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</si>
  <si>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</si>
  <si>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</si>
  <si>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</si>
  <si>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</si>
  <si>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</si>
  <si>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</si>
  <si>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</si>
  <si>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</si>
  <si>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</si>
  <si>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</si>
  <si>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</si>
  <si>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</si>
  <si>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</si>
  <si>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</si>
  <si>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</si>
  <si>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</si>
  <si>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</si>
  <si>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</si>
  <si>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</si>
  <si>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</si>
  <si>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</si>
  <si>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</si>
  <si>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</si>
  <si>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</si>
  <si>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</si>
  <si>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</si>
  <si>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</si>
  <si>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</si>
  <si>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</si>
  <si>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</si>
  <si>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</si>
  <si>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</si>
  <si>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</si>
  <si>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</si>
  <si>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</si>
  <si>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</si>
  <si>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</si>
  <si>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</si>
  <si>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</si>
  <si>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</si>
  <si>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</si>
  <si>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</si>
  <si>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</si>
  <si>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</si>
  <si>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</si>
  <si>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</si>
  <si>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</si>
  <si>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</si>
  <si>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</si>
  <si>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</si>
  <si>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</si>
  <si>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</si>
  <si>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</si>
  <si>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</si>
  <si>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</si>
  <si>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</si>
  <si>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</si>
  <si>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</si>
  <si>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</si>
  <si>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</si>
  <si>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</si>
  <si>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</si>
  <si>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</si>
  <si>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</si>
  <si>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</si>
  <si>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</si>
  <si>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</si>
  <si>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</si>
  <si>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</si>
  <si>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</si>
  <si>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</si>
  <si>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</si>
  <si>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</si>
  <si>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</si>
  <si>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</si>
  <si>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</si>
  <si>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</si>
  <si>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</si>
  <si>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</si>
  <si>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</si>
  <si>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</si>
  <si>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</si>
  <si>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</si>
  <si>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</si>
  <si>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</si>
  <si>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</si>
  <si>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</si>
  <si>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</si>
  <si>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</si>
  <si>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</si>
  <si>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</si>
  <si>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</si>
  <si>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</si>
  <si>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</si>
  <si>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</si>
  <si>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</si>
  <si>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</si>
  <si>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</si>
  <si>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</si>
  <si>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</si>
  <si>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</si>
  <si>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</si>
  <si>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</si>
  <si>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</si>
  <si>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</si>
  <si>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</si>
  <si>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</si>
  <si>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</si>
  <si>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</si>
  <si>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</si>
  <si>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</si>
  <si>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</si>
  <si>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</si>
  <si>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</si>
  <si>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18.01.2024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</si>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</sst>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Z292" sqref="Z29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0" t="s">
        <v>29</v>
      </c>
      <c r="E1" s="320"/>
      <c r="F1" s="320"/>
      <c r="G1" s="14" t="s">
        <v>66</v>
      </c>
      <c r="H1" s="320" t="s">
        <v>49</v>
      </c>
      <c r="I1" s="320"/>
      <c r="J1" s="320"/>
      <c r="K1" s="320"/>
      <c r="L1" s="320"/>
      <c r="M1" s="320"/>
      <c r="N1" s="320"/>
      <c r="O1" s="320"/>
      <c r="P1" s="321" t="s">
        <v>67</v>
      </c>
      <c r="Q1" s="322"/>
      <c r="R1" s="32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3"/>
      <c r="O3" s="323"/>
      <c r="P3" s="323"/>
      <c r="Q3" s="323"/>
      <c r="R3" s="323"/>
      <c r="S3" s="323"/>
      <c r="T3" s="323"/>
      <c r="U3" s="32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4" t="s">
        <v>8</v>
      </c>
      <c r="B5" s="324"/>
      <c r="C5" s="324"/>
      <c r="D5" s="325"/>
      <c r="E5" s="325"/>
      <c r="F5" s="326" t="s">
        <v>14</v>
      </c>
      <c r="G5" s="326"/>
      <c r="H5" s="325" t="s">
        <v>706</v>
      </c>
      <c r="I5" s="325"/>
      <c r="J5" s="325"/>
      <c r="K5" s="325"/>
      <c r="L5" s="325"/>
      <c r="N5" s="27" t="s">
        <v>4</v>
      </c>
      <c r="O5" s="327">
        <v>45304</v>
      </c>
      <c r="P5" s="327"/>
      <c r="R5" s="328" t="s">
        <v>3</v>
      </c>
      <c r="S5" s="329"/>
      <c r="T5" s="330" t="s">
        <v>674</v>
      </c>
      <c r="U5" s="331"/>
      <c r="Z5" s="60"/>
      <c r="AA5" s="60"/>
      <c r="AB5" s="60"/>
    </row>
    <row r="6" spans="1:29" s="17" customFormat="1" ht="24" customHeight="1" x14ac:dyDescent="0.2">
      <c r="A6" s="324" t="s">
        <v>1</v>
      </c>
      <c r="B6" s="324"/>
      <c r="C6" s="324"/>
      <c r="D6" s="332" t="s">
        <v>687</v>
      </c>
      <c r="E6" s="332"/>
      <c r="F6" s="332"/>
      <c r="G6" s="332"/>
      <c r="H6" s="332"/>
      <c r="I6" s="332"/>
      <c r="J6" s="332"/>
      <c r="K6" s="332"/>
      <c r="L6" s="332"/>
      <c r="N6" s="27" t="s">
        <v>30</v>
      </c>
      <c r="O6" s="333" t="str">
        <f>IF(O5=0," ",CHOOSE(WEEKDAY(O5,2),"Понедельник","Вторник","Среда","Четверг","Пятница","Суббота","Воскресенье"))</f>
        <v>Суббота</v>
      </c>
      <c r="P6" s="333"/>
      <c r="R6" s="334" t="s">
        <v>5</v>
      </c>
      <c r="S6" s="335"/>
      <c r="T6" s="336" t="s">
        <v>69</v>
      </c>
      <c r="U6" s="337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2" t="str">
        <f>IFERROR(VLOOKUP(DeliveryAddress,Table,3,0),1)</f>
        <v>5</v>
      </c>
      <c r="E7" s="343"/>
      <c r="F7" s="343"/>
      <c r="G7" s="343"/>
      <c r="H7" s="343"/>
      <c r="I7" s="343"/>
      <c r="J7" s="343"/>
      <c r="K7" s="343"/>
      <c r="L7" s="344"/>
      <c r="N7" s="29"/>
      <c r="O7" s="49"/>
      <c r="P7" s="49"/>
      <c r="R7" s="334"/>
      <c r="S7" s="335"/>
      <c r="T7" s="338"/>
      <c r="U7" s="339"/>
      <c r="Z7" s="60"/>
      <c r="AA7" s="60"/>
      <c r="AB7" s="60"/>
    </row>
    <row r="8" spans="1:29" s="17" customFormat="1" ht="25.5" customHeight="1" x14ac:dyDescent="0.2">
      <c r="A8" s="345" t="s">
        <v>60</v>
      </c>
      <c r="B8" s="345"/>
      <c r="C8" s="345"/>
      <c r="D8" s="346"/>
      <c r="E8" s="346"/>
      <c r="F8" s="346"/>
      <c r="G8" s="346"/>
      <c r="H8" s="346"/>
      <c r="I8" s="346"/>
      <c r="J8" s="346"/>
      <c r="K8" s="346"/>
      <c r="L8" s="346"/>
      <c r="N8" s="27" t="s">
        <v>11</v>
      </c>
      <c r="O8" s="347">
        <v>0.375</v>
      </c>
      <c r="P8" s="347"/>
      <c r="R8" s="334"/>
      <c r="S8" s="335"/>
      <c r="T8" s="338"/>
      <c r="U8" s="339"/>
      <c r="Z8" s="60"/>
      <c r="AA8" s="60"/>
      <c r="AB8" s="60"/>
    </row>
    <row r="9" spans="1:29" s="17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349" t="s">
        <v>48</v>
      </c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31" t="s">
        <v>15</v>
      </c>
      <c r="O9" s="327"/>
      <c r="P9" s="327"/>
      <c r="R9" s="334"/>
      <c r="S9" s="335"/>
      <c r="T9" s="340"/>
      <c r="U9" s="341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352" t="str">
        <f>IFERROR(VLOOKUP($D$10,Proxy,2,FALSE),"")</f>
        <v/>
      </c>
      <c r="I10" s="352"/>
      <c r="J10" s="352"/>
      <c r="K10" s="352"/>
      <c r="L10" s="352"/>
      <c r="N10" s="31" t="s">
        <v>35</v>
      </c>
      <c r="O10" s="347"/>
      <c r="P10" s="347"/>
      <c r="S10" s="29" t="s">
        <v>12</v>
      </c>
      <c r="T10" s="353" t="s">
        <v>70</v>
      </c>
      <c r="U10" s="354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7"/>
      <c r="P11" s="347"/>
      <c r="S11" s="29" t="s">
        <v>31</v>
      </c>
      <c r="T11" s="355" t="s">
        <v>57</v>
      </c>
      <c r="U11" s="35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6" t="s">
        <v>71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6"/>
      <c r="N12" s="27" t="s">
        <v>33</v>
      </c>
      <c r="O12" s="357"/>
      <c r="P12" s="357"/>
      <c r="Q12" s="28"/>
      <c r="R12"/>
      <c r="S12" s="29" t="s">
        <v>48</v>
      </c>
      <c r="T12" s="358"/>
      <c r="U12" s="358"/>
      <c r="V12"/>
      <c r="Z12" s="60"/>
      <c r="AA12" s="60"/>
      <c r="AB12" s="60"/>
    </row>
    <row r="13" spans="1:29" s="17" customFormat="1" ht="23.25" customHeight="1" x14ac:dyDescent="0.2">
      <c r="A13" s="356" t="s">
        <v>72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6"/>
      <c r="M13" s="31"/>
      <c r="N13" s="31" t="s">
        <v>34</v>
      </c>
      <c r="O13" s="355"/>
      <c r="P13" s="35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6" t="s">
        <v>73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9" t="s">
        <v>74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/>
      <c r="N15" s="360" t="s">
        <v>63</v>
      </c>
      <c r="O15" s="360"/>
      <c r="P15" s="360"/>
      <c r="Q15" s="360"/>
      <c r="R15" s="360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1"/>
      <c r="O16" s="361"/>
      <c r="P16" s="361"/>
      <c r="Q16" s="361"/>
      <c r="R16" s="361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3" t="s">
        <v>61</v>
      </c>
      <c r="B17" s="363" t="s">
        <v>51</v>
      </c>
      <c r="C17" s="364" t="s">
        <v>50</v>
      </c>
      <c r="D17" s="363" t="s">
        <v>52</v>
      </c>
      <c r="E17" s="363"/>
      <c r="F17" s="363" t="s">
        <v>24</v>
      </c>
      <c r="G17" s="363" t="s">
        <v>27</v>
      </c>
      <c r="H17" s="363" t="s">
        <v>25</v>
      </c>
      <c r="I17" s="363" t="s">
        <v>26</v>
      </c>
      <c r="J17" s="365" t="s">
        <v>16</v>
      </c>
      <c r="K17" s="365" t="s">
        <v>65</v>
      </c>
      <c r="L17" s="365" t="s">
        <v>2</v>
      </c>
      <c r="M17" s="363" t="s">
        <v>28</v>
      </c>
      <c r="N17" s="363" t="s">
        <v>17</v>
      </c>
      <c r="O17" s="363"/>
      <c r="P17" s="363"/>
      <c r="Q17" s="363"/>
      <c r="R17" s="363"/>
      <c r="S17" s="362" t="s">
        <v>58</v>
      </c>
      <c r="T17" s="363"/>
      <c r="U17" s="363" t="s">
        <v>6</v>
      </c>
      <c r="V17" s="363" t="s">
        <v>44</v>
      </c>
      <c r="W17" s="367" t="s">
        <v>56</v>
      </c>
      <c r="X17" s="363" t="s">
        <v>18</v>
      </c>
      <c r="Y17" s="369" t="s">
        <v>62</v>
      </c>
      <c r="Z17" s="369" t="s">
        <v>19</v>
      </c>
      <c r="AA17" s="370" t="s">
        <v>59</v>
      </c>
      <c r="AB17" s="371"/>
      <c r="AC17" s="372"/>
      <c r="AD17" s="376"/>
      <c r="BA17" s="377" t="s">
        <v>64</v>
      </c>
    </row>
    <row r="18" spans="1:53" ht="14.25" customHeight="1" x14ac:dyDescent="0.2">
      <c r="A18" s="363"/>
      <c r="B18" s="363"/>
      <c r="C18" s="364"/>
      <c r="D18" s="363"/>
      <c r="E18" s="363"/>
      <c r="F18" s="363" t="s">
        <v>20</v>
      </c>
      <c r="G18" s="363" t="s">
        <v>21</v>
      </c>
      <c r="H18" s="363" t="s">
        <v>22</v>
      </c>
      <c r="I18" s="363" t="s">
        <v>22</v>
      </c>
      <c r="J18" s="366"/>
      <c r="K18" s="366"/>
      <c r="L18" s="366"/>
      <c r="M18" s="363"/>
      <c r="N18" s="363"/>
      <c r="O18" s="363"/>
      <c r="P18" s="363"/>
      <c r="Q18" s="363"/>
      <c r="R18" s="363"/>
      <c r="S18" s="36" t="s">
        <v>47</v>
      </c>
      <c r="T18" s="36" t="s">
        <v>46</v>
      </c>
      <c r="U18" s="363"/>
      <c r="V18" s="363"/>
      <c r="W18" s="368"/>
      <c r="X18" s="363"/>
      <c r="Y18" s="369"/>
      <c r="Z18" s="369"/>
      <c r="AA18" s="373"/>
      <c r="AB18" s="374"/>
      <c r="AC18" s="375"/>
      <c r="AD18" s="376"/>
      <c r="BA18" s="377"/>
    </row>
    <row r="19" spans="1:53" ht="27.75" hidden="1" customHeight="1" x14ac:dyDescent="0.2">
      <c r="A19" s="378" t="s">
        <v>75</v>
      </c>
      <c r="B19" s="378"/>
      <c r="C19" s="378"/>
      <c r="D19" s="378"/>
      <c r="E19" s="378"/>
      <c r="F19" s="378"/>
      <c r="G19" s="378"/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  <c r="X19" s="378"/>
      <c r="Y19" s="55"/>
      <c r="Z19" s="55"/>
    </row>
    <row r="20" spans="1:53" ht="16.5" hidden="1" customHeight="1" x14ac:dyDescent="0.25">
      <c r="A20" s="379" t="s">
        <v>75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66"/>
      <c r="Z20" s="66"/>
    </row>
    <row r="21" spans="1:53" ht="14.25" hidden="1" customHeight="1" x14ac:dyDescent="0.25">
      <c r="A21" s="380" t="s">
        <v>76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81">
        <v>4607091389258</v>
      </c>
      <c r="E22" s="38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3"/>
      <c r="P22" s="383"/>
      <c r="Q22" s="383"/>
      <c r="R22" s="384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88"/>
      <c r="B23" s="388"/>
      <c r="C23" s="388"/>
      <c r="D23" s="388"/>
      <c r="E23" s="388"/>
      <c r="F23" s="388"/>
      <c r="G23" s="388"/>
      <c r="H23" s="388"/>
      <c r="I23" s="388"/>
      <c r="J23" s="388"/>
      <c r="K23" s="388"/>
      <c r="L23" s="388"/>
      <c r="M23" s="389"/>
      <c r="N23" s="385" t="s">
        <v>43</v>
      </c>
      <c r="O23" s="386"/>
      <c r="P23" s="386"/>
      <c r="Q23" s="386"/>
      <c r="R23" s="386"/>
      <c r="S23" s="386"/>
      <c r="T23" s="38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88"/>
      <c r="B24" s="388"/>
      <c r="C24" s="388"/>
      <c r="D24" s="388"/>
      <c r="E24" s="388"/>
      <c r="F24" s="388"/>
      <c r="G24" s="388"/>
      <c r="H24" s="388"/>
      <c r="I24" s="388"/>
      <c r="J24" s="388"/>
      <c r="K24" s="388"/>
      <c r="L24" s="388"/>
      <c r="M24" s="389"/>
      <c r="N24" s="385" t="s">
        <v>43</v>
      </c>
      <c r="O24" s="386"/>
      <c r="P24" s="386"/>
      <c r="Q24" s="386"/>
      <c r="R24" s="386"/>
      <c r="S24" s="386"/>
      <c r="T24" s="38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80" t="s">
        <v>81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81">
        <v>4607091383881</v>
      </c>
      <c r="E26" s="38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3"/>
      <c r="P26" s="383"/>
      <c r="Q26" s="383"/>
      <c r="R26" s="384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4301051172</v>
      </c>
      <c r="D27" s="381">
        <v>4607091388237</v>
      </c>
      <c r="E27" s="38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3"/>
      <c r="P27" s="383"/>
      <c r="Q27" s="383"/>
      <c r="R27" s="384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381">
        <v>4607091383935</v>
      </c>
      <c r="E28" s="38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3"/>
      <c r="P28" s="383"/>
      <c r="Q28" s="383"/>
      <c r="R28" s="384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381">
        <v>4680115881853</v>
      </c>
      <c r="E29" s="38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3"/>
      <c r="P29" s="383"/>
      <c r="Q29" s="383"/>
      <c r="R29" s="384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381">
        <v>4607091383911</v>
      </c>
      <c r="E30" s="38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3"/>
      <c r="P30" s="383"/>
      <c r="Q30" s="383"/>
      <c r="R30" s="384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92</v>
      </c>
      <c r="B31" s="64" t="s">
        <v>93</v>
      </c>
      <c r="C31" s="37">
        <v>4301051174</v>
      </c>
      <c r="D31" s="381">
        <v>4607091388244</v>
      </c>
      <c r="E31" s="38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3"/>
      <c r="P31" s="383"/>
      <c r="Q31" s="383"/>
      <c r="R31" s="384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idden="1" x14ac:dyDescent="0.2">
      <c r="A32" s="388"/>
      <c r="B32" s="388"/>
      <c r="C32" s="388"/>
      <c r="D32" s="388"/>
      <c r="E32" s="388"/>
      <c r="F32" s="388"/>
      <c r="G32" s="388"/>
      <c r="H32" s="388"/>
      <c r="I32" s="388"/>
      <c r="J32" s="388"/>
      <c r="K32" s="388"/>
      <c r="L32" s="388"/>
      <c r="M32" s="389"/>
      <c r="N32" s="385" t="s">
        <v>43</v>
      </c>
      <c r="O32" s="386"/>
      <c r="P32" s="386"/>
      <c r="Q32" s="386"/>
      <c r="R32" s="386"/>
      <c r="S32" s="386"/>
      <c r="T32" s="387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hidden="1" x14ac:dyDescent="0.2">
      <c r="A33" s="388"/>
      <c r="B33" s="388"/>
      <c r="C33" s="388"/>
      <c r="D33" s="388"/>
      <c r="E33" s="388"/>
      <c r="F33" s="388"/>
      <c r="G33" s="388"/>
      <c r="H33" s="388"/>
      <c r="I33" s="388"/>
      <c r="J33" s="388"/>
      <c r="K33" s="388"/>
      <c r="L33" s="388"/>
      <c r="M33" s="389"/>
      <c r="N33" s="385" t="s">
        <v>43</v>
      </c>
      <c r="O33" s="386"/>
      <c r="P33" s="386"/>
      <c r="Q33" s="386"/>
      <c r="R33" s="386"/>
      <c r="S33" s="386"/>
      <c r="T33" s="387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hidden="1" customHeight="1" x14ac:dyDescent="0.25">
      <c r="A34" s="380" t="s">
        <v>94</v>
      </c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0"/>
      <c r="O34" s="380"/>
      <c r="P34" s="380"/>
      <c r="Q34" s="380"/>
      <c r="R34" s="380"/>
      <c r="S34" s="380"/>
      <c r="T34" s="380"/>
      <c r="U34" s="380"/>
      <c r="V34" s="380"/>
      <c r="W34" s="380"/>
      <c r="X34" s="380"/>
      <c r="Y34" s="67"/>
      <c r="Z34" s="67"/>
    </row>
    <row r="35" spans="1:53" ht="27" hidden="1" customHeight="1" x14ac:dyDescent="0.25">
      <c r="A35" s="64" t="s">
        <v>95</v>
      </c>
      <c r="B35" s="64" t="s">
        <v>96</v>
      </c>
      <c r="C35" s="37">
        <v>4301032013</v>
      </c>
      <c r="D35" s="381">
        <v>4607091388503</v>
      </c>
      <c r="E35" s="38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3"/>
      <c r="P35" s="383"/>
      <c r="Q35" s="383"/>
      <c r="R35" s="384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idden="1" x14ac:dyDescent="0.2">
      <c r="A36" s="388"/>
      <c r="B36" s="388"/>
      <c r="C36" s="388"/>
      <c r="D36" s="388"/>
      <c r="E36" s="388"/>
      <c r="F36" s="388"/>
      <c r="G36" s="388"/>
      <c r="H36" s="388"/>
      <c r="I36" s="388"/>
      <c r="J36" s="388"/>
      <c r="K36" s="388"/>
      <c r="L36" s="388"/>
      <c r="M36" s="389"/>
      <c r="N36" s="385" t="s">
        <v>43</v>
      </c>
      <c r="O36" s="386"/>
      <c r="P36" s="386"/>
      <c r="Q36" s="386"/>
      <c r="R36" s="386"/>
      <c r="S36" s="386"/>
      <c r="T36" s="38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idden="1" x14ac:dyDescent="0.2">
      <c r="A37" s="388"/>
      <c r="B37" s="388"/>
      <c r="C37" s="388"/>
      <c r="D37" s="388"/>
      <c r="E37" s="388"/>
      <c r="F37" s="388"/>
      <c r="G37" s="388"/>
      <c r="H37" s="388"/>
      <c r="I37" s="388"/>
      <c r="J37" s="388"/>
      <c r="K37" s="388"/>
      <c r="L37" s="388"/>
      <c r="M37" s="389"/>
      <c r="N37" s="385" t="s">
        <v>43</v>
      </c>
      <c r="O37" s="386"/>
      <c r="P37" s="386"/>
      <c r="Q37" s="386"/>
      <c r="R37" s="386"/>
      <c r="S37" s="386"/>
      <c r="T37" s="38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hidden="1" customHeight="1" x14ac:dyDescent="0.25">
      <c r="A38" s="380" t="s">
        <v>99</v>
      </c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0"/>
      <c r="O38" s="380"/>
      <c r="P38" s="380"/>
      <c r="Q38" s="380"/>
      <c r="R38" s="380"/>
      <c r="S38" s="380"/>
      <c r="T38" s="380"/>
      <c r="U38" s="380"/>
      <c r="V38" s="380"/>
      <c r="W38" s="380"/>
      <c r="X38" s="380"/>
      <c r="Y38" s="67"/>
      <c r="Z38" s="67"/>
    </row>
    <row r="39" spans="1:53" ht="80.25" hidden="1" customHeight="1" x14ac:dyDescent="0.25">
      <c r="A39" s="64" t="s">
        <v>100</v>
      </c>
      <c r="B39" s="64" t="s">
        <v>101</v>
      </c>
      <c r="C39" s="37">
        <v>4301160001</v>
      </c>
      <c r="D39" s="381">
        <v>4607091388282</v>
      </c>
      <c r="E39" s="38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3"/>
      <c r="P39" s="383"/>
      <c r="Q39" s="383"/>
      <c r="R39" s="384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idden="1" x14ac:dyDescent="0.2">
      <c r="A40" s="388"/>
      <c r="B40" s="388"/>
      <c r="C40" s="388"/>
      <c r="D40" s="388"/>
      <c r="E40" s="388"/>
      <c r="F40" s="388"/>
      <c r="G40" s="388"/>
      <c r="H40" s="388"/>
      <c r="I40" s="388"/>
      <c r="J40" s="388"/>
      <c r="K40" s="388"/>
      <c r="L40" s="388"/>
      <c r="M40" s="389"/>
      <c r="N40" s="385" t="s">
        <v>43</v>
      </c>
      <c r="O40" s="386"/>
      <c r="P40" s="386"/>
      <c r="Q40" s="386"/>
      <c r="R40" s="386"/>
      <c r="S40" s="386"/>
      <c r="T40" s="38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idden="1" x14ac:dyDescent="0.2">
      <c r="A41" s="388"/>
      <c r="B41" s="388"/>
      <c r="C41" s="388"/>
      <c r="D41" s="388"/>
      <c r="E41" s="388"/>
      <c r="F41" s="388"/>
      <c r="G41" s="388"/>
      <c r="H41" s="388"/>
      <c r="I41" s="388"/>
      <c r="J41" s="388"/>
      <c r="K41" s="388"/>
      <c r="L41" s="388"/>
      <c r="M41" s="389"/>
      <c r="N41" s="385" t="s">
        <v>43</v>
      </c>
      <c r="O41" s="386"/>
      <c r="P41" s="386"/>
      <c r="Q41" s="386"/>
      <c r="R41" s="386"/>
      <c r="S41" s="386"/>
      <c r="T41" s="38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hidden="1" customHeight="1" x14ac:dyDescent="0.25">
      <c r="A42" s="380" t="s">
        <v>103</v>
      </c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0"/>
      <c r="O42" s="380"/>
      <c r="P42" s="380"/>
      <c r="Q42" s="380"/>
      <c r="R42" s="380"/>
      <c r="S42" s="380"/>
      <c r="T42" s="380"/>
      <c r="U42" s="380"/>
      <c r="V42" s="380"/>
      <c r="W42" s="380"/>
      <c r="X42" s="380"/>
      <c r="Y42" s="67"/>
      <c r="Z42" s="67"/>
    </row>
    <row r="43" spans="1:53" ht="27" hidden="1" customHeight="1" x14ac:dyDescent="0.25">
      <c r="A43" s="64" t="s">
        <v>104</v>
      </c>
      <c r="B43" s="64" t="s">
        <v>105</v>
      </c>
      <c r="C43" s="37">
        <v>4301170002</v>
      </c>
      <c r="D43" s="381">
        <v>4607091389111</v>
      </c>
      <c r="E43" s="38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3"/>
      <c r="P43" s="383"/>
      <c r="Q43" s="383"/>
      <c r="R43" s="384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idden="1" x14ac:dyDescent="0.2">
      <c r="A44" s="388"/>
      <c r="B44" s="388"/>
      <c r="C44" s="388"/>
      <c r="D44" s="388"/>
      <c r="E44" s="388"/>
      <c r="F44" s="388"/>
      <c r="G44" s="388"/>
      <c r="H44" s="388"/>
      <c r="I44" s="388"/>
      <c r="J44" s="388"/>
      <c r="K44" s="388"/>
      <c r="L44" s="388"/>
      <c r="M44" s="389"/>
      <c r="N44" s="385" t="s">
        <v>43</v>
      </c>
      <c r="O44" s="386"/>
      <c r="P44" s="386"/>
      <c r="Q44" s="386"/>
      <c r="R44" s="386"/>
      <c r="S44" s="386"/>
      <c r="T44" s="38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idden="1" x14ac:dyDescent="0.2">
      <c r="A45" s="388"/>
      <c r="B45" s="388"/>
      <c r="C45" s="388"/>
      <c r="D45" s="388"/>
      <c r="E45" s="388"/>
      <c r="F45" s="388"/>
      <c r="G45" s="388"/>
      <c r="H45" s="388"/>
      <c r="I45" s="388"/>
      <c r="J45" s="388"/>
      <c r="K45" s="388"/>
      <c r="L45" s="388"/>
      <c r="M45" s="389"/>
      <c r="N45" s="385" t="s">
        <v>43</v>
      </c>
      <c r="O45" s="386"/>
      <c r="P45" s="386"/>
      <c r="Q45" s="386"/>
      <c r="R45" s="386"/>
      <c r="S45" s="386"/>
      <c r="T45" s="38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hidden="1" customHeight="1" x14ac:dyDescent="0.2">
      <c r="A46" s="378" t="s">
        <v>106</v>
      </c>
      <c r="B46" s="378"/>
      <c r="C46" s="378"/>
      <c r="D46" s="378"/>
      <c r="E46" s="378"/>
      <c r="F46" s="378"/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  <c r="V46" s="378"/>
      <c r="W46" s="378"/>
      <c r="X46" s="378"/>
      <c r="Y46" s="55"/>
      <c r="Z46" s="55"/>
    </row>
    <row r="47" spans="1:53" ht="16.5" hidden="1" customHeight="1" x14ac:dyDescent="0.25">
      <c r="A47" s="379" t="s">
        <v>107</v>
      </c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379"/>
      <c r="X47" s="379"/>
      <c r="Y47" s="66"/>
      <c r="Z47" s="66"/>
    </row>
    <row r="48" spans="1:53" ht="14.25" hidden="1" customHeight="1" x14ac:dyDescent="0.25">
      <c r="A48" s="380" t="s">
        <v>108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67"/>
      <c r="Z48" s="67"/>
    </row>
    <row r="49" spans="1:53" ht="27" hidden="1" customHeight="1" x14ac:dyDescent="0.25">
      <c r="A49" s="64" t="s">
        <v>109</v>
      </c>
      <c r="B49" s="64" t="s">
        <v>110</v>
      </c>
      <c r="C49" s="37">
        <v>4301020234</v>
      </c>
      <c r="D49" s="381">
        <v>4680115881440</v>
      </c>
      <c r="E49" s="38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3"/>
      <c r="P49" s="383"/>
      <c r="Q49" s="383"/>
      <c r="R49" s="384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hidden="1" customHeight="1" x14ac:dyDescent="0.25">
      <c r="A50" s="64" t="s">
        <v>113</v>
      </c>
      <c r="B50" s="64" t="s">
        <v>114</v>
      </c>
      <c r="C50" s="37">
        <v>4301020232</v>
      </c>
      <c r="D50" s="381">
        <v>4680115881433</v>
      </c>
      <c r="E50" s="38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3"/>
      <c r="P50" s="383"/>
      <c r="Q50" s="383"/>
      <c r="R50" s="384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idden="1" x14ac:dyDescent="0.2">
      <c r="A51" s="388"/>
      <c r="B51" s="388"/>
      <c r="C51" s="388"/>
      <c r="D51" s="388"/>
      <c r="E51" s="388"/>
      <c r="F51" s="388"/>
      <c r="G51" s="388"/>
      <c r="H51" s="388"/>
      <c r="I51" s="388"/>
      <c r="J51" s="388"/>
      <c r="K51" s="388"/>
      <c r="L51" s="388"/>
      <c r="M51" s="389"/>
      <c r="N51" s="385" t="s">
        <v>43</v>
      </c>
      <c r="O51" s="386"/>
      <c r="P51" s="386"/>
      <c r="Q51" s="386"/>
      <c r="R51" s="386"/>
      <c r="S51" s="386"/>
      <c r="T51" s="387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hidden="1" x14ac:dyDescent="0.2">
      <c r="A52" s="388"/>
      <c r="B52" s="388"/>
      <c r="C52" s="388"/>
      <c r="D52" s="388"/>
      <c r="E52" s="388"/>
      <c r="F52" s="388"/>
      <c r="G52" s="388"/>
      <c r="H52" s="388"/>
      <c r="I52" s="388"/>
      <c r="J52" s="388"/>
      <c r="K52" s="388"/>
      <c r="L52" s="388"/>
      <c r="M52" s="389"/>
      <c r="N52" s="385" t="s">
        <v>43</v>
      </c>
      <c r="O52" s="386"/>
      <c r="P52" s="386"/>
      <c r="Q52" s="386"/>
      <c r="R52" s="386"/>
      <c r="S52" s="386"/>
      <c r="T52" s="387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hidden="1" customHeight="1" x14ac:dyDescent="0.25">
      <c r="A53" s="379" t="s">
        <v>115</v>
      </c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79"/>
      <c r="O53" s="379"/>
      <c r="P53" s="379"/>
      <c r="Q53" s="379"/>
      <c r="R53" s="379"/>
      <c r="S53" s="379"/>
      <c r="T53" s="379"/>
      <c r="U53" s="379"/>
      <c r="V53" s="379"/>
      <c r="W53" s="379"/>
      <c r="X53" s="379"/>
      <c r="Y53" s="66"/>
      <c r="Z53" s="66"/>
    </row>
    <row r="54" spans="1:53" ht="14.25" hidden="1" customHeight="1" x14ac:dyDescent="0.25">
      <c r="A54" s="380" t="s">
        <v>116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67"/>
      <c r="Z54" s="67"/>
    </row>
    <row r="55" spans="1:53" ht="27" hidden="1" customHeight="1" x14ac:dyDescent="0.25">
      <c r="A55" s="64" t="s">
        <v>117</v>
      </c>
      <c r="B55" s="64" t="s">
        <v>118</v>
      </c>
      <c r="C55" s="37">
        <v>4301011452</v>
      </c>
      <c r="D55" s="381">
        <v>4680115881426</v>
      </c>
      <c r="E55" s="381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3"/>
      <c r="P55" s="383"/>
      <c r="Q55" s="383"/>
      <c r="R55" s="384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hidden="1" customHeight="1" x14ac:dyDescent="0.25">
      <c r="A56" s="64" t="s">
        <v>117</v>
      </c>
      <c r="B56" s="64" t="s">
        <v>119</v>
      </c>
      <c r="C56" s="37">
        <v>4301011481</v>
      </c>
      <c r="D56" s="381">
        <v>4680115881426</v>
      </c>
      <c r="E56" s="381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02" t="s">
        <v>120</v>
      </c>
      <c r="O56" s="383"/>
      <c r="P56" s="383"/>
      <c r="Q56" s="383"/>
      <c r="R56" s="384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122</v>
      </c>
      <c r="B57" s="64" t="s">
        <v>123</v>
      </c>
      <c r="C57" s="37">
        <v>4301011437</v>
      </c>
      <c r="D57" s="381">
        <v>4680115881419</v>
      </c>
      <c r="E57" s="38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3"/>
      <c r="P57" s="383"/>
      <c r="Q57" s="383"/>
      <c r="R57" s="384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124</v>
      </c>
      <c r="B58" s="64" t="s">
        <v>125</v>
      </c>
      <c r="C58" s="37">
        <v>4301011458</v>
      </c>
      <c r="D58" s="381">
        <v>4680115881525</v>
      </c>
      <c r="E58" s="38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04" t="s">
        <v>126</v>
      </c>
      <c r="O58" s="383"/>
      <c r="P58" s="383"/>
      <c r="Q58" s="383"/>
      <c r="R58" s="384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idden="1" x14ac:dyDescent="0.2">
      <c r="A59" s="388"/>
      <c r="B59" s="388"/>
      <c r="C59" s="388"/>
      <c r="D59" s="388"/>
      <c r="E59" s="388"/>
      <c r="F59" s="388"/>
      <c r="G59" s="388"/>
      <c r="H59" s="388"/>
      <c r="I59" s="388"/>
      <c r="J59" s="388"/>
      <c r="K59" s="388"/>
      <c r="L59" s="388"/>
      <c r="M59" s="389"/>
      <c r="N59" s="385" t="s">
        <v>43</v>
      </c>
      <c r="O59" s="386"/>
      <c r="P59" s="386"/>
      <c r="Q59" s="386"/>
      <c r="R59" s="386"/>
      <c r="S59" s="386"/>
      <c r="T59" s="387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hidden="1" x14ac:dyDescent="0.2">
      <c r="A60" s="388"/>
      <c r="B60" s="388"/>
      <c r="C60" s="388"/>
      <c r="D60" s="388"/>
      <c r="E60" s="388"/>
      <c r="F60" s="388"/>
      <c r="G60" s="388"/>
      <c r="H60" s="388"/>
      <c r="I60" s="388"/>
      <c r="J60" s="388"/>
      <c r="K60" s="388"/>
      <c r="L60" s="388"/>
      <c r="M60" s="389"/>
      <c r="N60" s="385" t="s">
        <v>43</v>
      </c>
      <c r="O60" s="386"/>
      <c r="P60" s="386"/>
      <c r="Q60" s="386"/>
      <c r="R60" s="386"/>
      <c r="S60" s="386"/>
      <c r="T60" s="387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hidden="1" customHeight="1" x14ac:dyDescent="0.25">
      <c r="A61" s="379" t="s">
        <v>106</v>
      </c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79"/>
      <c r="O61" s="379"/>
      <c r="P61" s="379"/>
      <c r="Q61" s="379"/>
      <c r="R61" s="379"/>
      <c r="S61" s="379"/>
      <c r="T61" s="379"/>
      <c r="U61" s="379"/>
      <c r="V61" s="379"/>
      <c r="W61" s="379"/>
      <c r="X61" s="379"/>
      <c r="Y61" s="66"/>
      <c r="Z61" s="66"/>
    </row>
    <row r="62" spans="1:53" ht="14.25" hidden="1" customHeight="1" x14ac:dyDescent="0.25">
      <c r="A62" s="380" t="s">
        <v>116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67"/>
      <c r="Z62" s="67"/>
    </row>
    <row r="63" spans="1:53" ht="27" hidden="1" customHeight="1" x14ac:dyDescent="0.25">
      <c r="A63" s="64" t="s">
        <v>127</v>
      </c>
      <c r="B63" s="64" t="s">
        <v>128</v>
      </c>
      <c r="C63" s="37">
        <v>4301011623</v>
      </c>
      <c r="D63" s="381">
        <v>4607091382945</v>
      </c>
      <c r="E63" s="38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05" t="s">
        <v>129</v>
      </c>
      <c r="O63" s="383"/>
      <c r="P63" s="383"/>
      <c r="Q63" s="383"/>
      <c r="R63" s="384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hidden="1" customHeight="1" x14ac:dyDescent="0.25">
      <c r="A64" s="64" t="s">
        <v>130</v>
      </c>
      <c r="B64" s="64" t="s">
        <v>131</v>
      </c>
      <c r="C64" s="37">
        <v>4301011540</v>
      </c>
      <c r="D64" s="381">
        <v>4607091385670</v>
      </c>
      <c r="E64" s="381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406" t="s">
        <v>132</v>
      </c>
      <c r="O64" s="383"/>
      <c r="P64" s="383"/>
      <c r="Q64" s="383"/>
      <c r="R64" s="384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134</v>
      </c>
      <c r="B65" s="64" t="s">
        <v>135</v>
      </c>
      <c r="C65" s="37">
        <v>4301011625</v>
      </c>
      <c r="D65" s="381">
        <v>4680115883956</v>
      </c>
      <c r="E65" s="381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407" t="s">
        <v>136</v>
      </c>
      <c r="O65" s="383"/>
      <c r="P65" s="383"/>
      <c r="Q65" s="383"/>
      <c r="R65" s="384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137</v>
      </c>
      <c r="B66" s="64" t="s">
        <v>138</v>
      </c>
      <c r="C66" s="37">
        <v>4301011468</v>
      </c>
      <c r="D66" s="381">
        <v>4680115881327</v>
      </c>
      <c r="E66" s="38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139</v>
      </c>
      <c r="M66" s="38">
        <v>50</v>
      </c>
      <c r="N66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83"/>
      <c r="P66" s="383"/>
      <c r="Q66" s="383"/>
      <c r="R66" s="384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hidden="1" customHeight="1" x14ac:dyDescent="0.25">
      <c r="A67" s="64" t="s">
        <v>140</v>
      </c>
      <c r="B67" s="64" t="s">
        <v>141</v>
      </c>
      <c r="C67" s="37">
        <v>4301011703</v>
      </c>
      <c r="D67" s="381">
        <v>4680115882133</v>
      </c>
      <c r="E67" s="381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112</v>
      </c>
      <c r="L67" s="39" t="s">
        <v>111</v>
      </c>
      <c r="M67" s="38">
        <v>50</v>
      </c>
      <c r="N67" s="409" t="s">
        <v>142</v>
      </c>
      <c r="O67" s="383"/>
      <c r="P67" s="383"/>
      <c r="Q67" s="383"/>
      <c r="R67" s="384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143</v>
      </c>
      <c r="B68" s="64" t="s">
        <v>144</v>
      </c>
      <c r="C68" s="37">
        <v>4301011192</v>
      </c>
      <c r="D68" s="381">
        <v>4607091382952</v>
      </c>
      <c r="E68" s="381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83"/>
      <c r="P68" s="383"/>
      <c r="Q68" s="383"/>
      <c r="R68" s="384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hidden="1" customHeight="1" x14ac:dyDescent="0.25">
      <c r="A69" s="64" t="s">
        <v>145</v>
      </c>
      <c r="B69" s="64" t="s">
        <v>146</v>
      </c>
      <c r="C69" s="37">
        <v>4301011565</v>
      </c>
      <c r="D69" s="381">
        <v>4680115882539</v>
      </c>
      <c r="E69" s="381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83"/>
      <c r="P69" s="383"/>
      <c r="Q69" s="383"/>
      <c r="R69" s="384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5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hidden="1" customHeight="1" x14ac:dyDescent="0.25">
      <c r="A70" s="64" t="s">
        <v>147</v>
      </c>
      <c r="B70" s="64" t="s">
        <v>148</v>
      </c>
      <c r="C70" s="37">
        <v>4301011382</v>
      </c>
      <c r="D70" s="381">
        <v>4607091385687</v>
      </c>
      <c r="E70" s="38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133</v>
      </c>
      <c r="M70" s="38">
        <v>50</v>
      </c>
      <c r="N70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83"/>
      <c r="P70" s="383"/>
      <c r="Q70" s="383"/>
      <c r="R70" s="384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149</v>
      </c>
      <c r="B71" s="64" t="s">
        <v>150</v>
      </c>
      <c r="C71" s="37">
        <v>4301011344</v>
      </c>
      <c r="D71" s="381">
        <v>4607091384604</v>
      </c>
      <c r="E71" s="381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83"/>
      <c r="P71" s="383"/>
      <c r="Q71" s="383"/>
      <c r="R71" s="384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151</v>
      </c>
      <c r="B72" s="64" t="s">
        <v>152</v>
      </c>
      <c r="C72" s="37">
        <v>4301011386</v>
      </c>
      <c r="D72" s="381">
        <v>4680115880283</v>
      </c>
      <c r="E72" s="381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83"/>
      <c r="P72" s="383"/>
      <c r="Q72" s="383"/>
      <c r="R72" s="384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153</v>
      </c>
      <c r="B73" s="64" t="s">
        <v>154</v>
      </c>
      <c r="C73" s="37">
        <v>4301011624</v>
      </c>
      <c r="D73" s="381">
        <v>4680115883949</v>
      </c>
      <c r="E73" s="381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111</v>
      </c>
      <c r="M73" s="38">
        <v>50</v>
      </c>
      <c r="N73" s="415" t="s">
        <v>155</v>
      </c>
      <c r="O73" s="383"/>
      <c r="P73" s="383"/>
      <c r="Q73" s="383"/>
      <c r="R73" s="384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156</v>
      </c>
      <c r="B74" s="64" t="s">
        <v>157</v>
      </c>
      <c r="C74" s="37">
        <v>4301011443</v>
      </c>
      <c r="D74" s="381">
        <v>4680115881303</v>
      </c>
      <c r="E74" s="381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139</v>
      </c>
      <c r="M74" s="38">
        <v>50</v>
      </c>
      <c r="N74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83"/>
      <c r="P74" s="383"/>
      <c r="Q74" s="383"/>
      <c r="R74" s="384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158</v>
      </c>
      <c r="B75" s="64" t="s">
        <v>159</v>
      </c>
      <c r="C75" s="37">
        <v>4301011432</v>
      </c>
      <c r="D75" s="381">
        <v>4680115882720</v>
      </c>
      <c r="E75" s="381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417" t="s">
        <v>160</v>
      </c>
      <c r="O75" s="383"/>
      <c r="P75" s="383"/>
      <c r="Q75" s="383"/>
      <c r="R75" s="384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161</v>
      </c>
      <c r="B76" s="64" t="s">
        <v>162</v>
      </c>
      <c r="C76" s="37">
        <v>4301011352</v>
      </c>
      <c r="D76" s="381">
        <v>4607091388466</v>
      </c>
      <c r="E76" s="381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133</v>
      </c>
      <c r="M76" s="38">
        <v>45</v>
      </c>
      <c r="N76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83"/>
      <c r="P76" s="383"/>
      <c r="Q76" s="383"/>
      <c r="R76" s="384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163</v>
      </c>
      <c r="B77" s="64" t="s">
        <v>164</v>
      </c>
      <c r="C77" s="37">
        <v>4301011417</v>
      </c>
      <c r="D77" s="381">
        <v>4680115880269</v>
      </c>
      <c r="E77" s="381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133</v>
      </c>
      <c r="M77" s="38">
        <v>50</v>
      </c>
      <c r="N77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83"/>
      <c r="P77" s="383"/>
      <c r="Q77" s="383"/>
      <c r="R77" s="384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hidden="1" customHeight="1" x14ac:dyDescent="0.25">
      <c r="A78" s="64" t="s">
        <v>165</v>
      </c>
      <c r="B78" s="64" t="s">
        <v>166</v>
      </c>
      <c r="C78" s="37">
        <v>4301011415</v>
      </c>
      <c r="D78" s="381">
        <v>4680115880429</v>
      </c>
      <c r="E78" s="381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133</v>
      </c>
      <c r="M78" s="38">
        <v>50</v>
      </c>
      <c r="N78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83"/>
      <c r="P78" s="383"/>
      <c r="Q78" s="383"/>
      <c r="R78" s="384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hidden="1" customHeight="1" x14ac:dyDescent="0.25">
      <c r="A79" s="64" t="s">
        <v>167</v>
      </c>
      <c r="B79" s="64" t="s">
        <v>168</v>
      </c>
      <c r="C79" s="37">
        <v>4301011462</v>
      </c>
      <c r="D79" s="381">
        <v>4680115881457</v>
      </c>
      <c r="E79" s="381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133</v>
      </c>
      <c r="M79" s="38">
        <v>50</v>
      </c>
      <c r="N79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83"/>
      <c r="P79" s="383"/>
      <c r="Q79" s="383"/>
      <c r="R79" s="384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idden="1" x14ac:dyDescent="0.2">
      <c r="A80" s="388"/>
      <c r="B80" s="388"/>
      <c r="C80" s="388"/>
      <c r="D80" s="388"/>
      <c r="E80" s="388"/>
      <c r="F80" s="388"/>
      <c r="G80" s="388"/>
      <c r="H80" s="388"/>
      <c r="I80" s="388"/>
      <c r="J80" s="388"/>
      <c r="K80" s="388"/>
      <c r="L80" s="388"/>
      <c r="M80" s="389"/>
      <c r="N80" s="385" t="s">
        <v>43</v>
      </c>
      <c r="O80" s="386"/>
      <c r="P80" s="386"/>
      <c r="Q80" s="386"/>
      <c r="R80" s="386"/>
      <c r="S80" s="386"/>
      <c r="T80" s="387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hidden="1" x14ac:dyDescent="0.2">
      <c r="A81" s="388"/>
      <c r="B81" s="388"/>
      <c r="C81" s="388"/>
      <c r="D81" s="388"/>
      <c r="E81" s="388"/>
      <c r="F81" s="388"/>
      <c r="G81" s="388"/>
      <c r="H81" s="388"/>
      <c r="I81" s="388"/>
      <c r="J81" s="388"/>
      <c r="K81" s="388"/>
      <c r="L81" s="388"/>
      <c r="M81" s="389"/>
      <c r="N81" s="385" t="s">
        <v>43</v>
      </c>
      <c r="O81" s="386"/>
      <c r="P81" s="386"/>
      <c r="Q81" s="386"/>
      <c r="R81" s="386"/>
      <c r="S81" s="386"/>
      <c r="T81" s="387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hidden="1" customHeight="1" x14ac:dyDescent="0.25">
      <c r="A82" s="380" t="s">
        <v>108</v>
      </c>
      <c r="B82" s="380"/>
      <c r="C82" s="380"/>
      <c r="D82" s="380"/>
      <c r="E82" s="380"/>
      <c r="F82" s="380"/>
      <c r="G82" s="380"/>
      <c r="H82" s="380"/>
      <c r="I82" s="380"/>
      <c r="J82" s="380"/>
      <c r="K82" s="380"/>
      <c r="L82" s="380"/>
      <c r="M82" s="380"/>
      <c r="N82" s="380"/>
      <c r="O82" s="380"/>
      <c r="P82" s="380"/>
      <c r="Q82" s="380"/>
      <c r="R82" s="380"/>
      <c r="S82" s="380"/>
      <c r="T82" s="380"/>
      <c r="U82" s="380"/>
      <c r="V82" s="380"/>
      <c r="W82" s="380"/>
      <c r="X82" s="380"/>
      <c r="Y82" s="67"/>
      <c r="Z82" s="67"/>
    </row>
    <row r="83" spans="1:53" ht="16.5" hidden="1" customHeight="1" x14ac:dyDescent="0.25">
      <c r="A83" s="64" t="s">
        <v>169</v>
      </c>
      <c r="B83" s="64" t="s">
        <v>170</v>
      </c>
      <c r="C83" s="37">
        <v>4301020235</v>
      </c>
      <c r="D83" s="381">
        <v>4680115881488</v>
      </c>
      <c r="E83" s="381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42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83"/>
      <c r="P83" s="383"/>
      <c r="Q83" s="383"/>
      <c r="R83" s="384"/>
      <c r="S83" s="40" t="s">
        <v>48</v>
      </c>
      <c r="T83" s="40" t="s">
        <v>48</v>
      </c>
      <c r="U83" s="41" t="s">
        <v>0</v>
      </c>
      <c r="V83" s="59">
        <v>0</v>
      </c>
      <c r="W83" s="56">
        <f>IFERROR(IF(V83="",0,CEILING((V83/$H83),1)*$H83),"")</f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hidden="1" customHeight="1" x14ac:dyDescent="0.25">
      <c r="A84" s="64" t="s">
        <v>171</v>
      </c>
      <c r="B84" s="64" t="s">
        <v>172</v>
      </c>
      <c r="C84" s="37">
        <v>4301020183</v>
      </c>
      <c r="D84" s="381">
        <v>4607091384765</v>
      </c>
      <c r="E84" s="381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423" t="s">
        <v>173</v>
      </c>
      <c r="O84" s="383"/>
      <c r="P84" s="383"/>
      <c r="Q84" s="383"/>
      <c r="R84" s="384"/>
      <c r="S84" s="40" t="s">
        <v>48</v>
      </c>
      <c r="T84" s="40" t="s">
        <v>48</v>
      </c>
      <c r="U84" s="41" t="s">
        <v>0</v>
      </c>
      <c r="V84" s="59">
        <v>0</v>
      </c>
      <c r="W84" s="56">
        <f>IFERROR(IF(V84="",0,CEILING((V84/$H84),1)*$H84),"")</f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hidden="1" customHeight="1" x14ac:dyDescent="0.25">
      <c r="A85" s="64" t="s">
        <v>174</v>
      </c>
      <c r="B85" s="64" t="s">
        <v>175</v>
      </c>
      <c r="C85" s="37">
        <v>4301020228</v>
      </c>
      <c r="D85" s="381">
        <v>4680115882751</v>
      </c>
      <c r="E85" s="381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424" t="s">
        <v>176</v>
      </c>
      <c r="O85" s="383"/>
      <c r="P85" s="383"/>
      <c r="Q85" s="383"/>
      <c r="R85" s="384"/>
      <c r="S85" s="40" t="s">
        <v>48</v>
      </c>
      <c r="T85" s="40" t="s">
        <v>48</v>
      </c>
      <c r="U85" s="41" t="s">
        <v>0</v>
      </c>
      <c r="V85" s="59">
        <v>0</v>
      </c>
      <c r="W85" s="56">
        <f>IFERROR(IF(V85="",0,CEILING((V85/$H85),1)*$H85),"")</f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hidden="1" customHeight="1" x14ac:dyDescent="0.25">
      <c r="A86" s="64" t="s">
        <v>177</v>
      </c>
      <c r="B86" s="64" t="s">
        <v>178</v>
      </c>
      <c r="C86" s="37">
        <v>4301020258</v>
      </c>
      <c r="D86" s="381">
        <v>4680115882775</v>
      </c>
      <c r="E86" s="381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180</v>
      </c>
      <c r="L86" s="39" t="s">
        <v>133</v>
      </c>
      <c r="M86" s="38">
        <v>50</v>
      </c>
      <c r="N86" s="425" t="s">
        <v>179</v>
      </c>
      <c r="O86" s="383"/>
      <c r="P86" s="383"/>
      <c r="Q86" s="383"/>
      <c r="R86" s="384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hidden="1" customHeight="1" x14ac:dyDescent="0.25">
      <c r="A87" s="64" t="s">
        <v>181</v>
      </c>
      <c r="B87" s="64" t="s">
        <v>182</v>
      </c>
      <c r="C87" s="37">
        <v>4301020217</v>
      </c>
      <c r="D87" s="381">
        <v>4680115880658</v>
      </c>
      <c r="E87" s="381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83"/>
      <c r="P87" s="383"/>
      <c r="Q87" s="383"/>
      <c r="R87" s="384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idden="1" x14ac:dyDescent="0.2">
      <c r="A88" s="388"/>
      <c r="B88" s="388"/>
      <c r="C88" s="388"/>
      <c r="D88" s="388"/>
      <c r="E88" s="388"/>
      <c r="F88" s="388"/>
      <c r="G88" s="388"/>
      <c r="H88" s="388"/>
      <c r="I88" s="388"/>
      <c r="J88" s="388"/>
      <c r="K88" s="388"/>
      <c r="L88" s="388"/>
      <c r="M88" s="389"/>
      <c r="N88" s="385" t="s">
        <v>43</v>
      </c>
      <c r="O88" s="386"/>
      <c r="P88" s="386"/>
      <c r="Q88" s="386"/>
      <c r="R88" s="386"/>
      <c r="S88" s="386"/>
      <c r="T88" s="387"/>
      <c r="U88" s="43" t="s">
        <v>42</v>
      </c>
      <c r="V88" s="44">
        <f>IFERROR(V83/H83,"0")+IFERROR(V84/H84,"0")+IFERROR(V85/H85,"0")+IFERROR(V86/H86,"0")+IFERROR(V87/H87,"0")</f>
        <v>0</v>
      </c>
      <c r="W88" s="44">
        <f>IFERROR(W83/H83,"0")+IFERROR(W84/H84,"0")+IFERROR(W85/H85,"0")+IFERROR(W86/H86,"0")+IFERROR(W87/H87,"0")</f>
        <v>0</v>
      </c>
      <c r="X88" s="44">
        <f>IFERROR(IF(X83="",0,X83),"0")+IFERROR(IF(X84="",0,X84),"0")+IFERROR(IF(X85="",0,X85),"0")+IFERROR(IF(X86="",0,X86),"0")+IFERROR(IF(X87="",0,X87),"0")</f>
        <v>0</v>
      </c>
      <c r="Y88" s="68"/>
      <c r="Z88" s="68"/>
    </row>
    <row r="89" spans="1:53" hidden="1" x14ac:dyDescent="0.2">
      <c r="A89" s="388"/>
      <c r="B89" s="388"/>
      <c r="C89" s="388"/>
      <c r="D89" s="388"/>
      <c r="E89" s="388"/>
      <c r="F89" s="388"/>
      <c r="G89" s="388"/>
      <c r="H89" s="388"/>
      <c r="I89" s="388"/>
      <c r="J89" s="388"/>
      <c r="K89" s="388"/>
      <c r="L89" s="388"/>
      <c r="M89" s="389"/>
      <c r="N89" s="385" t="s">
        <v>43</v>
      </c>
      <c r="O89" s="386"/>
      <c r="P89" s="386"/>
      <c r="Q89" s="386"/>
      <c r="R89" s="386"/>
      <c r="S89" s="386"/>
      <c r="T89" s="387"/>
      <c r="U89" s="43" t="s">
        <v>0</v>
      </c>
      <c r="V89" s="44">
        <f>IFERROR(SUM(V83:V87),"0")</f>
        <v>0</v>
      </c>
      <c r="W89" s="44">
        <f>IFERROR(SUM(W83:W87),"0")</f>
        <v>0</v>
      </c>
      <c r="X89" s="43"/>
      <c r="Y89" s="68"/>
      <c r="Z89" s="68"/>
    </row>
    <row r="90" spans="1:53" ht="14.25" hidden="1" customHeight="1" x14ac:dyDescent="0.25">
      <c r="A90" s="380" t="s">
        <v>76</v>
      </c>
      <c r="B90" s="380"/>
      <c r="C90" s="380"/>
      <c r="D90" s="380"/>
      <c r="E90" s="380"/>
      <c r="F90" s="380"/>
      <c r="G90" s="380"/>
      <c r="H90" s="380"/>
      <c r="I90" s="380"/>
      <c r="J90" s="380"/>
      <c r="K90" s="380"/>
      <c r="L90" s="380"/>
      <c r="M90" s="380"/>
      <c r="N90" s="380"/>
      <c r="O90" s="380"/>
      <c r="P90" s="380"/>
      <c r="Q90" s="380"/>
      <c r="R90" s="380"/>
      <c r="S90" s="380"/>
      <c r="T90" s="380"/>
      <c r="U90" s="380"/>
      <c r="V90" s="380"/>
      <c r="W90" s="380"/>
      <c r="X90" s="380"/>
      <c r="Y90" s="67"/>
      <c r="Z90" s="67"/>
    </row>
    <row r="91" spans="1:53" ht="16.5" hidden="1" customHeight="1" x14ac:dyDescent="0.25">
      <c r="A91" s="64" t="s">
        <v>183</v>
      </c>
      <c r="B91" s="64" t="s">
        <v>184</v>
      </c>
      <c r="C91" s="37">
        <v>4301030895</v>
      </c>
      <c r="D91" s="381">
        <v>4607091387667</v>
      </c>
      <c r="E91" s="381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8" t="s">
        <v>112</v>
      </c>
      <c r="L91" s="39" t="s">
        <v>111</v>
      </c>
      <c r="M91" s="38">
        <v>40</v>
      </c>
      <c r="N91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83"/>
      <c r="P91" s="383"/>
      <c r="Q91" s="383"/>
      <c r="R91" s="384"/>
      <c r="S91" s="40" t="s">
        <v>48</v>
      </c>
      <c r="T91" s="40" t="s">
        <v>48</v>
      </c>
      <c r="U91" s="41" t="s">
        <v>0</v>
      </c>
      <c r="V91" s="59">
        <v>0</v>
      </c>
      <c r="W91" s="56">
        <f t="shared" ref="W91:W97" si="4">IFERROR(IF(V91="",0,CEILING((V91/$H91),1)*$H91),"")</f>
        <v>0</v>
      </c>
      <c r="X91" s="42" t="str">
        <f>IFERROR(IF(W91=0,"",ROUNDUP(W91/H91,0)*0.02175),"")</f>
        <v/>
      </c>
      <c r="Y91" s="69" t="s">
        <v>48</v>
      </c>
      <c r="Z91" s="70" t="s">
        <v>48</v>
      </c>
      <c r="AD91" s="71"/>
      <c r="BA91" s="111" t="s">
        <v>66</v>
      </c>
    </row>
    <row r="92" spans="1:53" ht="27" hidden="1" customHeight="1" x14ac:dyDescent="0.25">
      <c r="A92" s="64" t="s">
        <v>185</v>
      </c>
      <c r="B92" s="64" t="s">
        <v>186</v>
      </c>
      <c r="C92" s="37">
        <v>4301030961</v>
      </c>
      <c r="D92" s="381">
        <v>4607091387636</v>
      </c>
      <c r="E92" s="381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8" t="s">
        <v>80</v>
      </c>
      <c r="L92" s="39" t="s">
        <v>79</v>
      </c>
      <c r="M92" s="38">
        <v>40</v>
      </c>
      <c r="N92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83"/>
      <c r="P92" s="383"/>
      <c r="Q92" s="383"/>
      <c r="R92" s="384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si="4"/>
        <v>0</v>
      </c>
      <c r="X92" s="42" t="str">
        <f>IFERROR(IF(W92=0,"",ROUNDUP(W92/H92,0)*0.00937),"")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hidden="1" customHeight="1" x14ac:dyDescent="0.25">
      <c r="A93" s="64" t="s">
        <v>187</v>
      </c>
      <c r="B93" s="64" t="s">
        <v>188</v>
      </c>
      <c r="C93" s="37">
        <v>4301031080</v>
      </c>
      <c r="D93" s="381">
        <v>4607091386745</v>
      </c>
      <c r="E93" s="381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8" t="s">
        <v>112</v>
      </c>
      <c r="L93" s="39" t="s">
        <v>79</v>
      </c>
      <c r="M93" s="38">
        <v>45</v>
      </c>
      <c r="N93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83"/>
      <c r="P93" s="383"/>
      <c r="Q93" s="383"/>
      <c r="R93" s="384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4"/>
        <v>0</v>
      </c>
      <c r="X93" s="42" t="str">
        <f>IFERROR(IF(W93=0,"",ROUNDUP(W93/H93,0)*0.01196),"")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16.5" hidden="1" customHeight="1" x14ac:dyDescent="0.25">
      <c r="A94" s="64" t="s">
        <v>189</v>
      </c>
      <c r="B94" s="64" t="s">
        <v>190</v>
      </c>
      <c r="C94" s="37">
        <v>4301030963</v>
      </c>
      <c r="D94" s="381">
        <v>4607091382426</v>
      </c>
      <c r="E94" s="381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79</v>
      </c>
      <c r="M94" s="38">
        <v>40</v>
      </c>
      <c r="N94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83"/>
      <c r="P94" s="383"/>
      <c r="Q94" s="383"/>
      <c r="R94" s="384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4"/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hidden="1" customHeight="1" x14ac:dyDescent="0.25">
      <c r="A95" s="64" t="s">
        <v>191</v>
      </c>
      <c r="B95" s="64" t="s">
        <v>192</v>
      </c>
      <c r="C95" s="37">
        <v>4301030962</v>
      </c>
      <c r="D95" s="381">
        <v>4607091386547</v>
      </c>
      <c r="E95" s="381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180</v>
      </c>
      <c r="L95" s="39" t="s">
        <v>79</v>
      </c>
      <c r="M95" s="38">
        <v>40</v>
      </c>
      <c r="N95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83"/>
      <c r="P95" s="383"/>
      <c r="Q95" s="383"/>
      <c r="R95" s="384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4"/>
        <v>0</v>
      </c>
      <c r="X95" s="42" t="str">
        <f>IFERROR(IF(W95=0,"",ROUNDUP(W95/H95,0)*0.00502),"")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hidden="1" customHeight="1" x14ac:dyDescent="0.25">
      <c r="A96" s="64" t="s">
        <v>193</v>
      </c>
      <c r="B96" s="64" t="s">
        <v>194</v>
      </c>
      <c r="C96" s="37">
        <v>4301031079</v>
      </c>
      <c r="D96" s="381">
        <v>4607091384734</v>
      </c>
      <c r="E96" s="381"/>
      <c r="F96" s="63">
        <v>0.35</v>
      </c>
      <c r="G96" s="38">
        <v>6</v>
      </c>
      <c r="H96" s="63">
        <v>2.1</v>
      </c>
      <c r="I96" s="63">
        <v>2.2000000000000002</v>
      </c>
      <c r="J96" s="38">
        <v>234</v>
      </c>
      <c r="K96" s="38" t="s">
        <v>180</v>
      </c>
      <c r="L96" s="39" t="s">
        <v>79</v>
      </c>
      <c r="M96" s="38">
        <v>45</v>
      </c>
      <c r="N96" s="4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83"/>
      <c r="P96" s="383"/>
      <c r="Q96" s="383"/>
      <c r="R96" s="384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IFERROR(IF(W96=0,"",ROUNDUP(W96/H96,0)*0.00502),"")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195</v>
      </c>
      <c r="B97" s="64" t="s">
        <v>196</v>
      </c>
      <c r="C97" s="37">
        <v>4301030964</v>
      </c>
      <c r="D97" s="381">
        <v>4607091382464</v>
      </c>
      <c r="E97" s="381"/>
      <c r="F97" s="63">
        <v>0.35</v>
      </c>
      <c r="G97" s="38">
        <v>8</v>
      </c>
      <c r="H97" s="63">
        <v>2.8</v>
      </c>
      <c r="I97" s="63">
        <v>2.964</v>
      </c>
      <c r="J97" s="38">
        <v>234</v>
      </c>
      <c r="K97" s="38" t="s">
        <v>180</v>
      </c>
      <c r="L97" s="39" t="s">
        <v>79</v>
      </c>
      <c r="M97" s="38">
        <v>40</v>
      </c>
      <c r="N97" s="4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83"/>
      <c r="P97" s="383"/>
      <c r="Q97" s="383"/>
      <c r="R97" s="384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idden="1" x14ac:dyDescent="0.2">
      <c r="A98" s="388"/>
      <c r="B98" s="388"/>
      <c r="C98" s="388"/>
      <c r="D98" s="388"/>
      <c r="E98" s="388"/>
      <c r="F98" s="388"/>
      <c r="G98" s="388"/>
      <c r="H98" s="388"/>
      <c r="I98" s="388"/>
      <c r="J98" s="388"/>
      <c r="K98" s="388"/>
      <c r="L98" s="388"/>
      <c r="M98" s="389"/>
      <c r="N98" s="385" t="s">
        <v>43</v>
      </c>
      <c r="O98" s="386"/>
      <c r="P98" s="386"/>
      <c r="Q98" s="386"/>
      <c r="R98" s="386"/>
      <c r="S98" s="386"/>
      <c r="T98" s="387"/>
      <c r="U98" s="43" t="s">
        <v>42</v>
      </c>
      <c r="V98" s="44">
        <f>IFERROR(V91/H91,"0")+IFERROR(V92/H92,"0")+IFERROR(V93/H93,"0")+IFERROR(V94/H94,"0")+IFERROR(V95/H95,"0")+IFERROR(V96/H96,"0")+IFERROR(V97/H97,"0")</f>
        <v>0</v>
      </c>
      <c r="W98" s="44">
        <f>IFERROR(W91/H91,"0")+IFERROR(W92/H92,"0")+IFERROR(W93/H93,"0")+IFERROR(W94/H94,"0")+IFERROR(W95/H95,"0")+IFERROR(W96/H96,"0")+IFERROR(W97/H97,"0")</f>
        <v>0</v>
      </c>
      <c r="X98" s="44">
        <f>IFERROR(IF(X91="",0,X91),"0")+IFERROR(IF(X92="",0,X92),"0")+IFERROR(IF(X93="",0,X93),"0")+IFERROR(IF(X94="",0,X94),"0")+IFERROR(IF(X95="",0,X95),"0")+IFERROR(IF(X96="",0,X96),"0")+IFERROR(IF(X97="",0,X97),"0")</f>
        <v>0</v>
      </c>
      <c r="Y98" s="68"/>
      <c r="Z98" s="68"/>
    </row>
    <row r="99" spans="1:53" hidden="1" x14ac:dyDescent="0.2">
      <c r="A99" s="388"/>
      <c r="B99" s="388"/>
      <c r="C99" s="388"/>
      <c r="D99" s="388"/>
      <c r="E99" s="388"/>
      <c r="F99" s="388"/>
      <c r="G99" s="388"/>
      <c r="H99" s="388"/>
      <c r="I99" s="388"/>
      <c r="J99" s="388"/>
      <c r="K99" s="388"/>
      <c r="L99" s="388"/>
      <c r="M99" s="389"/>
      <c r="N99" s="385" t="s">
        <v>43</v>
      </c>
      <c r="O99" s="386"/>
      <c r="P99" s="386"/>
      <c r="Q99" s="386"/>
      <c r="R99" s="386"/>
      <c r="S99" s="386"/>
      <c r="T99" s="387"/>
      <c r="U99" s="43" t="s">
        <v>0</v>
      </c>
      <c r="V99" s="44">
        <f>IFERROR(SUM(V91:V97),"0")</f>
        <v>0</v>
      </c>
      <c r="W99" s="44">
        <f>IFERROR(SUM(W91:W97),"0")</f>
        <v>0</v>
      </c>
      <c r="X99" s="43"/>
      <c r="Y99" s="68"/>
      <c r="Z99" s="68"/>
    </row>
    <row r="100" spans="1:53" ht="14.25" hidden="1" customHeight="1" x14ac:dyDescent="0.25">
      <c r="A100" s="380" t="s">
        <v>81</v>
      </c>
      <c r="B100" s="380"/>
      <c r="C100" s="380"/>
      <c r="D100" s="380"/>
      <c r="E100" s="380"/>
      <c r="F100" s="380"/>
      <c r="G100" s="380"/>
      <c r="H100" s="380"/>
      <c r="I100" s="380"/>
      <c r="J100" s="380"/>
      <c r="K100" s="380"/>
      <c r="L100" s="380"/>
      <c r="M100" s="380"/>
      <c r="N100" s="380"/>
      <c r="O100" s="380"/>
      <c r="P100" s="380"/>
      <c r="Q100" s="380"/>
      <c r="R100" s="380"/>
      <c r="S100" s="380"/>
      <c r="T100" s="380"/>
      <c r="U100" s="380"/>
      <c r="V100" s="380"/>
      <c r="W100" s="380"/>
      <c r="X100" s="380"/>
      <c r="Y100" s="67"/>
      <c r="Z100" s="67"/>
    </row>
    <row r="101" spans="1:53" ht="27" hidden="1" customHeight="1" x14ac:dyDescent="0.25">
      <c r="A101" s="64" t="s">
        <v>197</v>
      </c>
      <c r="B101" s="64" t="s">
        <v>198</v>
      </c>
      <c r="C101" s="37">
        <v>4301051437</v>
      </c>
      <c r="D101" s="381">
        <v>4607091386967</v>
      </c>
      <c r="E101" s="381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8" t="s">
        <v>112</v>
      </c>
      <c r="L101" s="39" t="s">
        <v>133</v>
      </c>
      <c r="M101" s="38">
        <v>45</v>
      </c>
      <c r="N101" s="434" t="s">
        <v>199</v>
      </c>
      <c r="O101" s="383"/>
      <c r="P101" s="383"/>
      <c r="Q101" s="383"/>
      <c r="R101" s="384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ref="W101:W109" si="5">IFERROR(IF(V101="",0,CEILING((V101/$H101),1)*$H101),"")</f>
        <v>0</v>
      </c>
      <c r="X101" s="42" t="str">
        <f>IFERROR(IF(W101=0,"",ROUNDUP(W101/H101,0)*0.02175),"")</f>
        <v/>
      </c>
      <c r="Y101" s="69" t="s">
        <v>48</v>
      </c>
      <c r="Z101" s="70" t="s">
        <v>48</v>
      </c>
      <c r="AD101" s="71"/>
      <c r="BA101" s="118" t="s">
        <v>66</v>
      </c>
    </row>
    <row r="102" spans="1:53" ht="27" hidden="1" customHeight="1" x14ac:dyDescent="0.25">
      <c r="A102" s="64" t="s">
        <v>197</v>
      </c>
      <c r="B102" s="64" t="s">
        <v>200</v>
      </c>
      <c r="C102" s="37">
        <v>4301051543</v>
      </c>
      <c r="D102" s="381">
        <v>4607091386967</v>
      </c>
      <c r="E102" s="381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112</v>
      </c>
      <c r="L102" s="39" t="s">
        <v>79</v>
      </c>
      <c r="M102" s="38">
        <v>45</v>
      </c>
      <c r="N102" s="435" t="s">
        <v>201</v>
      </c>
      <c r="O102" s="383"/>
      <c r="P102" s="383"/>
      <c r="Q102" s="383"/>
      <c r="R102" s="384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IFERROR(IF(W102=0,"",ROUNDUP(W102/H102,0)*0.02175),"")</f>
        <v/>
      </c>
      <c r="Y102" s="69" t="s">
        <v>48</v>
      </c>
      <c r="Z102" s="70" t="s">
        <v>48</v>
      </c>
      <c r="AD102" s="71"/>
      <c r="BA102" s="119" t="s">
        <v>66</v>
      </c>
    </row>
    <row r="103" spans="1:53" ht="16.5" hidden="1" customHeight="1" x14ac:dyDescent="0.25">
      <c r="A103" s="64" t="s">
        <v>202</v>
      </c>
      <c r="B103" s="64" t="s">
        <v>203</v>
      </c>
      <c r="C103" s="37">
        <v>4301051611</v>
      </c>
      <c r="D103" s="381">
        <v>4607091385304</v>
      </c>
      <c r="E103" s="381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112</v>
      </c>
      <c r="L103" s="39" t="s">
        <v>79</v>
      </c>
      <c r="M103" s="38">
        <v>40</v>
      </c>
      <c r="N103" s="436" t="s">
        <v>204</v>
      </c>
      <c r="O103" s="383"/>
      <c r="P103" s="383"/>
      <c r="Q103" s="383"/>
      <c r="R103" s="384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16.5" hidden="1" customHeight="1" x14ac:dyDescent="0.25">
      <c r="A104" s="64" t="s">
        <v>205</v>
      </c>
      <c r="B104" s="64" t="s">
        <v>206</v>
      </c>
      <c r="C104" s="37">
        <v>4301051306</v>
      </c>
      <c r="D104" s="381">
        <v>4607091386264</v>
      </c>
      <c r="E104" s="381"/>
      <c r="F104" s="63">
        <v>0.5</v>
      </c>
      <c r="G104" s="38">
        <v>6</v>
      </c>
      <c r="H104" s="63">
        <v>3</v>
      </c>
      <c r="I104" s="63">
        <v>3.278</v>
      </c>
      <c r="J104" s="38">
        <v>156</v>
      </c>
      <c r="K104" s="38" t="s">
        <v>80</v>
      </c>
      <c r="L104" s="39" t="s">
        <v>79</v>
      </c>
      <c r="M104" s="38">
        <v>31</v>
      </c>
      <c r="N104" s="43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83"/>
      <c r="P104" s="383"/>
      <c r="Q104" s="383"/>
      <c r="R104" s="384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1" t="s">
        <v>66</v>
      </c>
    </row>
    <row r="105" spans="1:53" ht="27" hidden="1" customHeight="1" x14ac:dyDescent="0.25">
      <c r="A105" s="64" t="s">
        <v>207</v>
      </c>
      <c r="B105" s="64" t="s">
        <v>208</v>
      </c>
      <c r="C105" s="37">
        <v>4301051436</v>
      </c>
      <c r="D105" s="381">
        <v>4607091385731</v>
      </c>
      <c r="E105" s="381"/>
      <c r="F105" s="63">
        <v>0.45</v>
      </c>
      <c r="G105" s="38">
        <v>6</v>
      </c>
      <c r="H105" s="63">
        <v>2.7</v>
      </c>
      <c r="I105" s="63">
        <v>2.972</v>
      </c>
      <c r="J105" s="38">
        <v>156</v>
      </c>
      <c r="K105" s="38" t="s">
        <v>80</v>
      </c>
      <c r="L105" s="39" t="s">
        <v>133</v>
      </c>
      <c r="M105" s="38">
        <v>45</v>
      </c>
      <c r="N105" s="438" t="s">
        <v>209</v>
      </c>
      <c r="O105" s="383"/>
      <c r="P105" s="383"/>
      <c r="Q105" s="383"/>
      <c r="R105" s="384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5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hidden="1" customHeight="1" x14ac:dyDescent="0.25">
      <c r="A106" s="64" t="s">
        <v>210</v>
      </c>
      <c r="B106" s="64" t="s">
        <v>211</v>
      </c>
      <c r="C106" s="37">
        <v>4301051439</v>
      </c>
      <c r="D106" s="381">
        <v>4680115880214</v>
      </c>
      <c r="E106" s="381"/>
      <c r="F106" s="63">
        <v>0.45</v>
      </c>
      <c r="G106" s="38">
        <v>6</v>
      </c>
      <c r="H106" s="63">
        <v>2.7</v>
      </c>
      <c r="I106" s="63">
        <v>2.988</v>
      </c>
      <c r="J106" s="38">
        <v>120</v>
      </c>
      <c r="K106" s="38" t="s">
        <v>80</v>
      </c>
      <c r="L106" s="39" t="s">
        <v>133</v>
      </c>
      <c r="M106" s="38">
        <v>45</v>
      </c>
      <c r="N106" s="439" t="s">
        <v>212</v>
      </c>
      <c r="O106" s="383"/>
      <c r="P106" s="383"/>
      <c r="Q106" s="383"/>
      <c r="R106" s="384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5"/>
        <v>0</v>
      </c>
      <c r="X106" s="42" t="str">
        <f>IFERROR(IF(W106=0,"",ROUNDUP(W106/H106,0)*0.00937),"")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hidden="1" customHeight="1" x14ac:dyDescent="0.25">
      <c r="A107" s="64" t="s">
        <v>213</v>
      </c>
      <c r="B107" s="64" t="s">
        <v>214</v>
      </c>
      <c r="C107" s="37">
        <v>4301051438</v>
      </c>
      <c r="D107" s="381">
        <v>4680115880894</v>
      </c>
      <c r="E107" s="381"/>
      <c r="F107" s="63">
        <v>0.33</v>
      </c>
      <c r="G107" s="38">
        <v>6</v>
      </c>
      <c r="H107" s="63">
        <v>1.98</v>
      </c>
      <c r="I107" s="63">
        <v>2.258</v>
      </c>
      <c r="J107" s="38">
        <v>156</v>
      </c>
      <c r="K107" s="38" t="s">
        <v>80</v>
      </c>
      <c r="L107" s="39" t="s">
        <v>133</v>
      </c>
      <c r="M107" s="38">
        <v>45</v>
      </c>
      <c r="N107" s="440" t="s">
        <v>215</v>
      </c>
      <c r="O107" s="383"/>
      <c r="P107" s="383"/>
      <c r="Q107" s="383"/>
      <c r="R107" s="384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hidden="1" customHeight="1" x14ac:dyDescent="0.25">
      <c r="A108" s="64" t="s">
        <v>216</v>
      </c>
      <c r="B108" s="64" t="s">
        <v>217</v>
      </c>
      <c r="C108" s="37">
        <v>4301051313</v>
      </c>
      <c r="D108" s="381">
        <v>4607091385427</v>
      </c>
      <c r="E108" s="381"/>
      <c r="F108" s="63">
        <v>0.5</v>
      </c>
      <c r="G108" s="38">
        <v>6</v>
      </c>
      <c r="H108" s="63">
        <v>3</v>
      </c>
      <c r="I108" s="63">
        <v>3.2719999999999998</v>
      </c>
      <c r="J108" s="38">
        <v>156</v>
      </c>
      <c r="K108" s="38" t="s">
        <v>80</v>
      </c>
      <c r="L108" s="39" t="s">
        <v>79</v>
      </c>
      <c r="M108" s="38">
        <v>40</v>
      </c>
      <c r="N108" s="4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83"/>
      <c r="P108" s="383"/>
      <c r="Q108" s="383"/>
      <c r="R108" s="384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218</v>
      </c>
      <c r="B109" s="64" t="s">
        <v>219</v>
      </c>
      <c r="C109" s="37">
        <v>4301051480</v>
      </c>
      <c r="D109" s="381">
        <v>4680115882645</v>
      </c>
      <c r="E109" s="381"/>
      <c r="F109" s="63">
        <v>0.3</v>
      </c>
      <c r="G109" s="38">
        <v>6</v>
      </c>
      <c r="H109" s="63">
        <v>1.8</v>
      </c>
      <c r="I109" s="63">
        <v>2.66</v>
      </c>
      <c r="J109" s="38">
        <v>156</v>
      </c>
      <c r="K109" s="38" t="s">
        <v>80</v>
      </c>
      <c r="L109" s="39" t="s">
        <v>79</v>
      </c>
      <c r="M109" s="38">
        <v>40</v>
      </c>
      <c r="N109" s="442" t="s">
        <v>220</v>
      </c>
      <c r="O109" s="383"/>
      <c r="P109" s="383"/>
      <c r="Q109" s="383"/>
      <c r="R109" s="384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idden="1" x14ac:dyDescent="0.2">
      <c r="A110" s="388"/>
      <c r="B110" s="388"/>
      <c r="C110" s="388"/>
      <c r="D110" s="388"/>
      <c r="E110" s="388"/>
      <c r="F110" s="388"/>
      <c r="G110" s="388"/>
      <c r="H110" s="388"/>
      <c r="I110" s="388"/>
      <c r="J110" s="388"/>
      <c r="K110" s="388"/>
      <c r="L110" s="388"/>
      <c r="M110" s="389"/>
      <c r="N110" s="385" t="s">
        <v>43</v>
      </c>
      <c r="O110" s="386"/>
      <c r="P110" s="386"/>
      <c r="Q110" s="386"/>
      <c r="R110" s="386"/>
      <c r="S110" s="386"/>
      <c r="T110" s="387"/>
      <c r="U110" s="43" t="s">
        <v>42</v>
      </c>
      <c r="V110" s="44">
        <f>IFERROR(V101/H101,"0")+IFERROR(V102/H102,"0")+IFERROR(V103/H103,"0")+IFERROR(V104/H104,"0")+IFERROR(V105/H105,"0")+IFERROR(V106/H106,"0")+IFERROR(V107/H107,"0")+IFERROR(V108/H108,"0")+IFERROR(V109/H109,"0")</f>
        <v>0</v>
      </c>
      <c r="W110" s="44">
        <f>IFERROR(W101/H101,"0")+IFERROR(W102/H102,"0")+IFERROR(W103/H103,"0")+IFERROR(W104/H104,"0")+IFERROR(W105/H105,"0")+IFERROR(W106/H106,"0")+IFERROR(W107/H107,"0")+IFERROR(W108/H108,"0")+IFERROR(W109/H109,"0")</f>
        <v>0</v>
      </c>
      <c r="X110" s="44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68"/>
      <c r="Z110" s="68"/>
    </row>
    <row r="111" spans="1:53" hidden="1" x14ac:dyDescent="0.2">
      <c r="A111" s="388"/>
      <c r="B111" s="388"/>
      <c r="C111" s="388"/>
      <c r="D111" s="388"/>
      <c r="E111" s="388"/>
      <c r="F111" s="388"/>
      <c r="G111" s="388"/>
      <c r="H111" s="388"/>
      <c r="I111" s="388"/>
      <c r="J111" s="388"/>
      <c r="K111" s="388"/>
      <c r="L111" s="388"/>
      <c r="M111" s="389"/>
      <c r="N111" s="385" t="s">
        <v>43</v>
      </c>
      <c r="O111" s="386"/>
      <c r="P111" s="386"/>
      <c r="Q111" s="386"/>
      <c r="R111" s="386"/>
      <c r="S111" s="386"/>
      <c r="T111" s="387"/>
      <c r="U111" s="43" t="s">
        <v>0</v>
      </c>
      <c r="V111" s="44">
        <f>IFERROR(SUM(V101:V109),"0")</f>
        <v>0</v>
      </c>
      <c r="W111" s="44">
        <f>IFERROR(SUM(W101:W109),"0")</f>
        <v>0</v>
      </c>
      <c r="X111" s="43"/>
      <c r="Y111" s="68"/>
      <c r="Z111" s="68"/>
    </row>
    <row r="112" spans="1:53" ht="14.25" hidden="1" customHeight="1" x14ac:dyDescent="0.25">
      <c r="A112" s="380" t="s">
        <v>221</v>
      </c>
      <c r="B112" s="380"/>
      <c r="C112" s="380"/>
      <c r="D112" s="380"/>
      <c r="E112" s="380"/>
      <c r="F112" s="380"/>
      <c r="G112" s="380"/>
      <c r="H112" s="380"/>
      <c r="I112" s="380"/>
      <c r="J112" s="380"/>
      <c r="K112" s="380"/>
      <c r="L112" s="380"/>
      <c r="M112" s="380"/>
      <c r="N112" s="380"/>
      <c r="O112" s="380"/>
      <c r="P112" s="380"/>
      <c r="Q112" s="380"/>
      <c r="R112" s="380"/>
      <c r="S112" s="380"/>
      <c r="T112" s="380"/>
      <c r="U112" s="380"/>
      <c r="V112" s="380"/>
      <c r="W112" s="380"/>
      <c r="X112" s="380"/>
      <c r="Y112" s="67"/>
      <c r="Z112" s="67"/>
    </row>
    <row r="113" spans="1:53" ht="27" hidden="1" customHeight="1" x14ac:dyDescent="0.25">
      <c r="A113" s="64" t="s">
        <v>222</v>
      </c>
      <c r="B113" s="64" t="s">
        <v>223</v>
      </c>
      <c r="C113" s="37">
        <v>4301060296</v>
      </c>
      <c r="D113" s="381">
        <v>4607091383065</v>
      </c>
      <c r="E113" s="381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8" t="s">
        <v>80</v>
      </c>
      <c r="L113" s="39" t="s">
        <v>79</v>
      </c>
      <c r="M113" s="38">
        <v>30</v>
      </c>
      <c r="N113" s="4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83"/>
      <c r="P113" s="383"/>
      <c r="Q113" s="383"/>
      <c r="R113" s="384"/>
      <c r="S113" s="40" t="s">
        <v>48</v>
      </c>
      <c r="T113" s="40" t="s">
        <v>48</v>
      </c>
      <c r="U113" s="41" t="s">
        <v>0</v>
      </c>
      <c r="V113" s="59">
        <v>0</v>
      </c>
      <c r="W113" s="56">
        <f>IFERROR(IF(V113="",0,CEILING((V113/$H113),1)*$H113),"")</f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27" t="s">
        <v>66</v>
      </c>
    </row>
    <row r="114" spans="1:53" ht="27" hidden="1" customHeight="1" x14ac:dyDescent="0.25">
      <c r="A114" s="64" t="s">
        <v>224</v>
      </c>
      <c r="B114" s="64" t="s">
        <v>225</v>
      </c>
      <c r="C114" s="37">
        <v>4301060371</v>
      </c>
      <c r="D114" s="381">
        <v>4680115881532</v>
      </c>
      <c r="E114" s="381"/>
      <c r="F114" s="63">
        <v>1.4</v>
      </c>
      <c r="G114" s="38">
        <v>6</v>
      </c>
      <c r="H114" s="63">
        <v>8.4</v>
      </c>
      <c r="I114" s="63">
        <v>8.9640000000000004</v>
      </c>
      <c r="J114" s="38">
        <v>56</v>
      </c>
      <c r="K114" s="38" t="s">
        <v>112</v>
      </c>
      <c r="L114" s="39" t="s">
        <v>79</v>
      </c>
      <c r="M114" s="38">
        <v>30</v>
      </c>
      <c r="N114" s="444" t="s">
        <v>226</v>
      </c>
      <c r="O114" s="383"/>
      <c r="P114" s="383"/>
      <c r="Q114" s="383"/>
      <c r="R114" s="384"/>
      <c r="S114" s="40" t="s">
        <v>48</v>
      </c>
      <c r="T114" s="40" t="s">
        <v>48</v>
      </c>
      <c r="U114" s="41" t="s">
        <v>0</v>
      </c>
      <c r="V114" s="59">
        <v>0</v>
      </c>
      <c r="W114" s="56">
        <f>IFERROR(IF(V114="",0,CEILING((V114/$H114),1)*$H114),"")</f>
        <v>0</v>
      </c>
      <c r="X114" s="42" t="str">
        <f>IFERROR(IF(W114=0,"",ROUNDUP(W114/H114,0)*0.02175),"")</f>
        <v/>
      </c>
      <c r="Y114" s="69" t="s">
        <v>48</v>
      </c>
      <c r="Z114" s="70" t="s">
        <v>48</v>
      </c>
      <c r="AD114" s="71"/>
      <c r="BA114" s="128" t="s">
        <v>66</v>
      </c>
    </row>
    <row r="115" spans="1:53" ht="27" hidden="1" customHeight="1" x14ac:dyDescent="0.25">
      <c r="A115" s="64" t="s">
        <v>227</v>
      </c>
      <c r="B115" s="64" t="s">
        <v>228</v>
      </c>
      <c r="C115" s="37">
        <v>4301060356</v>
      </c>
      <c r="D115" s="381">
        <v>4680115882652</v>
      </c>
      <c r="E115" s="381"/>
      <c r="F115" s="63">
        <v>0.33</v>
      </c>
      <c r="G115" s="38">
        <v>6</v>
      </c>
      <c r="H115" s="63">
        <v>1.98</v>
      </c>
      <c r="I115" s="63">
        <v>2.84</v>
      </c>
      <c r="J115" s="38">
        <v>156</v>
      </c>
      <c r="K115" s="38" t="s">
        <v>80</v>
      </c>
      <c r="L115" s="39" t="s">
        <v>79</v>
      </c>
      <c r="M115" s="38">
        <v>40</v>
      </c>
      <c r="N115" s="445" t="s">
        <v>229</v>
      </c>
      <c r="O115" s="383"/>
      <c r="P115" s="383"/>
      <c r="Q115" s="383"/>
      <c r="R115" s="384"/>
      <c r="S115" s="40" t="s">
        <v>48</v>
      </c>
      <c r="T115" s="40" t="s">
        <v>48</v>
      </c>
      <c r="U115" s="41" t="s">
        <v>0</v>
      </c>
      <c r="V115" s="59">
        <v>0</v>
      </c>
      <c r="W115" s="56">
        <f>IFERROR(IF(V115="",0,CEILING((V115/$H115),1)*$H115),"")</f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27" hidden="1" customHeight="1" x14ac:dyDescent="0.25">
      <c r="A116" s="64" t="s">
        <v>230</v>
      </c>
      <c r="B116" s="64" t="s">
        <v>231</v>
      </c>
      <c r="C116" s="37">
        <v>4301060351</v>
      </c>
      <c r="D116" s="381">
        <v>4680115881464</v>
      </c>
      <c r="E116" s="381"/>
      <c r="F116" s="63">
        <v>0.4</v>
      </c>
      <c r="G116" s="38">
        <v>6</v>
      </c>
      <c r="H116" s="63">
        <v>2.4</v>
      </c>
      <c r="I116" s="63">
        <v>2.6</v>
      </c>
      <c r="J116" s="38">
        <v>156</v>
      </c>
      <c r="K116" s="38" t="s">
        <v>80</v>
      </c>
      <c r="L116" s="39" t="s">
        <v>133</v>
      </c>
      <c r="M116" s="38">
        <v>30</v>
      </c>
      <c r="N116" s="446" t="s">
        <v>232</v>
      </c>
      <c r="O116" s="383"/>
      <c r="P116" s="383"/>
      <c r="Q116" s="383"/>
      <c r="R116" s="384"/>
      <c r="S116" s="40" t="s">
        <v>48</v>
      </c>
      <c r="T116" s="40" t="s">
        <v>48</v>
      </c>
      <c r="U116" s="41" t="s">
        <v>0</v>
      </c>
      <c r="V116" s="59">
        <v>0</v>
      </c>
      <c r="W116" s="56">
        <f>IFERROR(IF(V116="",0,CEILING((V116/$H116),1)*$H116),"")</f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idden="1" x14ac:dyDescent="0.2">
      <c r="A117" s="388"/>
      <c r="B117" s="388"/>
      <c r="C117" s="388"/>
      <c r="D117" s="388"/>
      <c r="E117" s="388"/>
      <c r="F117" s="388"/>
      <c r="G117" s="388"/>
      <c r="H117" s="388"/>
      <c r="I117" s="388"/>
      <c r="J117" s="388"/>
      <c r="K117" s="388"/>
      <c r="L117" s="388"/>
      <c r="M117" s="389"/>
      <c r="N117" s="385" t="s">
        <v>43</v>
      </c>
      <c r="O117" s="386"/>
      <c r="P117" s="386"/>
      <c r="Q117" s="386"/>
      <c r="R117" s="386"/>
      <c r="S117" s="386"/>
      <c r="T117" s="387"/>
      <c r="U117" s="43" t="s">
        <v>42</v>
      </c>
      <c r="V117" s="44">
        <f>IFERROR(V113/H113,"0")+IFERROR(V114/H114,"0")+IFERROR(V115/H115,"0")+IFERROR(V116/H116,"0")</f>
        <v>0</v>
      </c>
      <c r="W117" s="44">
        <f>IFERROR(W113/H113,"0")+IFERROR(W114/H114,"0")+IFERROR(W115/H115,"0")+IFERROR(W116/H116,"0")</f>
        <v>0</v>
      </c>
      <c r="X117" s="44">
        <f>IFERROR(IF(X113="",0,X113),"0")+IFERROR(IF(X114="",0,X114),"0")+IFERROR(IF(X115="",0,X115),"0")+IFERROR(IF(X116="",0,X116),"0")</f>
        <v>0</v>
      </c>
      <c r="Y117" s="68"/>
      <c r="Z117" s="68"/>
    </row>
    <row r="118" spans="1:53" hidden="1" x14ac:dyDescent="0.2">
      <c r="A118" s="388"/>
      <c r="B118" s="388"/>
      <c r="C118" s="388"/>
      <c r="D118" s="388"/>
      <c r="E118" s="388"/>
      <c r="F118" s="388"/>
      <c r="G118" s="388"/>
      <c r="H118" s="388"/>
      <c r="I118" s="388"/>
      <c r="J118" s="388"/>
      <c r="K118" s="388"/>
      <c r="L118" s="388"/>
      <c r="M118" s="389"/>
      <c r="N118" s="385" t="s">
        <v>43</v>
      </c>
      <c r="O118" s="386"/>
      <c r="P118" s="386"/>
      <c r="Q118" s="386"/>
      <c r="R118" s="386"/>
      <c r="S118" s="386"/>
      <c r="T118" s="387"/>
      <c r="U118" s="43" t="s">
        <v>0</v>
      </c>
      <c r="V118" s="44">
        <f>IFERROR(SUM(V113:V116),"0")</f>
        <v>0</v>
      </c>
      <c r="W118" s="44">
        <f>IFERROR(SUM(W113:W116),"0")</f>
        <v>0</v>
      </c>
      <c r="X118" s="43"/>
      <c r="Y118" s="68"/>
      <c r="Z118" s="68"/>
    </row>
    <row r="119" spans="1:53" ht="16.5" hidden="1" customHeight="1" x14ac:dyDescent="0.25">
      <c r="A119" s="379" t="s">
        <v>233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66"/>
      <c r="Z119" s="66"/>
    </row>
    <row r="120" spans="1:53" ht="14.25" hidden="1" customHeight="1" x14ac:dyDescent="0.25">
      <c r="A120" s="380" t="s">
        <v>81</v>
      </c>
      <c r="B120" s="380"/>
      <c r="C120" s="380"/>
      <c r="D120" s="380"/>
      <c r="E120" s="380"/>
      <c r="F120" s="380"/>
      <c r="G120" s="380"/>
      <c r="H120" s="380"/>
      <c r="I120" s="380"/>
      <c r="J120" s="380"/>
      <c r="K120" s="380"/>
      <c r="L120" s="380"/>
      <c r="M120" s="380"/>
      <c r="N120" s="380"/>
      <c r="O120" s="380"/>
      <c r="P120" s="380"/>
      <c r="Q120" s="380"/>
      <c r="R120" s="380"/>
      <c r="S120" s="380"/>
      <c r="T120" s="380"/>
      <c r="U120" s="380"/>
      <c r="V120" s="380"/>
      <c r="W120" s="380"/>
      <c r="X120" s="380"/>
      <c r="Y120" s="67"/>
      <c r="Z120" s="67"/>
    </row>
    <row r="121" spans="1:53" ht="27" hidden="1" customHeight="1" x14ac:dyDescent="0.25">
      <c r="A121" s="64" t="s">
        <v>234</v>
      </c>
      <c r="B121" s="64" t="s">
        <v>235</v>
      </c>
      <c r="C121" s="37">
        <v>4301051612</v>
      </c>
      <c r="D121" s="381">
        <v>4607091385168</v>
      </c>
      <c r="E121" s="381"/>
      <c r="F121" s="63">
        <v>1.4</v>
      </c>
      <c r="G121" s="38">
        <v>6</v>
      </c>
      <c r="H121" s="63">
        <v>8.4</v>
      </c>
      <c r="I121" s="63">
        <v>8.9580000000000002</v>
      </c>
      <c r="J121" s="38">
        <v>56</v>
      </c>
      <c r="K121" s="38" t="s">
        <v>112</v>
      </c>
      <c r="L121" s="39" t="s">
        <v>79</v>
      </c>
      <c r="M121" s="38">
        <v>45</v>
      </c>
      <c r="N121" s="447" t="s">
        <v>236</v>
      </c>
      <c r="O121" s="383"/>
      <c r="P121" s="383"/>
      <c r="Q121" s="383"/>
      <c r="R121" s="384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1" t="s">
        <v>66</v>
      </c>
    </row>
    <row r="122" spans="1:53" ht="16.5" hidden="1" customHeight="1" x14ac:dyDescent="0.25">
      <c r="A122" s="64" t="s">
        <v>237</v>
      </c>
      <c r="B122" s="64" t="s">
        <v>238</v>
      </c>
      <c r="C122" s="37">
        <v>4301051362</v>
      </c>
      <c r="D122" s="381">
        <v>4607091383256</v>
      </c>
      <c r="E122" s="381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8" t="s">
        <v>80</v>
      </c>
      <c r="L122" s="39" t="s">
        <v>133</v>
      </c>
      <c r="M122" s="38">
        <v>45</v>
      </c>
      <c r="N122" s="4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83"/>
      <c r="P122" s="383"/>
      <c r="Q122" s="383"/>
      <c r="R122" s="384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2" t="s">
        <v>66</v>
      </c>
    </row>
    <row r="123" spans="1:53" ht="16.5" hidden="1" customHeight="1" x14ac:dyDescent="0.25">
      <c r="A123" s="64" t="s">
        <v>239</v>
      </c>
      <c r="B123" s="64" t="s">
        <v>240</v>
      </c>
      <c r="C123" s="37">
        <v>4301051358</v>
      </c>
      <c r="D123" s="381">
        <v>4607091385748</v>
      </c>
      <c r="E123" s="381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8" t="s">
        <v>80</v>
      </c>
      <c r="L123" s="39" t="s">
        <v>133</v>
      </c>
      <c r="M123" s="38">
        <v>45</v>
      </c>
      <c r="N123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83"/>
      <c r="P123" s="383"/>
      <c r="Q123" s="383"/>
      <c r="R123" s="384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3" t="s">
        <v>66</v>
      </c>
    </row>
    <row r="124" spans="1:53" hidden="1" x14ac:dyDescent="0.2">
      <c r="A124" s="388"/>
      <c r="B124" s="388"/>
      <c r="C124" s="388"/>
      <c r="D124" s="388"/>
      <c r="E124" s="388"/>
      <c r="F124" s="388"/>
      <c r="G124" s="388"/>
      <c r="H124" s="388"/>
      <c r="I124" s="388"/>
      <c r="J124" s="388"/>
      <c r="K124" s="388"/>
      <c r="L124" s="388"/>
      <c r="M124" s="389"/>
      <c r="N124" s="385" t="s">
        <v>43</v>
      </c>
      <c r="O124" s="386"/>
      <c r="P124" s="386"/>
      <c r="Q124" s="386"/>
      <c r="R124" s="386"/>
      <c r="S124" s="386"/>
      <c r="T124" s="387"/>
      <c r="U124" s="43" t="s">
        <v>42</v>
      </c>
      <c r="V124" s="44">
        <f>IFERROR(V121/H121,"0")+IFERROR(V122/H122,"0")+IFERROR(V123/H123,"0")</f>
        <v>0</v>
      </c>
      <c r="W124" s="44">
        <f>IFERROR(W121/H121,"0")+IFERROR(W122/H122,"0")+IFERROR(W123/H123,"0")</f>
        <v>0</v>
      </c>
      <c r="X124" s="44">
        <f>IFERROR(IF(X121="",0,X121),"0")+IFERROR(IF(X122="",0,X122),"0")+IFERROR(IF(X123="",0,X123),"0")</f>
        <v>0</v>
      </c>
      <c r="Y124" s="68"/>
      <c r="Z124" s="68"/>
    </row>
    <row r="125" spans="1:53" hidden="1" x14ac:dyDescent="0.2">
      <c r="A125" s="388"/>
      <c r="B125" s="388"/>
      <c r="C125" s="388"/>
      <c r="D125" s="388"/>
      <c r="E125" s="388"/>
      <c r="F125" s="388"/>
      <c r="G125" s="388"/>
      <c r="H125" s="388"/>
      <c r="I125" s="388"/>
      <c r="J125" s="388"/>
      <c r="K125" s="388"/>
      <c r="L125" s="388"/>
      <c r="M125" s="389"/>
      <c r="N125" s="385" t="s">
        <v>43</v>
      </c>
      <c r="O125" s="386"/>
      <c r="P125" s="386"/>
      <c r="Q125" s="386"/>
      <c r="R125" s="386"/>
      <c r="S125" s="386"/>
      <c r="T125" s="387"/>
      <c r="U125" s="43" t="s">
        <v>0</v>
      </c>
      <c r="V125" s="44">
        <f>IFERROR(SUM(V121:V123),"0")</f>
        <v>0</v>
      </c>
      <c r="W125" s="44">
        <f>IFERROR(SUM(W121:W123),"0")</f>
        <v>0</v>
      </c>
      <c r="X125" s="43"/>
      <c r="Y125" s="68"/>
      <c r="Z125" s="68"/>
    </row>
    <row r="126" spans="1:53" ht="27.75" hidden="1" customHeight="1" x14ac:dyDescent="0.2">
      <c r="A126" s="378" t="s">
        <v>241</v>
      </c>
      <c r="B126" s="378"/>
      <c r="C126" s="378"/>
      <c r="D126" s="378"/>
      <c r="E126" s="378"/>
      <c r="F126" s="378"/>
      <c r="G126" s="378"/>
      <c r="H126" s="378"/>
      <c r="I126" s="378"/>
      <c r="J126" s="378"/>
      <c r="K126" s="378"/>
      <c r="L126" s="378"/>
      <c r="M126" s="378"/>
      <c r="N126" s="378"/>
      <c r="O126" s="378"/>
      <c r="P126" s="378"/>
      <c r="Q126" s="378"/>
      <c r="R126" s="378"/>
      <c r="S126" s="378"/>
      <c r="T126" s="378"/>
      <c r="U126" s="378"/>
      <c r="V126" s="378"/>
      <c r="W126" s="378"/>
      <c r="X126" s="378"/>
      <c r="Y126" s="55"/>
      <c r="Z126" s="55"/>
    </row>
    <row r="127" spans="1:53" ht="16.5" hidden="1" customHeight="1" x14ac:dyDescent="0.25">
      <c r="A127" s="379" t="s">
        <v>242</v>
      </c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79"/>
      <c r="O127" s="379"/>
      <c r="P127" s="379"/>
      <c r="Q127" s="379"/>
      <c r="R127" s="379"/>
      <c r="S127" s="379"/>
      <c r="T127" s="379"/>
      <c r="U127" s="379"/>
      <c r="V127" s="379"/>
      <c r="W127" s="379"/>
      <c r="X127" s="379"/>
      <c r="Y127" s="66"/>
      <c r="Z127" s="66"/>
    </row>
    <row r="128" spans="1:53" ht="14.25" hidden="1" customHeight="1" x14ac:dyDescent="0.25">
      <c r="A128" s="380" t="s">
        <v>116</v>
      </c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0"/>
      <c r="O128" s="380"/>
      <c r="P128" s="380"/>
      <c r="Q128" s="380"/>
      <c r="R128" s="380"/>
      <c r="S128" s="380"/>
      <c r="T128" s="380"/>
      <c r="U128" s="380"/>
      <c r="V128" s="380"/>
      <c r="W128" s="380"/>
      <c r="X128" s="380"/>
      <c r="Y128" s="67"/>
      <c r="Z128" s="67"/>
    </row>
    <row r="129" spans="1:53" ht="27" hidden="1" customHeight="1" x14ac:dyDescent="0.25">
      <c r="A129" s="64" t="s">
        <v>243</v>
      </c>
      <c r="B129" s="64" t="s">
        <v>244</v>
      </c>
      <c r="C129" s="37">
        <v>4301011223</v>
      </c>
      <c r="D129" s="381">
        <v>4607091383423</v>
      </c>
      <c r="E129" s="381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8" t="s">
        <v>112</v>
      </c>
      <c r="L129" s="39" t="s">
        <v>133</v>
      </c>
      <c r="M129" s="38">
        <v>35</v>
      </c>
      <c r="N129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83"/>
      <c r="P129" s="383"/>
      <c r="Q129" s="383"/>
      <c r="R129" s="384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4" t="s">
        <v>66</v>
      </c>
    </row>
    <row r="130" spans="1:53" ht="27" hidden="1" customHeight="1" x14ac:dyDescent="0.25">
      <c r="A130" s="64" t="s">
        <v>245</v>
      </c>
      <c r="B130" s="64" t="s">
        <v>246</v>
      </c>
      <c r="C130" s="37">
        <v>4301011338</v>
      </c>
      <c r="D130" s="381">
        <v>4607091381405</v>
      </c>
      <c r="E130" s="381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8" t="s">
        <v>112</v>
      </c>
      <c r="L130" s="39" t="s">
        <v>79</v>
      </c>
      <c r="M130" s="38">
        <v>35</v>
      </c>
      <c r="N130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83"/>
      <c r="P130" s="383"/>
      <c r="Q130" s="383"/>
      <c r="R130" s="384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35" t="s">
        <v>66</v>
      </c>
    </row>
    <row r="131" spans="1:53" ht="27" hidden="1" customHeight="1" x14ac:dyDescent="0.25">
      <c r="A131" s="64" t="s">
        <v>247</v>
      </c>
      <c r="B131" s="64" t="s">
        <v>248</v>
      </c>
      <c r="C131" s="37">
        <v>4301011333</v>
      </c>
      <c r="D131" s="381">
        <v>4607091386516</v>
      </c>
      <c r="E131" s="381"/>
      <c r="F131" s="63">
        <v>1.4</v>
      </c>
      <c r="G131" s="38">
        <v>8</v>
      </c>
      <c r="H131" s="63">
        <v>11.2</v>
      </c>
      <c r="I131" s="63">
        <v>11.776</v>
      </c>
      <c r="J131" s="38">
        <v>56</v>
      </c>
      <c r="K131" s="38" t="s">
        <v>112</v>
      </c>
      <c r="L131" s="39" t="s">
        <v>79</v>
      </c>
      <c r="M131" s="38">
        <v>30</v>
      </c>
      <c r="N131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83"/>
      <c r="P131" s="383"/>
      <c r="Q131" s="383"/>
      <c r="R131" s="384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36" t="s">
        <v>66</v>
      </c>
    </row>
    <row r="132" spans="1:53" hidden="1" x14ac:dyDescent="0.2">
      <c r="A132" s="388"/>
      <c r="B132" s="388"/>
      <c r="C132" s="388"/>
      <c r="D132" s="388"/>
      <c r="E132" s="388"/>
      <c r="F132" s="388"/>
      <c r="G132" s="388"/>
      <c r="H132" s="388"/>
      <c r="I132" s="388"/>
      <c r="J132" s="388"/>
      <c r="K132" s="388"/>
      <c r="L132" s="388"/>
      <c r="M132" s="389"/>
      <c r="N132" s="385" t="s">
        <v>43</v>
      </c>
      <c r="O132" s="386"/>
      <c r="P132" s="386"/>
      <c r="Q132" s="386"/>
      <c r="R132" s="386"/>
      <c r="S132" s="386"/>
      <c r="T132" s="387"/>
      <c r="U132" s="43" t="s">
        <v>42</v>
      </c>
      <c r="V132" s="44">
        <f>IFERROR(V129/H129,"0")+IFERROR(V130/H130,"0")+IFERROR(V131/H131,"0")</f>
        <v>0</v>
      </c>
      <c r="W132" s="44">
        <f>IFERROR(W129/H129,"0")+IFERROR(W130/H130,"0")+IFERROR(W131/H131,"0")</f>
        <v>0</v>
      </c>
      <c r="X132" s="44">
        <f>IFERROR(IF(X129="",0,X129),"0")+IFERROR(IF(X130="",0,X130),"0")+IFERROR(IF(X131="",0,X131),"0")</f>
        <v>0</v>
      </c>
      <c r="Y132" s="68"/>
      <c r="Z132" s="68"/>
    </row>
    <row r="133" spans="1:53" hidden="1" x14ac:dyDescent="0.2">
      <c r="A133" s="388"/>
      <c r="B133" s="388"/>
      <c r="C133" s="388"/>
      <c r="D133" s="388"/>
      <c r="E133" s="388"/>
      <c r="F133" s="388"/>
      <c r="G133" s="388"/>
      <c r="H133" s="388"/>
      <c r="I133" s="388"/>
      <c r="J133" s="388"/>
      <c r="K133" s="388"/>
      <c r="L133" s="388"/>
      <c r="M133" s="389"/>
      <c r="N133" s="385" t="s">
        <v>43</v>
      </c>
      <c r="O133" s="386"/>
      <c r="P133" s="386"/>
      <c r="Q133" s="386"/>
      <c r="R133" s="386"/>
      <c r="S133" s="386"/>
      <c r="T133" s="387"/>
      <c r="U133" s="43" t="s">
        <v>0</v>
      </c>
      <c r="V133" s="44">
        <f>IFERROR(SUM(V129:V131),"0")</f>
        <v>0</v>
      </c>
      <c r="W133" s="44">
        <f>IFERROR(SUM(W129:W131),"0")</f>
        <v>0</v>
      </c>
      <c r="X133" s="43"/>
      <c r="Y133" s="68"/>
      <c r="Z133" s="68"/>
    </row>
    <row r="134" spans="1:53" ht="16.5" hidden="1" customHeight="1" x14ac:dyDescent="0.25">
      <c r="A134" s="379" t="s">
        <v>249</v>
      </c>
      <c r="B134" s="379"/>
      <c r="C134" s="379"/>
      <c r="D134" s="379"/>
      <c r="E134" s="379"/>
      <c r="F134" s="379"/>
      <c r="G134" s="379"/>
      <c r="H134" s="379"/>
      <c r="I134" s="379"/>
      <c r="J134" s="379"/>
      <c r="K134" s="379"/>
      <c r="L134" s="379"/>
      <c r="M134" s="379"/>
      <c r="N134" s="379"/>
      <c r="O134" s="379"/>
      <c r="P134" s="379"/>
      <c r="Q134" s="379"/>
      <c r="R134" s="379"/>
      <c r="S134" s="379"/>
      <c r="T134" s="379"/>
      <c r="U134" s="379"/>
      <c r="V134" s="379"/>
      <c r="W134" s="379"/>
      <c r="X134" s="379"/>
      <c r="Y134" s="66"/>
      <c r="Z134" s="66"/>
    </row>
    <row r="135" spans="1:53" ht="14.25" hidden="1" customHeight="1" x14ac:dyDescent="0.25">
      <c r="A135" s="380" t="s">
        <v>76</v>
      </c>
      <c r="B135" s="380"/>
      <c r="C135" s="380"/>
      <c r="D135" s="380"/>
      <c r="E135" s="380"/>
      <c r="F135" s="380"/>
      <c r="G135" s="380"/>
      <c r="H135" s="380"/>
      <c r="I135" s="380"/>
      <c r="J135" s="380"/>
      <c r="K135" s="380"/>
      <c r="L135" s="380"/>
      <c r="M135" s="380"/>
      <c r="N135" s="380"/>
      <c r="O135" s="380"/>
      <c r="P135" s="380"/>
      <c r="Q135" s="380"/>
      <c r="R135" s="380"/>
      <c r="S135" s="380"/>
      <c r="T135" s="380"/>
      <c r="U135" s="380"/>
      <c r="V135" s="380"/>
      <c r="W135" s="380"/>
      <c r="X135" s="380"/>
      <c r="Y135" s="67"/>
      <c r="Z135" s="67"/>
    </row>
    <row r="136" spans="1:53" ht="27" hidden="1" customHeight="1" x14ac:dyDescent="0.25">
      <c r="A136" s="64" t="s">
        <v>250</v>
      </c>
      <c r="B136" s="64" t="s">
        <v>251</v>
      </c>
      <c r="C136" s="37">
        <v>4301031191</v>
      </c>
      <c r="D136" s="381">
        <v>4680115880993</v>
      </c>
      <c r="E136" s="381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8" t="s">
        <v>80</v>
      </c>
      <c r="L136" s="39" t="s">
        <v>79</v>
      </c>
      <c r="M136" s="38">
        <v>40</v>
      </c>
      <c r="N136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83"/>
      <c r="P136" s="383"/>
      <c r="Q136" s="383"/>
      <c r="R136" s="384"/>
      <c r="S136" s="40" t="s">
        <v>48</v>
      </c>
      <c r="T136" s="40" t="s">
        <v>48</v>
      </c>
      <c r="U136" s="41" t="s">
        <v>0</v>
      </c>
      <c r="V136" s="59">
        <v>0</v>
      </c>
      <c r="W136" s="56">
        <f t="shared" ref="W136:W144" si="6"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37" t="s">
        <v>66</v>
      </c>
    </row>
    <row r="137" spans="1:53" ht="27" hidden="1" customHeight="1" x14ac:dyDescent="0.25">
      <c r="A137" s="64" t="s">
        <v>252</v>
      </c>
      <c r="B137" s="64" t="s">
        <v>253</v>
      </c>
      <c r="C137" s="37">
        <v>4301031204</v>
      </c>
      <c r="D137" s="381">
        <v>4680115881761</v>
      </c>
      <c r="E137" s="381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8" t="s">
        <v>80</v>
      </c>
      <c r="L137" s="39" t="s">
        <v>79</v>
      </c>
      <c r="M137" s="38">
        <v>40</v>
      </c>
      <c r="N137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83"/>
      <c r="P137" s="383"/>
      <c r="Q137" s="383"/>
      <c r="R137" s="384"/>
      <c r="S137" s="40" t="s">
        <v>48</v>
      </c>
      <c r="T137" s="40" t="s">
        <v>48</v>
      </c>
      <c r="U137" s="41" t="s">
        <v>0</v>
      </c>
      <c r="V137" s="59">
        <v>0</v>
      </c>
      <c r="W137" s="56">
        <f t="shared" si="6"/>
        <v>0</v>
      </c>
      <c r="X137" s="42" t="str">
        <f>IFERROR(IF(W137=0,"",ROUNDUP(W137/H137,0)*0.00753),"")</f>
        <v/>
      </c>
      <c r="Y137" s="69" t="s">
        <v>48</v>
      </c>
      <c r="Z137" s="70" t="s">
        <v>48</v>
      </c>
      <c r="AD137" s="71"/>
      <c r="BA137" s="138" t="s">
        <v>66</v>
      </c>
    </row>
    <row r="138" spans="1:53" ht="27" hidden="1" customHeight="1" x14ac:dyDescent="0.25">
      <c r="A138" s="64" t="s">
        <v>254</v>
      </c>
      <c r="B138" s="64" t="s">
        <v>255</v>
      </c>
      <c r="C138" s="37">
        <v>4301031201</v>
      </c>
      <c r="D138" s="381">
        <v>4680115881563</v>
      </c>
      <c r="E138" s="381"/>
      <c r="F138" s="63">
        <v>0.7</v>
      </c>
      <c r="G138" s="38">
        <v>6</v>
      </c>
      <c r="H138" s="63">
        <v>4.2</v>
      </c>
      <c r="I138" s="63">
        <v>4.4000000000000004</v>
      </c>
      <c r="J138" s="38">
        <v>156</v>
      </c>
      <c r="K138" s="38" t="s">
        <v>80</v>
      </c>
      <c r="L138" s="39" t="s">
        <v>79</v>
      </c>
      <c r="M138" s="38">
        <v>40</v>
      </c>
      <c r="N138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83"/>
      <c r="P138" s="383"/>
      <c r="Q138" s="383"/>
      <c r="R138" s="384"/>
      <c r="S138" s="40" t="s">
        <v>48</v>
      </c>
      <c r="T138" s="40" t="s">
        <v>48</v>
      </c>
      <c r="U138" s="41" t="s">
        <v>0</v>
      </c>
      <c r="V138" s="59">
        <v>0</v>
      </c>
      <c r="W138" s="56">
        <f t="shared" si="6"/>
        <v>0</v>
      </c>
      <c r="X138" s="42" t="str">
        <f>IFERROR(IF(W138=0,"",ROUNDUP(W138/H138,0)*0.00753),"")</f>
        <v/>
      </c>
      <c r="Y138" s="69" t="s">
        <v>48</v>
      </c>
      <c r="Z138" s="70" t="s">
        <v>48</v>
      </c>
      <c r="AD138" s="71"/>
      <c r="BA138" s="139" t="s">
        <v>66</v>
      </c>
    </row>
    <row r="139" spans="1:53" ht="27" hidden="1" customHeight="1" x14ac:dyDescent="0.25">
      <c r="A139" s="64" t="s">
        <v>256</v>
      </c>
      <c r="B139" s="64" t="s">
        <v>257</v>
      </c>
      <c r="C139" s="37">
        <v>4301031199</v>
      </c>
      <c r="D139" s="381">
        <v>4680115880986</v>
      </c>
      <c r="E139" s="381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8" t="s">
        <v>180</v>
      </c>
      <c r="L139" s="39" t="s">
        <v>79</v>
      </c>
      <c r="M139" s="38">
        <v>40</v>
      </c>
      <c r="N139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83"/>
      <c r="P139" s="383"/>
      <c r="Q139" s="383"/>
      <c r="R139" s="384"/>
      <c r="S139" s="40" t="s">
        <v>48</v>
      </c>
      <c r="T139" s="40" t="s">
        <v>48</v>
      </c>
      <c r="U139" s="41" t="s">
        <v>0</v>
      </c>
      <c r="V139" s="59">
        <v>0</v>
      </c>
      <c r="W139" s="56">
        <f t="shared" si="6"/>
        <v>0</v>
      </c>
      <c r="X139" s="42" t="str">
        <f>IFERROR(IF(W139=0,"",ROUNDUP(W139/H139,0)*0.00502),"")</f>
        <v/>
      </c>
      <c r="Y139" s="69" t="s">
        <v>48</v>
      </c>
      <c r="Z139" s="70" t="s">
        <v>48</v>
      </c>
      <c r="AD139" s="71"/>
      <c r="BA139" s="140" t="s">
        <v>66</v>
      </c>
    </row>
    <row r="140" spans="1:53" ht="27" hidden="1" customHeight="1" x14ac:dyDescent="0.25">
      <c r="A140" s="64" t="s">
        <v>258</v>
      </c>
      <c r="B140" s="64" t="s">
        <v>259</v>
      </c>
      <c r="C140" s="37">
        <v>4301031190</v>
      </c>
      <c r="D140" s="381">
        <v>4680115880207</v>
      </c>
      <c r="E140" s="381"/>
      <c r="F140" s="63">
        <v>0.4</v>
      </c>
      <c r="G140" s="38">
        <v>6</v>
      </c>
      <c r="H140" s="63">
        <v>2.4</v>
      </c>
      <c r="I140" s="63">
        <v>2.63</v>
      </c>
      <c r="J140" s="38">
        <v>156</v>
      </c>
      <c r="K140" s="38" t="s">
        <v>80</v>
      </c>
      <c r="L140" s="39" t="s">
        <v>79</v>
      </c>
      <c r="M140" s="38">
        <v>40</v>
      </c>
      <c r="N140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83"/>
      <c r="P140" s="383"/>
      <c r="Q140" s="383"/>
      <c r="R140" s="384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si="6"/>
        <v>0</v>
      </c>
      <c r="X140" s="42" t="str">
        <f>IFERROR(IF(W140=0,"",ROUNDUP(W140/H140,0)*0.00753),"")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hidden="1" customHeight="1" x14ac:dyDescent="0.25">
      <c r="A141" s="64" t="s">
        <v>260</v>
      </c>
      <c r="B141" s="64" t="s">
        <v>261</v>
      </c>
      <c r="C141" s="37">
        <v>4301031205</v>
      </c>
      <c r="D141" s="381">
        <v>4680115881785</v>
      </c>
      <c r="E141" s="381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8" t="s">
        <v>180</v>
      </c>
      <c r="L141" s="39" t="s">
        <v>79</v>
      </c>
      <c r="M141" s="38">
        <v>40</v>
      </c>
      <c r="N141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83"/>
      <c r="P141" s="383"/>
      <c r="Q141" s="383"/>
      <c r="R141" s="384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si="6"/>
        <v>0</v>
      </c>
      <c r="X141" s="42" t="str">
        <f>IFERROR(IF(W141=0,"",ROUNDUP(W141/H141,0)*0.00502),"")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hidden="1" customHeight="1" x14ac:dyDescent="0.25">
      <c r="A142" s="64" t="s">
        <v>262</v>
      </c>
      <c r="B142" s="64" t="s">
        <v>263</v>
      </c>
      <c r="C142" s="37">
        <v>4301031202</v>
      </c>
      <c r="D142" s="381">
        <v>4680115881679</v>
      </c>
      <c r="E142" s="381"/>
      <c r="F142" s="63">
        <v>0.35</v>
      </c>
      <c r="G142" s="38">
        <v>6</v>
      </c>
      <c r="H142" s="63">
        <v>2.1</v>
      </c>
      <c r="I142" s="63">
        <v>2.2000000000000002</v>
      </c>
      <c r="J142" s="38">
        <v>234</v>
      </c>
      <c r="K142" s="38" t="s">
        <v>180</v>
      </c>
      <c r="L142" s="39" t="s">
        <v>79</v>
      </c>
      <c r="M142" s="38">
        <v>40</v>
      </c>
      <c r="N142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83"/>
      <c r="P142" s="383"/>
      <c r="Q142" s="383"/>
      <c r="R142" s="384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6"/>
        <v>0</v>
      </c>
      <c r="X142" s="42" t="str">
        <f>IFERROR(IF(W142=0,"",ROUNDUP(W142/H142,0)*0.00502),"")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hidden="1" customHeight="1" x14ac:dyDescent="0.25">
      <c r="A143" s="64" t="s">
        <v>264</v>
      </c>
      <c r="B143" s="64" t="s">
        <v>265</v>
      </c>
      <c r="C143" s="37">
        <v>4301031158</v>
      </c>
      <c r="D143" s="381">
        <v>4680115880191</v>
      </c>
      <c r="E143" s="381"/>
      <c r="F143" s="63">
        <v>0.4</v>
      </c>
      <c r="G143" s="38">
        <v>6</v>
      </c>
      <c r="H143" s="63">
        <v>2.4</v>
      </c>
      <c r="I143" s="63">
        <v>2.6</v>
      </c>
      <c r="J143" s="38">
        <v>156</v>
      </c>
      <c r="K143" s="38" t="s">
        <v>80</v>
      </c>
      <c r="L143" s="39" t="s">
        <v>79</v>
      </c>
      <c r="M143" s="38">
        <v>40</v>
      </c>
      <c r="N143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83"/>
      <c r="P143" s="383"/>
      <c r="Q143" s="383"/>
      <c r="R143" s="384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6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16.5" hidden="1" customHeight="1" x14ac:dyDescent="0.25">
      <c r="A144" s="64" t="s">
        <v>266</v>
      </c>
      <c r="B144" s="64" t="s">
        <v>267</v>
      </c>
      <c r="C144" s="37">
        <v>4301031245</v>
      </c>
      <c r="D144" s="381">
        <v>4680115883963</v>
      </c>
      <c r="E144" s="381"/>
      <c r="F144" s="63">
        <v>0.28000000000000003</v>
      </c>
      <c r="G144" s="38">
        <v>6</v>
      </c>
      <c r="H144" s="63">
        <v>1.68</v>
      </c>
      <c r="I144" s="63">
        <v>1.78</v>
      </c>
      <c r="J144" s="38">
        <v>234</v>
      </c>
      <c r="K144" s="38" t="s">
        <v>180</v>
      </c>
      <c r="L144" s="39" t="s">
        <v>79</v>
      </c>
      <c r="M144" s="38">
        <v>40</v>
      </c>
      <c r="N144" s="461" t="s">
        <v>268</v>
      </c>
      <c r="O144" s="383"/>
      <c r="P144" s="383"/>
      <c r="Q144" s="383"/>
      <c r="R144" s="384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6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idden="1" x14ac:dyDescent="0.2">
      <c r="A145" s="388"/>
      <c r="B145" s="388"/>
      <c r="C145" s="388"/>
      <c r="D145" s="388"/>
      <c r="E145" s="388"/>
      <c r="F145" s="388"/>
      <c r="G145" s="388"/>
      <c r="H145" s="388"/>
      <c r="I145" s="388"/>
      <c r="J145" s="388"/>
      <c r="K145" s="388"/>
      <c r="L145" s="388"/>
      <c r="M145" s="389"/>
      <c r="N145" s="385" t="s">
        <v>43</v>
      </c>
      <c r="O145" s="386"/>
      <c r="P145" s="386"/>
      <c r="Q145" s="386"/>
      <c r="R145" s="386"/>
      <c r="S145" s="386"/>
      <c r="T145" s="387"/>
      <c r="U145" s="43" t="s">
        <v>42</v>
      </c>
      <c r="V145" s="44">
        <f>IFERROR(V136/H136,"0")+IFERROR(V137/H137,"0")+IFERROR(V138/H138,"0")+IFERROR(V139/H139,"0")+IFERROR(V140/H140,"0")+IFERROR(V141/H141,"0")+IFERROR(V142/H142,"0")+IFERROR(V143/H143,"0")+IFERROR(V144/H144,"0")</f>
        <v>0</v>
      </c>
      <c r="W145" s="44">
        <f>IFERROR(W136/H136,"0")+IFERROR(W137/H137,"0")+IFERROR(W138/H138,"0")+IFERROR(W139/H139,"0")+IFERROR(W140/H140,"0")+IFERROR(W141/H141,"0")+IFERROR(W142/H142,"0")+IFERROR(W143/H143,"0")+IFERROR(W144/H144,"0")</f>
        <v>0</v>
      </c>
      <c r="X145" s="44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68"/>
      <c r="Z145" s="68"/>
    </row>
    <row r="146" spans="1:53" hidden="1" x14ac:dyDescent="0.2">
      <c r="A146" s="388"/>
      <c r="B146" s="388"/>
      <c r="C146" s="388"/>
      <c r="D146" s="388"/>
      <c r="E146" s="388"/>
      <c r="F146" s="388"/>
      <c r="G146" s="388"/>
      <c r="H146" s="388"/>
      <c r="I146" s="388"/>
      <c r="J146" s="388"/>
      <c r="K146" s="388"/>
      <c r="L146" s="388"/>
      <c r="M146" s="389"/>
      <c r="N146" s="385" t="s">
        <v>43</v>
      </c>
      <c r="O146" s="386"/>
      <c r="P146" s="386"/>
      <c r="Q146" s="386"/>
      <c r="R146" s="386"/>
      <c r="S146" s="386"/>
      <c r="T146" s="387"/>
      <c r="U146" s="43" t="s">
        <v>0</v>
      </c>
      <c r="V146" s="44">
        <f>IFERROR(SUM(V136:V144),"0")</f>
        <v>0</v>
      </c>
      <c r="W146" s="44">
        <f>IFERROR(SUM(W136:W144),"0")</f>
        <v>0</v>
      </c>
      <c r="X146" s="43"/>
      <c r="Y146" s="68"/>
      <c r="Z146" s="68"/>
    </row>
    <row r="147" spans="1:53" ht="16.5" hidden="1" customHeight="1" x14ac:dyDescent="0.25">
      <c r="A147" s="379" t="s">
        <v>269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66"/>
      <c r="Z147" s="66"/>
    </row>
    <row r="148" spans="1:53" ht="14.25" hidden="1" customHeight="1" x14ac:dyDescent="0.25">
      <c r="A148" s="380" t="s">
        <v>116</v>
      </c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0"/>
      <c r="M148" s="380"/>
      <c r="N148" s="380"/>
      <c r="O148" s="380"/>
      <c r="P148" s="380"/>
      <c r="Q148" s="380"/>
      <c r="R148" s="380"/>
      <c r="S148" s="380"/>
      <c r="T148" s="380"/>
      <c r="U148" s="380"/>
      <c r="V148" s="380"/>
      <c r="W148" s="380"/>
      <c r="X148" s="380"/>
      <c r="Y148" s="67"/>
      <c r="Z148" s="67"/>
    </row>
    <row r="149" spans="1:53" ht="16.5" hidden="1" customHeight="1" x14ac:dyDescent="0.25">
      <c r="A149" s="64" t="s">
        <v>270</v>
      </c>
      <c r="B149" s="64" t="s">
        <v>271</v>
      </c>
      <c r="C149" s="37">
        <v>4301011450</v>
      </c>
      <c r="D149" s="381">
        <v>4680115881402</v>
      </c>
      <c r="E149" s="381"/>
      <c r="F149" s="63">
        <v>1.35</v>
      </c>
      <c r="G149" s="38">
        <v>8</v>
      </c>
      <c r="H149" s="63">
        <v>10.8</v>
      </c>
      <c r="I149" s="63">
        <v>11.28</v>
      </c>
      <c r="J149" s="38">
        <v>56</v>
      </c>
      <c r="K149" s="38" t="s">
        <v>112</v>
      </c>
      <c r="L149" s="39" t="s">
        <v>111</v>
      </c>
      <c r="M149" s="38">
        <v>55</v>
      </c>
      <c r="N149" s="4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83"/>
      <c r="P149" s="383"/>
      <c r="Q149" s="383"/>
      <c r="R149" s="384"/>
      <c r="S149" s="40" t="s">
        <v>48</v>
      </c>
      <c r="T149" s="40" t="s">
        <v>48</v>
      </c>
      <c r="U149" s="41" t="s">
        <v>0</v>
      </c>
      <c r="V149" s="59">
        <v>0</v>
      </c>
      <c r="W149" s="56">
        <f>IFERROR(IF(V149="",0,CEILING((V149/$H149),1)*$H149),"")</f>
        <v>0</v>
      </c>
      <c r="X149" s="42" t="str">
        <f>IFERROR(IF(W149=0,"",ROUNDUP(W149/H149,0)*0.02175),"")</f>
        <v/>
      </c>
      <c r="Y149" s="69" t="s">
        <v>48</v>
      </c>
      <c r="Z149" s="70" t="s">
        <v>48</v>
      </c>
      <c r="AD149" s="71"/>
      <c r="BA149" s="146" t="s">
        <v>66</v>
      </c>
    </row>
    <row r="150" spans="1:53" ht="27" hidden="1" customHeight="1" x14ac:dyDescent="0.25">
      <c r="A150" s="64" t="s">
        <v>272</v>
      </c>
      <c r="B150" s="64" t="s">
        <v>273</v>
      </c>
      <c r="C150" s="37">
        <v>4301011454</v>
      </c>
      <c r="D150" s="381">
        <v>4680115881396</v>
      </c>
      <c r="E150" s="381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8" t="s">
        <v>80</v>
      </c>
      <c r="L150" s="39" t="s">
        <v>79</v>
      </c>
      <c r="M150" s="38">
        <v>55</v>
      </c>
      <c r="N150" s="4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83"/>
      <c r="P150" s="383"/>
      <c r="Q150" s="383"/>
      <c r="R150" s="384"/>
      <c r="S150" s="40" t="s">
        <v>48</v>
      </c>
      <c r="T150" s="40" t="s">
        <v>48</v>
      </c>
      <c r="U150" s="41" t="s">
        <v>0</v>
      </c>
      <c r="V150" s="59">
        <v>0</v>
      </c>
      <c r="W150" s="56">
        <f>IFERROR(IF(V150="",0,CEILING((V150/$H150),1)*$H150),"")</f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47" t="s">
        <v>66</v>
      </c>
    </row>
    <row r="151" spans="1:53" hidden="1" x14ac:dyDescent="0.2">
      <c r="A151" s="388"/>
      <c r="B151" s="388"/>
      <c r="C151" s="388"/>
      <c r="D151" s="388"/>
      <c r="E151" s="388"/>
      <c r="F151" s="388"/>
      <c r="G151" s="388"/>
      <c r="H151" s="388"/>
      <c r="I151" s="388"/>
      <c r="J151" s="388"/>
      <c r="K151" s="388"/>
      <c r="L151" s="388"/>
      <c r="M151" s="389"/>
      <c r="N151" s="385" t="s">
        <v>43</v>
      </c>
      <c r="O151" s="386"/>
      <c r="P151" s="386"/>
      <c r="Q151" s="386"/>
      <c r="R151" s="386"/>
      <c r="S151" s="386"/>
      <c r="T151" s="387"/>
      <c r="U151" s="43" t="s">
        <v>42</v>
      </c>
      <c r="V151" s="44">
        <f>IFERROR(V149/H149,"0")+IFERROR(V150/H150,"0")</f>
        <v>0</v>
      </c>
      <c r="W151" s="44">
        <f>IFERROR(W149/H149,"0")+IFERROR(W150/H150,"0")</f>
        <v>0</v>
      </c>
      <c r="X151" s="44">
        <f>IFERROR(IF(X149="",0,X149),"0")+IFERROR(IF(X150="",0,X150),"0")</f>
        <v>0</v>
      </c>
      <c r="Y151" s="68"/>
      <c r="Z151" s="68"/>
    </row>
    <row r="152" spans="1:53" hidden="1" x14ac:dyDescent="0.2">
      <c r="A152" s="388"/>
      <c r="B152" s="388"/>
      <c r="C152" s="388"/>
      <c r="D152" s="388"/>
      <c r="E152" s="388"/>
      <c r="F152" s="388"/>
      <c r="G152" s="388"/>
      <c r="H152" s="388"/>
      <c r="I152" s="388"/>
      <c r="J152" s="388"/>
      <c r="K152" s="388"/>
      <c r="L152" s="388"/>
      <c r="M152" s="389"/>
      <c r="N152" s="385" t="s">
        <v>43</v>
      </c>
      <c r="O152" s="386"/>
      <c r="P152" s="386"/>
      <c r="Q152" s="386"/>
      <c r="R152" s="386"/>
      <c r="S152" s="386"/>
      <c r="T152" s="387"/>
      <c r="U152" s="43" t="s">
        <v>0</v>
      </c>
      <c r="V152" s="44">
        <f>IFERROR(SUM(V149:V150),"0")</f>
        <v>0</v>
      </c>
      <c r="W152" s="44">
        <f>IFERROR(SUM(W149:W150),"0")</f>
        <v>0</v>
      </c>
      <c r="X152" s="43"/>
      <c r="Y152" s="68"/>
      <c r="Z152" s="68"/>
    </row>
    <row r="153" spans="1:53" ht="14.25" hidden="1" customHeight="1" x14ac:dyDescent="0.25">
      <c r="A153" s="380" t="s">
        <v>108</v>
      </c>
      <c r="B153" s="380"/>
      <c r="C153" s="380"/>
      <c r="D153" s="380"/>
      <c r="E153" s="380"/>
      <c r="F153" s="380"/>
      <c r="G153" s="380"/>
      <c r="H153" s="380"/>
      <c r="I153" s="380"/>
      <c r="J153" s="380"/>
      <c r="K153" s="380"/>
      <c r="L153" s="380"/>
      <c r="M153" s="380"/>
      <c r="N153" s="380"/>
      <c r="O153" s="380"/>
      <c r="P153" s="380"/>
      <c r="Q153" s="380"/>
      <c r="R153" s="380"/>
      <c r="S153" s="380"/>
      <c r="T153" s="380"/>
      <c r="U153" s="380"/>
      <c r="V153" s="380"/>
      <c r="W153" s="380"/>
      <c r="X153" s="380"/>
      <c r="Y153" s="67"/>
      <c r="Z153" s="67"/>
    </row>
    <row r="154" spans="1:53" ht="16.5" hidden="1" customHeight="1" x14ac:dyDescent="0.25">
      <c r="A154" s="64" t="s">
        <v>274</v>
      </c>
      <c r="B154" s="64" t="s">
        <v>275</v>
      </c>
      <c r="C154" s="37">
        <v>4301020262</v>
      </c>
      <c r="D154" s="381">
        <v>4680115882935</v>
      </c>
      <c r="E154" s="381"/>
      <c r="F154" s="63">
        <v>1.35</v>
      </c>
      <c r="G154" s="38">
        <v>8</v>
      </c>
      <c r="H154" s="63">
        <v>10.8</v>
      </c>
      <c r="I154" s="63">
        <v>11.28</v>
      </c>
      <c r="J154" s="38">
        <v>56</v>
      </c>
      <c r="K154" s="38" t="s">
        <v>112</v>
      </c>
      <c r="L154" s="39" t="s">
        <v>133</v>
      </c>
      <c r="M154" s="38">
        <v>50</v>
      </c>
      <c r="N154" s="464" t="s">
        <v>276</v>
      </c>
      <c r="O154" s="383"/>
      <c r="P154" s="383"/>
      <c r="Q154" s="383"/>
      <c r="R154" s="384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IFERROR(IF(W154=0,"",ROUNDUP(W154/H154,0)*0.02175),"")</f>
        <v/>
      </c>
      <c r="Y154" s="69" t="s">
        <v>48</v>
      </c>
      <c r="Z154" s="70" t="s">
        <v>48</v>
      </c>
      <c r="AD154" s="71"/>
      <c r="BA154" s="148" t="s">
        <v>66</v>
      </c>
    </row>
    <row r="155" spans="1:53" ht="16.5" hidden="1" customHeight="1" x14ac:dyDescent="0.25">
      <c r="A155" s="64" t="s">
        <v>277</v>
      </c>
      <c r="B155" s="64" t="s">
        <v>278</v>
      </c>
      <c r="C155" s="37">
        <v>4301020220</v>
      </c>
      <c r="D155" s="381">
        <v>4680115880764</v>
      </c>
      <c r="E155" s="381"/>
      <c r="F155" s="63">
        <v>0.35</v>
      </c>
      <c r="G155" s="38">
        <v>6</v>
      </c>
      <c r="H155" s="63">
        <v>2.1</v>
      </c>
      <c r="I155" s="63">
        <v>2.2999999999999998</v>
      </c>
      <c r="J155" s="38">
        <v>156</v>
      </c>
      <c r="K155" s="38" t="s">
        <v>80</v>
      </c>
      <c r="L155" s="39" t="s">
        <v>111</v>
      </c>
      <c r="M155" s="38">
        <v>50</v>
      </c>
      <c r="N155" s="4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83"/>
      <c r="P155" s="383"/>
      <c r="Q155" s="383"/>
      <c r="R155" s="384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49" t="s">
        <v>66</v>
      </c>
    </row>
    <row r="156" spans="1:53" hidden="1" x14ac:dyDescent="0.2">
      <c r="A156" s="388"/>
      <c r="B156" s="388"/>
      <c r="C156" s="388"/>
      <c r="D156" s="388"/>
      <c r="E156" s="388"/>
      <c r="F156" s="388"/>
      <c r="G156" s="388"/>
      <c r="H156" s="388"/>
      <c r="I156" s="388"/>
      <c r="J156" s="388"/>
      <c r="K156" s="388"/>
      <c r="L156" s="388"/>
      <c r="M156" s="389"/>
      <c r="N156" s="385" t="s">
        <v>43</v>
      </c>
      <c r="O156" s="386"/>
      <c r="P156" s="386"/>
      <c r="Q156" s="386"/>
      <c r="R156" s="386"/>
      <c r="S156" s="386"/>
      <c r="T156" s="387"/>
      <c r="U156" s="43" t="s">
        <v>42</v>
      </c>
      <c r="V156" s="44">
        <f>IFERROR(V154/H154,"0")+IFERROR(V155/H155,"0")</f>
        <v>0</v>
      </c>
      <c r="W156" s="44">
        <f>IFERROR(W154/H154,"0")+IFERROR(W155/H155,"0")</f>
        <v>0</v>
      </c>
      <c r="X156" s="44">
        <f>IFERROR(IF(X154="",0,X154),"0")+IFERROR(IF(X155="",0,X155),"0")</f>
        <v>0</v>
      </c>
      <c r="Y156" s="68"/>
      <c r="Z156" s="68"/>
    </row>
    <row r="157" spans="1:53" hidden="1" x14ac:dyDescent="0.2">
      <c r="A157" s="388"/>
      <c r="B157" s="388"/>
      <c r="C157" s="388"/>
      <c r="D157" s="388"/>
      <c r="E157" s="388"/>
      <c r="F157" s="388"/>
      <c r="G157" s="388"/>
      <c r="H157" s="388"/>
      <c r="I157" s="388"/>
      <c r="J157" s="388"/>
      <c r="K157" s="388"/>
      <c r="L157" s="388"/>
      <c r="M157" s="389"/>
      <c r="N157" s="385" t="s">
        <v>43</v>
      </c>
      <c r="O157" s="386"/>
      <c r="P157" s="386"/>
      <c r="Q157" s="386"/>
      <c r="R157" s="386"/>
      <c r="S157" s="386"/>
      <c r="T157" s="387"/>
      <c r="U157" s="43" t="s">
        <v>0</v>
      </c>
      <c r="V157" s="44">
        <f>IFERROR(SUM(V154:V155),"0")</f>
        <v>0</v>
      </c>
      <c r="W157" s="44">
        <f>IFERROR(SUM(W154:W155),"0")</f>
        <v>0</v>
      </c>
      <c r="X157" s="43"/>
      <c r="Y157" s="68"/>
      <c r="Z157" s="68"/>
    </row>
    <row r="158" spans="1:53" ht="14.25" hidden="1" customHeight="1" x14ac:dyDescent="0.25">
      <c r="A158" s="380" t="s">
        <v>76</v>
      </c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0"/>
      <c r="O158" s="380"/>
      <c r="P158" s="380"/>
      <c r="Q158" s="380"/>
      <c r="R158" s="380"/>
      <c r="S158" s="380"/>
      <c r="T158" s="380"/>
      <c r="U158" s="380"/>
      <c r="V158" s="380"/>
      <c r="W158" s="380"/>
      <c r="X158" s="380"/>
      <c r="Y158" s="67"/>
      <c r="Z158" s="67"/>
    </row>
    <row r="159" spans="1:53" ht="27" hidden="1" customHeight="1" x14ac:dyDescent="0.25">
      <c r="A159" s="64" t="s">
        <v>279</v>
      </c>
      <c r="B159" s="64" t="s">
        <v>280</v>
      </c>
      <c r="C159" s="37">
        <v>4301031224</v>
      </c>
      <c r="D159" s="381">
        <v>4680115882683</v>
      </c>
      <c r="E159" s="381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8" t="s">
        <v>80</v>
      </c>
      <c r="L159" s="39" t="s">
        <v>79</v>
      </c>
      <c r="M159" s="38">
        <v>40</v>
      </c>
      <c r="N159" s="4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83"/>
      <c r="P159" s="383"/>
      <c r="Q159" s="383"/>
      <c r="R159" s="384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IFERROR(IF(W159=0,"",ROUNDUP(W159/H159,0)*0.00937),"")</f>
        <v/>
      </c>
      <c r="Y159" s="69" t="s">
        <v>48</v>
      </c>
      <c r="Z159" s="70" t="s">
        <v>48</v>
      </c>
      <c r="AD159" s="71"/>
      <c r="BA159" s="150" t="s">
        <v>66</v>
      </c>
    </row>
    <row r="160" spans="1:53" ht="27" hidden="1" customHeight="1" x14ac:dyDescent="0.25">
      <c r="A160" s="64" t="s">
        <v>281</v>
      </c>
      <c r="B160" s="64" t="s">
        <v>282</v>
      </c>
      <c r="C160" s="37">
        <v>4301031230</v>
      </c>
      <c r="D160" s="381">
        <v>4680115882690</v>
      </c>
      <c r="E160" s="381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8" t="s">
        <v>80</v>
      </c>
      <c r="L160" s="39" t="s">
        <v>79</v>
      </c>
      <c r="M160" s="38">
        <v>40</v>
      </c>
      <c r="N160" s="4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83"/>
      <c r="P160" s="383"/>
      <c r="Q160" s="383"/>
      <c r="R160" s="384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IFERROR(IF(W160=0,"",ROUNDUP(W160/H160,0)*0.00937),"")</f>
        <v/>
      </c>
      <c r="Y160" s="69" t="s">
        <v>48</v>
      </c>
      <c r="Z160" s="70" t="s">
        <v>48</v>
      </c>
      <c r="AD160" s="71"/>
      <c r="BA160" s="151" t="s">
        <v>66</v>
      </c>
    </row>
    <row r="161" spans="1:53" ht="27" hidden="1" customHeight="1" x14ac:dyDescent="0.25">
      <c r="A161" s="64" t="s">
        <v>283</v>
      </c>
      <c r="B161" s="64" t="s">
        <v>284</v>
      </c>
      <c r="C161" s="37">
        <v>4301031220</v>
      </c>
      <c r="D161" s="381">
        <v>4680115882669</v>
      </c>
      <c r="E161" s="381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8" t="s">
        <v>80</v>
      </c>
      <c r="L161" s="39" t="s">
        <v>79</v>
      </c>
      <c r="M161" s="38">
        <v>40</v>
      </c>
      <c r="N161" s="4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83"/>
      <c r="P161" s="383"/>
      <c r="Q161" s="383"/>
      <c r="R161" s="384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IFERROR(IF(W161=0,"",ROUNDUP(W161/H161,0)*0.00937),"")</f>
        <v/>
      </c>
      <c r="Y161" s="69" t="s">
        <v>48</v>
      </c>
      <c r="Z161" s="70" t="s">
        <v>48</v>
      </c>
      <c r="AD161" s="71"/>
      <c r="BA161" s="152" t="s">
        <v>66</v>
      </c>
    </row>
    <row r="162" spans="1:53" ht="27" hidden="1" customHeight="1" x14ac:dyDescent="0.25">
      <c r="A162" s="64" t="s">
        <v>285</v>
      </c>
      <c r="B162" s="64" t="s">
        <v>286</v>
      </c>
      <c r="C162" s="37">
        <v>4301031221</v>
      </c>
      <c r="D162" s="381">
        <v>4680115882676</v>
      </c>
      <c r="E162" s="381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8" t="s">
        <v>80</v>
      </c>
      <c r="L162" s="39" t="s">
        <v>79</v>
      </c>
      <c r="M162" s="38">
        <v>40</v>
      </c>
      <c r="N162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83"/>
      <c r="P162" s="383"/>
      <c r="Q162" s="383"/>
      <c r="R162" s="384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IFERROR(IF(W162=0,"",ROUNDUP(W162/H162,0)*0.00937),"")</f>
        <v/>
      </c>
      <c r="Y162" s="69" t="s">
        <v>48</v>
      </c>
      <c r="Z162" s="70" t="s">
        <v>48</v>
      </c>
      <c r="AD162" s="71"/>
      <c r="BA162" s="153" t="s">
        <v>66</v>
      </c>
    </row>
    <row r="163" spans="1:53" hidden="1" x14ac:dyDescent="0.2">
      <c r="A163" s="388"/>
      <c r="B163" s="388"/>
      <c r="C163" s="388"/>
      <c r="D163" s="388"/>
      <c r="E163" s="388"/>
      <c r="F163" s="388"/>
      <c r="G163" s="388"/>
      <c r="H163" s="388"/>
      <c r="I163" s="388"/>
      <c r="J163" s="388"/>
      <c r="K163" s="388"/>
      <c r="L163" s="388"/>
      <c r="M163" s="389"/>
      <c r="N163" s="385" t="s">
        <v>43</v>
      </c>
      <c r="O163" s="386"/>
      <c r="P163" s="386"/>
      <c r="Q163" s="386"/>
      <c r="R163" s="386"/>
      <c r="S163" s="386"/>
      <c r="T163" s="387"/>
      <c r="U163" s="43" t="s">
        <v>42</v>
      </c>
      <c r="V163" s="44">
        <f>IFERROR(V159/H159,"0")+IFERROR(V160/H160,"0")+IFERROR(V161/H161,"0")+IFERROR(V162/H162,"0")</f>
        <v>0</v>
      </c>
      <c r="W163" s="44">
        <f>IFERROR(W159/H159,"0")+IFERROR(W160/H160,"0")+IFERROR(W161/H161,"0")+IFERROR(W162/H162,"0")</f>
        <v>0</v>
      </c>
      <c r="X163" s="44">
        <f>IFERROR(IF(X159="",0,X159),"0")+IFERROR(IF(X160="",0,X160),"0")+IFERROR(IF(X161="",0,X161),"0")+IFERROR(IF(X162="",0,X162),"0")</f>
        <v>0</v>
      </c>
      <c r="Y163" s="68"/>
      <c r="Z163" s="68"/>
    </row>
    <row r="164" spans="1:53" hidden="1" x14ac:dyDescent="0.2">
      <c r="A164" s="388"/>
      <c r="B164" s="388"/>
      <c r="C164" s="388"/>
      <c r="D164" s="388"/>
      <c r="E164" s="388"/>
      <c r="F164" s="388"/>
      <c r="G164" s="388"/>
      <c r="H164" s="388"/>
      <c r="I164" s="388"/>
      <c r="J164" s="388"/>
      <c r="K164" s="388"/>
      <c r="L164" s="388"/>
      <c r="M164" s="389"/>
      <c r="N164" s="385" t="s">
        <v>43</v>
      </c>
      <c r="O164" s="386"/>
      <c r="P164" s="386"/>
      <c r="Q164" s="386"/>
      <c r="R164" s="386"/>
      <c r="S164" s="386"/>
      <c r="T164" s="387"/>
      <c r="U164" s="43" t="s">
        <v>0</v>
      </c>
      <c r="V164" s="44">
        <f>IFERROR(SUM(V159:V162),"0")</f>
        <v>0</v>
      </c>
      <c r="W164" s="44">
        <f>IFERROR(SUM(W159:W162),"0")</f>
        <v>0</v>
      </c>
      <c r="X164" s="43"/>
      <c r="Y164" s="68"/>
      <c r="Z164" s="68"/>
    </row>
    <row r="165" spans="1:53" ht="14.25" hidden="1" customHeight="1" x14ac:dyDescent="0.25">
      <c r="A165" s="380" t="s">
        <v>81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67"/>
      <c r="Z165" s="67"/>
    </row>
    <row r="166" spans="1:53" ht="27" hidden="1" customHeight="1" x14ac:dyDescent="0.25">
      <c r="A166" s="64" t="s">
        <v>287</v>
      </c>
      <c r="B166" s="64" t="s">
        <v>288</v>
      </c>
      <c r="C166" s="37">
        <v>4301051409</v>
      </c>
      <c r="D166" s="381">
        <v>4680115881556</v>
      </c>
      <c r="E166" s="381"/>
      <c r="F166" s="63">
        <v>1</v>
      </c>
      <c r="G166" s="38">
        <v>4</v>
      </c>
      <c r="H166" s="63">
        <v>4</v>
      </c>
      <c r="I166" s="63">
        <v>4.4080000000000004</v>
      </c>
      <c r="J166" s="38">
        <v>104</v>
      </c>
      <c r="K166" s="38" t="s">
        <v>112</v>
      </c>
      <c r="L166" s="39" t="s">
        <v>133</v>
      </c>
      <c r="M166" s="38">
        <v>45</v>
      </c>
      <c r="N166" s="4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83"/>
      <c r="P166" s="383"/>
      <c r="Q166" s="383"/>
      <c r="R166" s="384"/>
      <c r="S166" s="40" t="s">
        <v>48</v>
      </c>
      <c r="T166" s="40" t="s">
        <v>48</v>
      </c>
      <c r="U166" s="41" t="s">
        <v>0</v>
      </c>
      <c r="V166" s="59">
        <v>0</v>
      </c>
      <c r="W166" s="56">
        <f t="shared" ref="W166:W182" si="7">IFERROR(IF(V166="",0,CEILING((V166/$H166),1)*$H166),"")</f>
        <v>0</v>
      </c>
      <c r="X166" s="42" t="str">
        <f>IFERROR(IF(W166=0,"",ROUNDUP(W166/H166,0)*0.01196),"")</f>
        <v/>
      </c>
      <c r="Y166" s="69" t="s">
        <v>48</v>
      </c>
      <c r="Z166" s="70" t="s">
        <v>48</v>
      </c>
      <c r="AD166" s="71"/>
      <c r="BA166" s="154" t="s">
        <v>66</v>
      </c>
    </row>
    <row r="167" spans="1:53" ht="16.5" hidden="1" customHeight="1" x14ac:dyDescent="0.25">
      <c r="A167" s="64" t="s">
        <v>289</v>
      </c>
      <c r="B167" s="64" t="s">
        <v>290</v>
      </c>
      <c r="C167" s="37">
        <v>4301051538</v>
      </c>
      <c r="D167" s="381">
        <v>4680115880573</v>
      </c>
      <c r="E167" s="381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8" t="s">
        <v>112</v>
      </c>
      <c r="L167" s="39" t="s">
        <v>79</v>
      </c>
      <c r="M167" s="38">
        <v>45</v>
      </c>
      <c r="N167" s="471" t="s">
        <v>291</v>
      </c>
      <c r="O167" s="383"/>
      <c r="P167" s="383"/>
      <c r="Q167" s="383"/>
      <c r="R167" s="384"/>
      <c r="S167" s="40" t="s">
        <v>48</v>
      </c>
      <c r="T167" s="40" t="s">
        <v>48</v>
      </c>
      <c r="U167" s="41" t="s">
        <v>0</v>
      </c>
      <c r="V167" s="59">
        <v>0</v>
      </c>
      <c r="W167" s="56">
        <f t="shared" si="7"/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55" t="s">
        <v>66</v>
      </c>
    </row>
    <row r="168" spans="1:53" ht="27" hidden="1" customHeight="1" x14ac:dyDescent="0.25">
      <c r="A168" s="64" t="s">
        <v>292</v>
      </c>
      <c r="B168" s="64" t="s">
        <v>293</v>
      </c>
      <c r="C168" s="37">
        <v>4301051408</v>
      </c>
      <c r="D168" s="381">
        <v>4680115881594</v>
      </c>
      <c r="E168" s="381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8" t="s">
        <v>112</v>
      </c>
      <c r="L168" s="39" t="s">
        <v>133</v>
      </c>
      <c r="M168" s="38">
        <v>40</v>
      </c>
      <c r="N168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83"/>
      <c r="P168" s="383"/>
      <c r="Q168" s="383"/>
      <c r="R168" s="384"/>
      <c r="S168" s="40" t="s">
        <v>48</v>
      </c>
      <c r="T168" s="40" t="s">
        <v>48</v>
      </c>
      <c r="U168" s="41" t="s">
        <v>0</v>
      </c>
      <c r="V168" s="59">
        <v>0</v>
      </c>
      <c r="W168" s="56">
        <f t="shared" si="7"/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56" t="s">
        <v>66</v>
      </c>
    </row>
    <row r="169" spans="1:53" ht="27" hidden="1" customHeight="1" x14ac:dyDescent="0.25">
      <c r="A169" s="64" t="s">
        <v>294</v>
      </c>
      <c r="B169" s="64" t="s">
        <v>295</v>
      </c>
      <c r="C169" s="37">
        <v>4301051505</v>
      </c>
      <c r="D169" s="381">
        <v>4680115881587</v>
      </c>
      <c r="E169" s="381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8" t="s">
        <v>112</v>
      </c>
      <c r="L169" s="39" t="s">
        <v>79</v>
      </c>
      <c r="M169" s="38">
        <v>40</v>
      </c>
      <c r="N169" s="473" t="s">
        <v>296</v>
      </c>
      <c r="O169" s="383"/>
      <c r="P169" s="383"/>
      <c r="Q169" s="383"/>
      <c r="R169" s="384"/>
      <c r="S169" s="40" t="s">
        <v>48</v>
      </c>
      <c r="T169" s="40" t="s">
        <v>48</v>
      </c>
      <c r="U169" s="41" t="s">
        <v>0</v>
      </c>
      <c r="V169" s="59">
        <v>0</v>
      </c>
      <c r="W169" s="56">
        <f t="shared" si="7"/>
        <v>0</v>
      </c>
      <c r="X169" s="42" t="str">
        <f>IFERROR(IF(W169=0,"",ROUNDUP(W169/H169,0)*0.01196),"")</f>
        <v/>
      </c>
      <c r="Y169" s="69" t="s">
        <v>48</v>
      </c>
      <c r="Z169" s="70" t="s">
        <v>48</v>
      </c>
      <c r="AD169" s="71"/>
      <c r="BA169" s="157" t="s">
        <v>66</v>
      </c>
    </row>
    <row r="170" spans="1:53" ht="16.5" hidden="1" customHeight="1" x14ac:dyDescent="0.25">
      <c r="A170" s="64" t="s">
        <v>297</v>
      </c>
      <c r="B170" s="64" t="s">
        <v>298</v>
      </c>
      <c r="C170" s="37">
        <v>4301051380</v>
      </c>
      <c r="D170" s="381">
        <v>4680115880962</v>
      </c>
      <c r="E170" s="381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8" t="s">
        <v>112</v>
      </c>
      <c r="L170" s="39" t="s">
        <v>79</v>
      </c>
      <c r="M170" s="38">
        <v>40</v>
      </c>
      <c r="N170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83"/>
      <c r="P170" s="383"/>
      <c r="Q170" s="383"/>
      <c r="R170" s="384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si="7"/>
        <v>0</v>
      </c>
      <c r="X170" s="42" t="str">
        <f>IFERROR(IF(W170=0,"",ROUNDUP(W170/H170,0)*0.02175),"")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27" hidden="1" customHeight="1" x14ac:dyDescent="0.25">
      <c r="A171" s="64" t="s">
        <v>299</v>
      </c>
      <c r="B171" s="64" t="s">
        <v>300</v>
      </c>
      <c r="C171" s="37">
        <v>4301051411</v>
      </c>
      <c r="D171" s="381">
        <v>4680115881617</v>
      </c>
      <c r="E171" s="381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8" t="s">
        <v>112</v>
      </c>
      <c r="L171" s="39" t="s">
        <v>133</v>
      </c>
      <c r="M171" s="38">
        <v>40</v>
      </c>
      <c r="N171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83"/>
      <c r="P171" s="383"/>
      <c r="Q171" s="383"/>
      <c r="R171" s="384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7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hidden="1" customHeight="1" x14ac:dyDescent="0.25">
      <c r="A172" s="64" t="s">
        <v>301</v>
      </c>
      <c r="B172" s="64" t="s">
        <v>302</v>
      </c>
      <c r="C172" s="37">
        <v>4301051487</v>
      </c>
      <c r="D172" s="381">
        <v>4680115881228</v>
      </c>
      <c r="E172" s="381"/>
      <c r="F172" s="63">
        <v>0.4</v>
      </c>
      <c r="G172" s="38">
        <v>6</v>
      </c>
      <c r="H172" s="63">
        <v>2.4</v>
      </c>
      <c r="I172" s="63">
        <v>2.6720000000000002</v>
      </c>
      <c r="J172" s="38">
        <v>156</v>
      </c>
      <c r="K172" s="38" t="s">
        <v>80</v>
      </c>
      <c r="L172" s="39" t="s">
        <v>79</v>
      </c>
      <c r="M172" s="38">
        <v>40</v>
      </c>
      <c r="N172" s="476" t="s">
        <v>303</v>
      </c>
      <c r="O172" s="383"/>
      <c r="P172" s="383"/>
      <c r="Q172" s="383"/>
      <c r="R172" s="384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7"/>
        <v>0</v>
      </c>
      <c r="X172" s="42" t="str">
        <f>IFERROR(IF(W172=0,"",ROUNDUP(W172/H172,0)*0.00753),"")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hidden="1" customHeight="1" x14ac:dyDescent="0.25">
      <c r="A173" s="64" t="s">
        <v>304</v>
      </c>
      <c r="B173" s="64" t="s">
        <v>305</v>
      </c>
      <c r="C173" s="37">
        <v>4301051506</v>
      </c>
      <c r="D173" s="381">
        <v>4680115881037</v>
      </c>
      <c r="E173" s="381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8" t="s">
        <v>80</v>
      </c>
      <c r="L173" s="39" t="s">
        <v>79</v>
      </c>
      <c r="M173" s="38">
        <v>40</v>
      </c>
      <c r="N173" s="477" t="s">
        <v>306</v>
      </c>
      <c r="O173" s="383"/>
      <c r="P173" s="383"/>
      <c r="Q173" s="383"/>
      <c r="R173" s="384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7"/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hidden="1" customHeight="1" x14ac:dyDescent="0.25">
      <c r="A174" s="64" t="s">
        <v>307</v>
      </c>
      <c r="B174" s="64" t="s">
        <v>308</v>
      </c>
      <c r="C174" s="37">
        <v>4301051384</v>
      </c>
      <c r="D174" s="381">
        <v>4680115881211</v>
      </c>
      <c r="E174" s="381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8" t="s">
        <v>80</v>
      </c>
      <c r="L174" s="39" t="s">
        <v>79</v>
      </c>
      <c r="M174" s="38">
        <v>45</v>
      </c>
      <c r="N174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83"/>
      <c r="P174" s="383"/>
      <c r="Q174" s="383"/>
      <c r="R174" s="384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7"/>
        <v>0</v>
      </c>
      <c r="X174" s="42" t="str">
        <f>IFERROR(IF(W174=0,"",ROUNDUP(W174/H174,0)*0.00753),"")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hidden="1" customHeight="1" x14ac:dyDescent="0.25">
      <c r="A175" s="64" t="s">
        <v>309</v>
      </c>
      <c r="B175" s="64" t="s">
        <v>310</v>
      </c>
      <c r="C175" s="37">
        <v>4301051378</v>
      </c>
      <c r="D175" s="381">
        <v>4680115881020</v>
      </c>
      <c r="E175" s="381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8" t="s">
        <v>80</v>
      </c>
      <c r="L175" s="39" t="s">
        <v>79</v>
      </c>
      <c r="M175" s="38">
        <v>45</v>
      </c>
      <c r="N175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83"/>
      <c r="P175" s="383"/>
      <c r="Q175" s="383"/>
      <c r="R175" s="384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7"/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hidden="1" customHeight="1" x14ac:dyDescent="0.25">
      <c r="A176" s="64" t="s">
        <v>311</v>
      </c>
      <c r="B176" s="64" t="s">
        <v>312</v>
      </c>
      <c r="C176" s="37">
        <v>4301051407</v>
      </c>
      <c r="D176" s="381">
        <v>4680115882195</v>
      </c>
      <c r="E176" s="381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8" t="s">
        <v>80</v>
      </c>
      <c r="L176" s="39" t="s">
        <v>133</v>
      </c>
      <c r="M176" s="38">
        <v>40</v>
      </c>
      <c r="N176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83"/>
      <c r="P176" s="383"/>
      <c r="Q176" s="383"/>
      <c r="R176" s="384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7"/>
        <v>0</v>
      </c>
      <c r="X176" s="42" t="str">
        <f t="shared" ref="X176:X182" si="8"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hidden="1" customHeight="1" x14ac:dyDescent="0.25">
      <c r="A177" s="64" t="s">
        <v>313</v>
      </c>
      <c r="B177" s="64" t="s">
        <v>314</v>
      </c>
      <c r="C177" s="37">
        <v>4301051479</v>
      </c>
      <c r="D177" s="381">
        <v>4680115882607</v>
      </c>
      <c r="E177" s="381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8" t="s">
        <v>80</v>
      </c>
      <c r="L177" s="39" t="s">
        <v>133</v>
      </c>
      <c r="M177" s="38">
        <v>45</v>
      </c>
      <c r="N177" s="4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83"/>
      <c r="P177" s="383"/>
      <c r="Q177" s="383"/>
      <c r="R177" s="384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7"/>
        <v>0</v>
      </c>
      <c r="X177" s="42" t="str">
        <f t="shared" si="8"/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hidden="1" customHeight="1" x14ac:dyDescent="0.25">
      <c r="A178" s="64" t="s">
        <v>315</v>
      </c>
      <c r="B178" s="64" t="s">
        <v>316</v>
      </c>
      <c r="C178" s="37">
        <v>4301051468</v>
      </c>
      <c r="D178" s="381">
        <v>4680115880092</v>
      </c>
      <c r="E178" s="381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133</v>
      </c>
      <c r="M178" s="38">
        <v>45</v>
      </c>
      <c r="N178" s="48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83"/>
      <c r="P178" s="383"/>
      <c r="Q178" s="383"/>
      <c r="R178" s="384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7"/>
        <v>0</v>
      </c>
      <c r="X178" s="42" t="str">
        <f t="shared" si="8"/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hidden="1" customHeight="1" x14ac:dyDescent="0.25">
      <c r="A179" s="64" t="s">
        <v>317</v>
      </c>
      <c r="B179" s="64" t="s">
        <v>318</v>
      </c>
      <c r="C179" s="37">
        <v>4301051469</v>
      </c>
      <c r="D179" s="381">
        <v>4680115880221</v>
      </c>
      <c r="E179" s="381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133</v>
      </c>
      <c r="M179" s="38">
        <v>45</v>
      </c>
      <c r="N179" s="4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83"/>
      <c r="P179" s="383"/>
      <c r="Q179" s="383"/>
      <c r="R179" s="384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7"/>
        <v>0</v>
      </c>
      <c r="X179" s="42" t="str">
        <f t="shared" si="8"/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hidden="1" customHeight="1" x14ac:dyDescent="0.25">
      <c r="A180" s="64" t="s">
        <v>319</v>
      </c>
      <c r="B180" s="64" t="s">
        <v>320</v>
      </c>
      <c r="C180" s="37">
        <v>4301051523</v>
      </c>
      <c r="D180" s="381">
        <v>4680115882942</v>
      </c>
      <c r="E180" s="381"/>
      <c r="F180" s="63">
        <v>0.3</v>
      </c>
      <c r="G180" s="38">
        <v>6</v>
      </c>
      <c r="H180" s="63">
        <v>1.8</v>
      </c>
      <c r="I180" s="63">
        <v>2.0720000000000001</v>
      </c>
      <c r="J180" s="38">
        <v>156</v>
      </c>
      <c r="K180" s="38" t="s">
        <v>80</v>
      </c>
      <c r="L180" s="39" t="s">
        <v>79</v>
      </c>
      <c r="M180" s="38">
        <v>40</v>
      </c>
      <c r="N180" s="48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83"/>
      <c r="P180" s="383"/>
      <c r="Q180" s="383"/>
      <c r="R180" s="384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7"/>
        <v>0</v>
      </c>
      <c r="X180" s="42" t="str">
        <f t="shared" si="8"/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hidden="1" customHeight="1" x14ac:dyDescent="0.25">
      <c r="A181" s="64" t="s">
        <v>321</v>
      </c>
      <c r="B181" s="64" t="s">
        <v>322</v>
      </c>
      <c r="C181" s="37">
        <v>4301051326</v>
      </c>
      <c r="D181" s="381">
        <v>4680115880504</v>
      </c>
      <c r="E181" s="381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4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83"/>
      <c r="P181" s="383"/>
      <c r="Q181" s="383"/>
      <c r="R181" s="384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7"/>
        <v>0</v>
      </c>
      <c r="X181" s="42" t="str">
        <f t="shared" si="8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hidden="1" customHeight="1" x14ac:dyDescent="0.25">
      <c r="A182" s="64" t="s">
        <v>323</v>
      </c>
      <c r="B182" s="64" t="s">
        <v>324</v>
      </c>
      <c r="C182" s="37">
        <v>4301051410</v>
      </c>
      <c r="D182" s="381">
        <v>4680115882164</v>
      </c>
      <c r="E182" s="381"/>
      <c r="F182" s="63">
        <v>0.4</v>
      </c>
      <c r="G182" s="38">
        <v>6</v>
      </c>
      <c r="H182" s="63">
        <v>2.4</v>
      </c>
      <c r="I182" s="63">
        <v>2.6779999999999999</v>
      </c>
      <c r="J182" s="38">
        <v>156</v>
      </c>
      <c r="K182" s="38" t="s">
        <v>80</v>
      </c>
      <c r="L182" s="39" t="s">
        <v>133</v>
      </c>
      <c r="M182" s="38">
        <v>40</v>
      </c>
      <c r="N182" s="48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83"/>
      <c r="P182" s="383"/>
      <c r="Q182" s="383"/>
      <c r="R182" s="384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7"/>
        <v>0</v>
      </c>
      <c r="X182" s="42" t="str">
        <f t="shared" si="8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idden="1" x14ac:dyDescent="0.2">
      <c r="A183" s="388"/>
      <c r="B183" s="388"/>
      <c r="C183" s="388"/>
      <c r="D183" s="388"/>
      <c r="E183" s="388"/>
      <c r="F183" s="388"/>
      <c r="G183" s="388"/>
      <c r="H183" s="388"/>
      <c r="I183" s="388"/>
      <c r="J183" s="388"/>
      <c r="K183" s="388"/>
      <c r="L183" s="388"/>
      <c r="M183" s="389"/>
      <c r="N183" s="385" t="s">
        <v>43</v>
      </c>
      <c r="O183" s="386"/>
      <c r="P183" s="386"/>
      <c r="Q183" s="386"/>
      <c r="R183" s="386"/>
      <c r="S183" s="386"/>
      <c r="T183" s="387"/>
      <c r="U183" s="43" t="s">
        <v>42</v>
      </c>
      <c r="V183" s="44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0</v>
      </c>
      <c r="W183" s="44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0</v>
      </c>
      <c r="X183" s="44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</v>
      </c>
      <c r="Y183" s="68"/>
      <c r="Z183" s="68"/>
    </row>
    <row r="184" spans="1:53" hidden="1" x14ac:dyDescent="0.2">
      <c r="A184" s="388"/>
      <c r="B184" s="388"/>
      <c r="C184" s="388"/>
      <c r="D184" s="388"/>
      <c r="E184" s="388"/>
      <c r="F184" s="388"/>
      <c r="G184" s="388"/>
      <c r="H184" s="388"/>
      <c r="I184" s="388"/>
      <c r="J184" s="388"/>
      <c r="K184" s="388"/>
      <c r="L184" s="388"/>
      <c r="M184" s="389"/>
      <c r="N184" s="385" t="s">
        <v>43</v>
      </c>
      <c r="O184" s="386"/>
      <c r="P184" s="386"/>
      <c r="Q184" s="386"/>
      <c r="R184" s="386"/>
      <c r="S184" s="386"/>
      <c r="T184" s="387"/>
      <c r="U184" s="43" t="s">
        <v>0</v>
      </c>
      <c r="V184" s="44">
        <f>IFERROR(SUM(V166:V182),"0")</f>
        <v>0</v>
      </c>
      <c r="W184" s="44">
        <f>IFERROR(SUM(W166:W182),"0")</f>
        <v>0</v>
      </c>
      <c r="X184" s="43"/>
      <c r="Y184" s="68"/>
      <c r="Z184" s="68"/>
    </row>
    <row r="185" spans="1:53" ht="14.25" hidden="1" customHeight="1" x14ac:dyDescent="0.25">
      <c r="A185" s="380" t="s">
        <v>221</v>
      </c>
      <c r="B185" s="380"/>
      <c r="C185" s="380"/>
      <c r="D185" s="380"/>
      <c r="E185" s="380"/>
      <c r="F185" s="380"/>
      <c r="G185" s="380"/>
      <c r="H185" s="380"/>
      <c r="I185" s="380"/>
      <c r="J185" s="380"/>
      <c r="K185" s="380"/>
      <c r="L185" s="380"/>
      <c r="M185" s="380"/>
      <c r="N185" s="380"/>
      <c r="O185" s="380"/>
      <c r="P185" s="380"/>
      <c r="Q185" s="380"/>
      <c r="R185" s="380"/>
      <c r="S185" s="380"/>
      <c r="T185" s="380"/>
      <c r="U185" s="380"/>
      <c r="V185" s="380"/>
      <c r="W185" s="380"/>
      <c r="X185" s="380"/>
      <c r="Y185" s="67"/>
      <c r="Z185" s="67"/>
    </row>
    <row r="186" spans="1:53" ht="16.5" hidden="1" customHeight="1" x14ac:dyDescent="0.25">
      <c r="A186" s="64" t="s">
        <v>325</v>
      </c>
      <c r="B186" s="64" t="s">
        <v>326</v>
      </c>
      <c r="C186" s="37">
        <v>4301060360</v>
      </c>
      <c r="D186" s="381">
        <v>4680115882874</v>
      </c>
      <c r="E186" s="381"/>
      <c r="F186" s="63">
        <v>0.8</v>
      </c>
      <c r="G186" s="38">
        <v>4</v>
      </c>
      <c r="H186" s="63">
        <v>3.2</v>
      </c>
      <c r="I186" s="63">
        <v>3.4660000000000002</v>
      </c>
      <c r="J186" s="38">
        <v>120</v>
      </c>
      <c r="K186" s="38" t="s">
        <v>80</v>
      </c>
      <c r="L186" s="39" t="s">
        <v>79</v>
      </c>
      <c r="M186" s="38">
        <v>30</v>
      </c>
      <c r="N186" s="487" t="s">
        <v>327</v>
      </c>
      <c r="O186" s="383"/>
      <c r="P186" s="383"/>
      <c r="Q186" s="383"/>
      <c r="R186" s="384"/>
      <c r="S186" s="40" t="s">
        <v>48</v>
      </c>
      <c r="T186" s="40" t="s">
        <v>48</v>
      </c>
      <c r="U186" s="41" t="s">
        <v>0</v>
      </c>
      <c r="V186" s="59">
        <v>0</v>
      </c>
      <c r="W186" s="56">
        <f>IFERROR(IF(V186="",0,CEILING((V186/$H186),1)*$H186),"")</f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1" t="s">
        <v>66</v>
      </c>
    </row>
    <row r="187" spans="1:53" ht="16.5" hidden="1" customHeight="1" x14ac:dyDescent="0.25">
      <c r="A187" s="64" t="s">
        <v>328</v>
      </c>
      <c r="B187" s="64" t="s">
        <v>329</v>
      </c>
      <c r="C187" s="37">
        <v>4301060359</v>
      </c>
      <c r="D187" s="381">
        <v>4680115884434</v>
      </c>
      <c r="E187" s="381"/>
      <c r="F187" s="63">
        <v>0.8</v>
      </c>
      <c r="G187" s="38">
        <v>4</v>
      </c>
      <c r="H187" s="63">
        <v>3.2</v>
      </c>
      <c r="I187" s="63">
        <v>3.4660000000000002</v>
      </c>
      <c r="J187" s="38">
        <v>120</v>
      </c>
      <c r="K187" s="38" t="s">
        <v>80</v>
      </c>
      <c r="L187" s="39" t="s">
        <v>79</v>
      </c>
      <c r="M187" s="38">
        <v>30</v>
      </c>
      <c r="N187" s="488" t="s">
        <v>330</v>
      </c>
      <c r="O187" s="383"/>
      <c r="P187" s="383"/>
      <c r="Q187" s="383"/>
      <c r="R187" s="384"/>
      <c r="S187" s="40" t="s">
        <v>48</v>
      </c>
      <c r="T187" s="40" t="s">
        <v>48</v>
      </c>
      <c r="U187" s="41" t="s">
        <v>0</v>
      </c>
      <c r="V187" s="59">
        <v>0</v>
      </c>
      <c r="W187" s="56">
        <f>IFERROR(IF(V187="",0,CEILING((V187/$H187),1)*$H187),"")</f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2" t="s">
        <v>66</v>
      </c>
    </row>
    <row r="188" spans="1:53" ht="16.5" hidden="1" customHeight="1" x14ac:dyDescent="0.25">
      <c r="A188" s="64" t="s">
        <v>331</v>
      </c>
      <c r="B188" s="64" t="s">
        <v>332</v>
      </c>
      <c r="C188" s="37">
        <v>4301060338</v>
      </c>
      <c r="D188" s="381">
        <v>4680115880801</v>
      </c>
      <c r="E188" s="381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8">
        <v>40</v>
      </c>
      <c r="N188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83"/>
      <c r="P188" s="383"/>
      <c r="Q188" s="383"/>
      <c r="R188" s="384"/>
      <c r="S188" s="40" t="s">
        <v>48</v>
      </c>
      <c r="T188" s="40" t="s">
        <v>48</v>
      </c>
      <c r="U188" s="41" t="s">
        <v>0</v>
      </c>
      <c r="V188" s="59">
        <v>0</v>
      </c>
      <c r="W188" s="56">
        <f>IFERROR(IF(V188="",0,CEILING((V188/$H188),1)*$H188),"")</f>
        <v>0</v>
      </c>
      <c r="X188" s="42" t="str">
        <f>IFERROR(IF(W188=0,"",ROUNDUP(W188/H188,0)*0.00753),"")</f>
        <v/>
      </c>
      <c r="Y188" s="69" t="s">
        <v>48</v>
      </c>
      <c r="Z188" s="70" t="s">
        <v>48</v>
      </c>
      <c r="AD188" s="71"/>
      <c r="BA188" s="173" t="s">
        <v>66</v>
      </c>
    </row>
    <row r="189" spans="1:53" ht="27" hidden="1" customHeight="1" x14ac:dyDescent="0.25">
      <c r="A189" s="64" t="s">
        <v>333</v>
      </c>
      <c r="B189" s="64" t="s">
        <v>334</v>
      </c>
      <c r="C189" s="37">
        <v>4301060339</v>
      </c>
      <c r="D189" s="381">
        <v>4680115880818</v>
      </c>
      <c r="E189" s="381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79</v>
      </c>
      <c r="M189" s="38">
        <v>40</v>
      </c>
      <c r="N189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83"/>
      <c r="P189" s="383"/>
      <c r="Q189" s="383"/>
      <c r="R189" s="384"/>
      <c r="S189" s="40" t="s">
        <v>48</v>
      </c>
      <c r="T189" s="40" t="s">
        <v>48</v>
      </c>
      <c r="U189" s="41" t="s">
        <v>0</v>
      </c>
      <c r="V189" s="59">
        <v>0</v>
      </c>
      <c r="W189" s="56">
        <f>IFERROR(IF(V189="",0,CEILING((V189/$H189),1)*$H189),"")</f>
        <v>0</v>
      </c>
      <c r="X189" s="42" t="str">
        <f>IFERROR(IF(W189=0,"",ROUNDUP(W189/H189,0)*0.00753),"")</f>
        <v/>
      </c>
      <c r="Y189" s="69" t="s">
        <v>48</v>
      </c>
      <c r="Z189" s="70" t="s">
        <v>48</v>
      </c>
      <c r="AD189" s="71"/>
      <c r="BA189" s="174" t="s">
        <v>66</v>
      </c>
    </row>
    <row r="190" spans="1:53" hidden="1" x14ac:dyDescent="0.2">
      <c r="A190" s="388"/>
      <c r="B190" s="388"/>
      <c r="C190" s="388"/>
      <c r="D190" s="388"/>
      <c r="E190" s="388"/>
      <c r="F190" s="388"/>
      <c r="G190" s="388"/>
      <c r="H190" s="388"/>
      <c r="I190" s="388"/>
      <c r="J190" s="388"/>
      <c r="K190" s="388"/>
      <c r="L190" s="388"/>
      <c r="M190" s="389"/>
      <c r="N190" s="385" t="s">
        <v>43</v>
      </c>
      <c r="O190" s="386"/>
      <c r="P190" s="386"/>
      <c r="Q190" s="386"/>
      <c r="R190" s="386"/>
      <c r="S190" s="386"/>
      <c r="T190" s="387"/>
      <c r="U190" s="43" t="s">
        <v>42</v>
      </c>
      <c r="V190" s="44">
        <f>IFERROR(V186/H186,"0")+IFERROR(V187/H187,"0")+IFERROR(V188/H188,"0")+IFERROR(V189/H189,"0")</f>
        <v>0</v>
      </c>
      <c r="W190" s="44">
        <f>IFERROR(W186/H186,"0")+IFERROR(W187/H187,"0")+IFERROR(W188/H188,"0")+IFERROR(W189/H189,"0")</f>
        <v>0</v>
      </c>
      <c r="X190" s="44">
        <f>IFERROR(IF(X186="",0,X186),"0")+IFERROR(IF(X187="",0,X187),"0")+IFERROR(IF(X188="",0,X188),"0")+IFERROR(IF(X189="",0,X189),"0")</f>
        <v>0</v>
      </c>
      <c r="Y190" s="68"/>
      <c r="Z190" s="68"/>
    </row>
    <row r="191" spans="1:53" hidden="1" x14ac:dyDescent="0.2">
      <c r="A191" s="388"/>
      <c r="B191" s="388"/>
      <c r="C191" s="388"/>
      <c r="D191" s="388"/>
      <c r="E191" s="388"/>
      <c r="F191" s="388"/>
      <c r="G191" s="388"/>
      <c r="H191" s="388"/>
      <c r="I191" s="388"/>
      <c r="J191" s="388"/>
      <c r="K191" s="388"/>
      <c r="L191" s="388"/>
      <c r="M191" s="389"/>
      <c r="N191" s="385" t="s">
        <v>43</v>
      </c>
      <c r="O191" s="386"/>
      <c r="P191" s="386"/>
      <c r="Q191" s="386"/>
      <c r="R191" s="386"/>
      <c r="S191" s="386"/>
      <c r="T191" s="387"/>
      <c r="U191" s="43" t="s">
        <v>0</v>
      </c>
      <c r="V191" s="44">
        <f>IFERROR(SUM(V186:V189),"0")</f>
        <v>0</v>
      </c>
      <c r="W191" s="44">
        <f>IFERROR(SUM(W186:W189),"0")</f>
        <v>0</v>
      </c>
      <c r="X191" s="43"/>
      <c r="Y191" s="68"/>
      <c r="Z191" s="68"/>
    </row>
    <row r="192" spans="1:53" ht="16.5" hidden="1" customHeight="1" x14ac:dyDescent="0.25">
      <c r="A192" s="379" t="s">
        <v>335</v>
      </c>
      <c r="B192" s="379"/>
      <c r="C192" s="379"/>
      <c r="D192" s="379"/>
      <c r="E192" s="379"/>
      <c r="F192" s="379"/>
      <c r="G192" s="379"/>
      <c r="H192" s="379"/>
      <c r="I192" s="379"/>
      <c r="J192" s="379"/>
      <c r="K192" s="379"/>
      <c r="L192" s="379"/>
      <c r="M192" s="379"/>
      <c r="N192" s="379"/>
      <c r="O192" s="379"/>
      <c r="P192" s="379"/>
      <c r="Q192" s="379"/>
      <c r="R192" s="379"/>
      <c r="S192" s="379"/>
      <c r="T192" s="379"/>
      <c r="U192" s="379"/>
      <c r="V192" s="379"/>
      <c r="W192" s="379"/>
      <c r="X192" s="379"/>
      <c r="Y192" s="66"/>
      <c r="Z192" s="66"/>
    </row>
    <row r="193" spans="1:53" ht="14.25" hidden="1" customHeight="1" x14ac:dyDescent="0.25">
      <c r="A193" s="380" t="s">
        <v>76</v>
      </c>
      <c r="B193" s="380"/>
      <c r="C193" s="380"/>
      <c r="D193" s="380"/>
      <c r="E193" s="380"/>
      <c r="F193" s="380"/>
      <c r="G193" s="380"/>
      <c r="H193" s="380"/>
      <c r="I193" s="380"/>
      <c r="J193" s="380"/>
      <c r="K193" s="380"/>
      <c r="L193" s="380"/>
      <c r="M193" s="380"/>
      <c r="N193" s="380"/>
      <c r="O193" s="380"/>
      <c r="P193" s="380"/>
      <c r="Q193" s="380"/>
      <c r="R193" s="380"/>
      <c r="S193" s="380"/>
      <c r="T193" s="380"/>
      <c r="U193" s="380"/>
      <c r="V193" s="380"/>
      <c r="W193" s="380"/>
      <c r="X193" s="380"/>
      <c r="Y193" s="67"/>
      <c r="Z193" s="67"/>
    </row>
    <row r="194" spans="1:53" ht="27" hidden="1" customHeight="1" x14ac:dyDescent="0.25">
      <c r="A194" s="64" t="s">
        <v>336</v>
      </c>
      <c r="B194" s="64" t="s">
        <v>337</v>
      </c>
      <c r="C194" s="37">
        <v>4301031151</v>
      </c>
      <c r="D194" s="381">
        <v>4607091389845</v>
      </c>
      <c r="E194" s="381"/>
      <c r="F194" s="63">
        <v>0.35</v>
      </c>
      <c r="G194" s="38">
        <v>6</v>
      </c>
      <c r="H194" s="63">
        <v>2.1</v>
      </c>
      <c r="I194" s="63">
        <v>2.2000000000000002</v>
      </c>
      <c r="J194" s="38">
        <v>234</v>
      </c>
      <c r="K194" s="38" t="s">
        <v>180</v>
      </c>
      <c r="L194" s="39" t="s">
        <v>79</v>
      </c>
      <c r="M194" s="38">
        <v>40</v>
      </c>
      <c r="N194" s="49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83"/>
      <c r="P194" s="383"/>
      <c r="Q194" s="383"/>
      <c r="R194" s="384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IFERROR(IF(W194=0,"",ROUNDUP(W194/H194,0)*0.00502),"")</f>
        <v/>
      </c>
      <c r="Y194" s="69" t="s">
        <v>48</v>
      </c>
      <c r="Z194" s="70" t="s">
        <v>48</v>
      </c>
      <c r="AD194" s="71"/>
      <c r="BA194" s="175" t="s">
        <v>66</v>
      </c>
    </row>
    <row r="195" spans="1:53" hidden="1" x14ac:dyDescent="0.2">
      <c r="A195" s="388"/>
      <c r="B195" s="388"/>
      <c r="C195" s="388"/>
      <c r="D195" s="388"/>
      <c r="E195" s="388"/>
      <c r="F195" s="388"/>
      <c r="G195" s="388"/>
      <c r="H195" s="388"/>
      <c r="I195" s="388"/>
      <c r="J195" s="388"/>
      <c r="K195" s="388"/>
      <c r="L195" s="388"/>
      <c r="M195" s="389"/>
      <c r="N195" s="385" t="s">
        <v>43</v>
      </c>
      <c r="O195" s="386"/>
      <c r="P195" s="386"/>
      <c r="Q195" s="386"/>
      <c r="R195" s="386"/>
      <c r="S195" s="386"/>
      <c r="T195" s="387"/>
      <c r="U195" s="43" t="s">
        <v>42</v>
      </c>
      <c r="V195" s="44">
        <f>IFERROR(V194/H194,"0")</f>
        <v>0</v>
      </c>
      <c r="W195" s="44">
        <f>IFERROR(W194/H194,"0")</f>
        <v>0</v>
      </c>
      <c r="X195" s="44">
        <f>IFERROR(IF(X194="",0,X194),"0")</f>
        <v>0</v>
      </c>
      <c r="Y195" s="68"/>
      <c r="Z195" s="68"/>
    </row>
    <row r="196" spans="1:53" hidden="1" x14ac:dyDescent="0.2">
      <c r="A196" s="388"/>
      <c r="B196" s="388"/>
      <c r="C196" s="388"/>
      <c r="D196" s="388"/>
      <c r="E196" s="388"/>
      <c r="F196" s="388"/>
      <c r="G196" s="388"/>
      <c r="H196" s="388"/>
      <c r="I196" s="388"/>
      <c r="J196" s="388"/>
      <c r="K196" s="388"/>
      <c r="L196" s="388"/>
      <c r="M196" s="389"/>
      <c r="N196" s="385" t="s">
        <v>43</v>
      </c>
      <c r="O196" s="386"/>
      <c r="P196" s="386"/>
      <c r="Q196" s="386"/>
      <c r="R196" s="386"/>
      <c r="S196" s="386"/>
      <c r="T196" s="387"/>
      <c r="U196" s="43" t="s">
        <v>0</v>
      </c>
      <c r="V196" s="44">
        <f>IFERROR(SUM(V194:V194),"0")</f>
        <v>0</v>
      </c>
      <c r="W196" s="44">
        <f>IFERROR(SUM(W194:W194),"0")</f>
        <v>0</v>
      </c>
      <c r="X196" s="43"/>
      <c r="Y196" s="68"/>
      <c r="Z196" s="68"/>
    </row>
    <row r="197" spans="1:53" ht="16.5" hidden="1" customHeight="1" x14ac:dyDescent="0.25">
      <c r="A197" s="379" t="s">
        <v>338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66"/>
      <c r="Z197" s="66"/>
    </row>
    <row r="198" spans="1:53" ht="14.25" hidden="1" customHeight="1" x14ac:dyDescent="0.25">
      <c r="A198" s="380" t="s">
        <v>116</v>
      </c>
      <c r="B198" s="380"/>
      <c r="C198" s="380"/>
      <c r="D198" s="380"/>
      <c r="E198" s="380"/>
      <c r="F198" s="380"/>
      <c r="G198" s="380"/>
      <c r="H198" s="380"/>
      <c r="I198" s="380"/>
      <c r="J198" s="380"/>
      <c r="K198" s="380"/>
      <c r="L198" s="380"/>
      <c r="M198" s="380"/>
      <c r="N198" s="380"/>
      <c r="O198" s="380"/>
      <c r="P198" s="380"/>
      <c r="Q198" s="380"/>
      <c r="R198" s="380"/>
      <c r="S198" s="380"/>
      <c r="T198" s="380"/>
      <c r="U198" s="380"/>
      <c r="V198" s="380"/>
      <c r="W198" s="380"/>
      <c r="X198" s="380"/>
      <c r="Y198" s="67"/>
      <c r="Z198" s="67"/>
    </row>
    <row r="199" spans="1:53" ht="27" hidden="1" customHeight="1" x14ac:dyDescent="0.25">
      <c r="A199" s="64" t="s">
        <v>339</v>
      </c>
      <c r="B199" s="64" t="s">
        <v>340</v>
      </c>
      <c r="C199" s="37">
        <v>4301011346</v>
      </c>
      <c r="D199" s="381">
        <v>4607091387445</v>
      </c>
      <c r="E199" s="381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83"/>
      <c r="P199" s="383"/>
      <c r="Q199" s="383"/>
      <c r="R199" s="384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ref="W199:W213" si="9">IFERROR(IF(V199="",0,CEILING((V199/$H199),1)*$H199),"")</f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76" t="s">
        <v>66</v>
      </c>
    </row>
    <row r="200" spans="1:53" ht="27" hidden="1" customHeight="1" x14ac:dyDescent="0.25">
      <c r="A200" s="64" t="s">
        <v>341</v>
      </c>
      <c r="B200" s="64" t="s">
        <v>342</v>
      </c>
      <c r="C200" s="37">
        <v>4301011362</v>
      </c>
      <c r="D200" s="381">
        <v>4607091386004</v>
      </c>
      <c r="E200" s="381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8" t="s">
        <v>112</v>
      </c>
      <c r="L200" s="39" t="s">
        <v>121</v>
      </c>
      <c r="M200" s="38">
        <v>55</v>
      </c>
      <c r="N200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83"/>
      <c r="P200" s="383"/>
      <c r="Q200" s="383"/>
      <c r="R200" s="384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9"/>
        <v>0</v>
      </c>
      <c r="X200" s="42" t="str">
        <f>IFERROR(IF(W200=0,"",ROUNDUP(W200/H200,0)*0.02039),"")</f>
        <v/>
      </c>
      <c r="Y200" s="69" t="s">
        <v>48</v>
      </c>
      <c r="Z200" s="70" t="s">
        <v>48</v>
      </c>
      <c r="AD200" s="71"/>
      <c r="BA200" s="177" t="s">
        <v>66</v>
      </c>
    </row>
    <row r="201" spans="1:53" ht="27" hidden="1" customHeight="1" x14ac:dyDescent="0.25">
      <c r="A201" s="64" t="s">
        <v>341</v>
      </c>
      <c r="B201" s="64" t="s">
        <v>343</v>
      </c>
      <c r="C201" s="37">
        <v>4301011308</v>
      </c>
      <c r="D201" s="381">
        <v>4607091386004</v>
      </c>
      <c r="E201" s="381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112</v>
      </c>
      <c r="L201" s="39" t="s">
        <v>111</v>
      </c>
      <c r="M201" s="38">
        <v>55</v>
      </c>
      <c r="N201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83"/>
      <c r="P201" s="383"/>
      <c r="Q201" s="383"/>
      <c r="R201" s="384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9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78" t="s">
        <v>66</v>
      </c>
    </row>
    <row r="202" spans="1:53" ht="27" hidden="1" customHeight="1" x14ac:dyDescent="0.25">
      <c r="A202" s="64" t="s">
        <v>344</v>
      </c>
      <c r="B202" s="64" t="s">
        <v>345</v>
      </c>
      <c r="C202" s="37">
        <v>4301011347</v>
      </c>
      <c r="D202" s="381">
        <v>4607091386073</v>
      </c>
      <c r="E202" s="381"/>
      <c r="F202" s="63">
        <v>0.9</v>
      </c>
      <c r="G202" s="38">
        <v>10</v>
      </c>
      <c r="H202" s="63">
        <v>9</v>
      </c>
      <c r="I202" s="63">
        <v>9.6300000000000008</v>
      </c>
      <c r="J202" s="38">
        <v>56</v>
      </c>
      <c r="K202" s="38" t="s">
        <v>112</v>
      </c>
      <c r="L202" s="39" t="s">
        <v>111</v>
      </c>
      <c r="M202" s="38">
        <v>31</v>
      </c>
      <c r="N202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83"/>
      <c r="P202" s="383"/>
      <c r="Q202" s="383"/>
      <c r="R202" s="384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9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79" t="s">
        <v>66</v>
      </c>
    </row>
    <row r="203" spans="1:53" ht="27" hidden="1" customHeight="1" x14ac:dyDescent="0.25">
      <c r="A203" s="64" t="s">
        <v>346</v>
      </c>
      <c r="B203" s="64" t="s">
        <v>347</v>
      </c>
      <c r="C203" s="37">
        <v>4301010928</v>
      </c>
      <c r="D203" s="381">
        <v>4607091387322</v>
      </c>
      <c r="E203" s="381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83"/>
      <c r="P203" s="383"/>
      <c r="Q203" s="383"/>
      <c r="R203" s="384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9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0" t="s">
        <v>66</v>
      </c>
    </row>
    <row r="204" spans="1:53" ht="27" hidden="1" customHeight="1" x14ac:dyDescent="0.25">
      <c r="A204" s="64" t="s">
        <v>346</v>
      </c>
      <c r="B204" s="64" t="s">
        <v>348</v>
      </c>
      <c r="C204" s="37">
        <v>4301011395</v>
      </c>
      <c r="D204" s="381">
        <v>4607091387322</v>
      </c>
      <c r="E204" s="381"/>
      <c r="F204" s="63">
        <v>1.35</v>
      </c>
      <c r="G204" s="38">
        <v>8</v>
      </c>
      <c r="H204" s="63">
        <v>10.8</v>
      </c>
      <c r="I204" s="63">
        <v>11.28</v>
      </c>
      <c r="J204" s="38">
        <v>48</v>
      </c>
      <c r="K204" s="38" t="s">
        <v>112</v>
      </c>
      <c r="L204" s="39" t="s">
        <v>121</v>
      </c>
      <c r="M204" s="38">
        <v>55</v>
      </c>
      <c r="N204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83"/>
      <c r="P204" s="383"/>
      <c r="Q204" s="383"/>
      <c r="R204" s="384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9"/>
        <v>0</v>
      </c>
      <c r="X204" s="42" t="str">
        <f>IFERROR(IF(W204=0,"",ROUNDUP(W204/H204,0)*0.02039),"")</f>
        <v/>
      </c>
      <c r="Y204" s="69" t="s">
        <v>48</v>
      </c>
      <c r="Z204" s="70" t="s">
        <v>48</v>
      </c>
      <c r="AD204" s="71"/>
      <c r="BA204" s="181" t="s">
        <v>66</v>
      </c>
    </row>
    <row r="205" spans="1:53" ht="27" hidden="1" customHeight="1" x14ac:dyDescent="0.25">
      <c r="A205" s="64" t="s">
        <v>349</v>
      </c>
      <c r="B205" s="64" t="s">
        <v>350</v>
      </c>
      <c r="C205" s="37">
        <v>4301011311</v>
      </c>
      <c r="D205" s="381">
        <v>4607091387377</v>
      </c>
      <c r="E205" s="381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83"/>
      <c r="P205" s="383"/>
      <c r="Q205" s="383"/>
      <c r="R205" s="384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9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2" t="s">
        <v>66</v>
      </c>
    </row>
    <row r="206" spans="1:53" ht="27" hidden="1" customHeight="1" x14ac:dyDescent="0.25">
      <c r="A206" s="64" t="s">
        <v>351</v>
      </c>
      <c r="B206" s="64" t="s">
        <v>352</v>
      </c>
      <c r="C206" s="37">
        <v>4301010945</v>
      </c>
      <c r="D206" s="381">
        <v>4607091387353</v>
      </c>
      <c r="E206" s="381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8" t="s">
        <v>112</v>
      </c>
      <c r="L206" s="39" t="s">
        <v>111</v>
      </c>
      <c r="M206" s="38">
        <v>55</v>
      </c>
      <c r="N206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83"/>
      <c r="P206" s="383"/>
      <c r="Q206" s="383"/>
      <c r="R206" s="384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9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hidden="1" customHeight="1" x14ac:dyDescent="0.25">
      <c r="A207" s="64" t="s">
        <v>353</v>
      </c>
      <c r="B207" s="64" t="s">
        <v>354</v>
      </c>
      <c r="C207" s="37">
        <v>4301011328</v>
      </c>
      <c r="D207" s="381">
        <v>4607091386011</v>
      </c>
      <c r="E207" s="381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83"/>
      <c r="P207" s="383"/>
      <c r="Q207" s="383"/>
      <c r="R207" s="384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9"/>
        <v>0</v>
      </c>
      <c r="X207" s="42" t="str">
        <f t="shared" ref="X207:X213" si="10">IFERROR(IF(W207=0,"",ROUNDUP(W207/H207,0)*0.00937),"")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hidden="1" customHeight="1" x14ac:dyDescent="0.25">
      <c r="A208" s="64" t="s">
        <v>355</v>
      </c>
      <c r="B208" s="64" t="s">
        <v>356</v>
      </c>
      <c r="C208" s="37">
        <v>4301011329</v>
      </c>
      <c r="D208" s="381">
        <v>4607091387308</v>
      </c>
      <c r="E208" s="381"/>
      <c r="F208" s="63">
        <v>0.5</v>
      </c>
      <c r="G208" s="38">
        <v>10</v>
      </c>
      <c r="H208" s="63">
        <v>5</v>
      </c>
      <c r="I208" s="63">
        <v>5.21</v>
      </c>
      <c r="J208" s="38">
        <v>120</v>
      </c>
      <c r="K208" s="38" t="s">
        <v>80</v>
      </c>
      <c r="L208" s="39" t="s">
        <v>79</v>
      </c>
      <c r="M208" s="38">
        <v>55</v>
      </c>
      <c r="N208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83"/>
      <c r="P208" s="383"/>
      <c r="Q208" s="383"/>
      <c r="R208" s="384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9"/>
        <v>0</v>
      </c>
      <c r="X208" s="42" t="str">
        <f t="shared" si="10"/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hidden="1" customHeight="1" x14ac:dyDescent="0.25">
      <c r="A209" s="64" t="s">
        <v>357</v>
      </c>
      <c r="B209" s="64" t="s">
        <v>358</v>
      </c>
      <c r="C209" s="37">
        <v>4301011049</v>
      </c>
      <c r="D209" s="381">
        <v>4607091387339</v>
      </c>
      <c r="E209" s="381"/>
      <c r="F209" s="63">
        <v>0.5</v>
      </c>
      <c r="G209" s="38">
        <v>10</v>
      </c>
      <c r="H209" s="63">
        <v>5</v>
      </c>
      <c r="I209" s="63">
        <v>5.24</v>
      </c>
      <c r="J209" s="38">
        <v>120</v>
      </c>
      <c r="K209" s="38" t="s">
        <v>80</v>
      </c>
      <c r="L209" s="39" t="s">
        <v>111</v>
      </c>
      <c r="M209" s="38">
        <v>55</v>
      </c>
      <c r="N209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83"/>
      <c r="P209" s="383"/>
      <c r="Q209" s="383"/>
      <c r="R209" s="384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9"/>
        <v>0</v>
      </c>
      <c r="X209" s="42" t="str">
        <f t="shared" si="10"/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hidden="1" customHeight="1" x14ac:dyDescent="0.25">
      <c r="A210" s="64" t="s">
        <v>359</v>
      </c>
      <c r="B210" s="64" t="s">
        <v>360</v>
      </c>
      <c r="C210" s="37">
        <v>4301011433</v>
      </c>
      <c r="D210" s="381">
        <v>4680115882638</v>
      </c>
      <c r="E210" s="381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83"/>
      <c r="P210" s="383"/>
      <c r="Q210" s="383"/>
      <c r="R210" s="384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9"/>
        <v>0</v>
      </c>
      <c r="X210" s="42" t="str">
        <f t="shared" si="10"/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hidden="1" customHeight="1" x14ac:dyDescent="0.25">
      <c r="A211" s="64" t="s">
        <v>361</v>
      </c>
      <c r="B211" s="64" t="s">
        <v>362</v>
      </c>
      <c r="C211" s="37">
        <v>4301011573</v>
      </c>
      <c r="D211" s="381">
        <v>4680115881938</v>
      </c>
      <c r="E211" s="381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90</v>
      </c>
      <c r="N211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83"/>
      <c r="P211" s="383"/>
      <c r="Q211" s="383"/>
      <c r="R211" s="384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9"/>
        <v>0</v>
      </c>
      <c r="X211" s="42" t="str">
        <f t="shared" si="10"/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hidden="1" customHeight="1" x14ac:dyDescent="0.25">
      <c r="A212" s="64" t="s">
        <v>363</v>
      </c>
      <c r="B212" s="64" t="s">
        <v>364</v>
      </c>
      <c r="C212" s="37">
        <v>4301010944</v>
      </c>
      <c r="D212" s="381">
        <v>4607091387346</v>
      </c>
      <c r="E212" s="381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83"/>
      <c r="P212" s="383"/>
      <c r="Q212" s="383"/>
      <c r="R212" s="384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9"/>
        <v>0</v>
      </c>
      <c r="X212" s="42" t="str">
        <f t="shared" si="10"/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hidden="1" customHeight="1" x14ac:dyDescent="0.25">
      <c r="A213" s="64" t="s">
        <v>365</v>
      </c>
      <c r="B213" s="64" t="s">
        <v>366</v>
      </c>
      <c r="C213" s="37">
        <v>4301011353</v>
      </c>
      <c r="D213" s="381">
        <v>4607091389807</v>
      </c>
      <c r="E213" s="381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111</v>
      </c>
      <c r="M213" s="38">
        <v>55</v>
      </c>
      <c r="N213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83"/>
      <c r="P213" s="383"/>
      <c r="Q213" s="383"/>
      <c r="R213" s="384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9"/>
        <v>0</v>
      </c>
      <c r="X213" s="42" t="str">
        <f t="shared" si="10"/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idden="1" x14ac:dyDescent="0.2">
      <c r="A214" s="388"/>
      <c r="B214" s="388"/>
      <c r="C214" s="388"/>
      <c r="D214" s="388"/>
      <c r="E214" s="388"/>
      <c r="F214" s="388"/>
      <c r="G214" s="388"/>
      <c r="H214" s="388"/>
      <c r="I214" s="388"/>
      <c r="J214" s="388"/>
      <c r="K214" s="388"/>
      <c r="L214" s="388"/>
      <c r="M214" s="389"/>
      <c r="N214" s="385" t="s">
        <v>43</v>
      </c>
      <c r="O214" s="386"/>
      <c r="P214" s="386"/>
      <c r="Q214" s="386"/>
      <c r="R214" s="386"/>
      <c r="S214" s="386"/>
      <c r="T214" s="387"/>
      <c r="U214" s="43" t="s">
        <v>42</v>
      </c>
      <c r="V214" s="4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44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44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68"/>
      <c r="Z214" s="68"/>
    </row>
    <row r="215" spans="1:53" hidden="1" x14ac:dyDescent="0.2">
      <c r="A215" s="388"/>
      <c r="B215" s="388"/>
      <c r="C215" s="388"/>
      <c r="D215" s="388"/>
      <c r="E215" s="388"/>
      <c r="F215" s="388"/>
      <c r="G215" s="388"/>
      <c r="H215" s="388"/>
      <c r="I215" s="388"/>
      <c r="J215" s="388"/>
      <c r="K215" s="388"/>
      <c r="L215" s="388"/>
      <c r="M215" s="389"/>
      <c r="N215" s="385" t="s">
        <v>43</v>
      </c>
      <c r="O215" s="386"/>
      <c r="P215" s="386"/>
      <c r="Q215" s="386"/>
      <c r="R215" s="386"/>
      <c r="S215" s="386"/>
      <c r="T215" s="387"/>
      <c r="U215" s="43" t="s">
        <v>0</v>
      </c>
      <c r="V215" s="44">
        <f>IFERROR(SUM(V199:V213),"0")</f>
        <v>0</v>
      </c>
      <c r="W215" s="44">
        <f>IFERROR(SUM(W199:W213),"0")</f>
        <v>0</v>
      </c>
      <c r="X215" s="43"/>
      <c r="Y215" s="68"/>
      <c r="Z215" s="68"/>
    </row>
    <row r="216" spans="1:53" ht="14.25" hidden="1" customHeight="1" x14ac:dyDescent="0.25">
      <c r="A216" s="380" t="s">
        <v>108</v>
      </c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0"/>
      <c r="N216" s="380"/>
      <c r="O216" s="380"/>
      <c r="P216" s="380"/>
      <c r="Q216" s="380"/>
      <c r="R216" s="380"/>
      <c r="S216" s="380"/>
      <c r="T216" s="380"/>
      <c r="U216" s="380"/>
      <c r="V216" s="380"/>
      <c r="W216" s="380"/>
      <c r="X216" s="380"/>
      <c r="Y216" s="67"/>
      <c r="Z216" s="67"/>
    </row>
    <row r="217" spans="1:53" ht="27" hidden="1" customHeight="1" x14ac:dyDescent="0.25">
      <c r="A217" s="64" t="s">
        <v>367</v>
      </c>
      <c r="B217" s="64" t="s">
        <v>368</v>
      </c>
      <c r="C217" s="37">
        <v>4301020254</v>
      </c>
      <c r="D217" s="381">
        <v>4680115881914</v>
      </c>
      <c r="E217" s="381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111</v>
      </c>
      <c r="M217" s="38">
        <v>90</v>
      </c>
      <c r="N217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83"/>
      <c r="P217" s="383"/>
      <c r="Q217" s="383"/>
      <c r="R217" s="384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1" t="s">
        <v>66</v>
      </c>
    </row>
    <row r="218" spans="1:53" hidden="1" x14ac:dyDescent="0.2">
      <c r="A218" s="388"/>
      <c r="B218" s="388"/>
      <c r="C218" s="388"/>
      <c r="D218" s="388"/>
      <c r="E218" s="388"/>
      <c r="F218" s="388"/>
      <c r="G218" s="388"/>
      <c r="H218" s="388"/>
      <c r="I218" s="388"/>
      <c r="J218" s="388"/>
      <c r="K218" s="388"/>
      <c r="L218" s="388"/>
      <c r="M218" s="389"/>
      <c r="N218" s="385" t="s">
        <v>43</v>
      </c>
      <c r="O218" s="386"/>
      <c r="P218" s="386"/>
      <c r="Q218" s="386"/>
      <c r="R218" s="386"/>
      <c r="S218" s="386"/>
      <c r="T218" s="387"/>
      <c r="U218" s="43" t="s">
        <v>42</v>
      </c>
      <c r="V218" s="44">
        <f>IFERROR(V217/H217,"0")</f>
        <v>0</v>
      </c>
      <c r="W218" s="44">
        <f>IFERROR(W217/H217,"0")</f>
        <v>0</v>
      </c>
      <c r="X218" s="44">
        <f>IFERROR(IF(X217="",0,X217),"0")</f>
        <v>0</v>
      </c>
      <c r="Y218" s="68"/>
      <c r="Z218" s="68"/>
    </row>
    <row r="219" spans="1:53" hidden="1" x14ac:dyDescent="0.2">
      <c r="A219" s="388"/>
      <c r="B219" s="388"/>
      <c r="C219" s="388"/>
      <c r="D219" s="388"/>
      <c r="E219" s="388"/>
      <c r="F219" s="388"/>
      <c r="G219" s="388"/>
      <c r="H219" s="388"/>
      <c r="I219" s="388"/>
      <c r="J219" s="388"/>
      <c r="K219" s="388"/>
      <c r="L219" s="388"/>
      <c r="M219" s="389"/>
      <c r="N219" s="385" t="s">
        <v>43</v>
      </c>
      <c r="O219" s="386"/>
      <c r="P219" s="386"/>
      <c r="Q219" s="386"/>
      <c r="R219" s="386"/>
      <c r="S219" s="386"/>
      <c r="T219" s="387"/>
      <c r="U219" s="43" t="s">
        <v>0</v>
      </c>
      <c r="V219" s="44">
        <f>IFERROR(SUM(V217:V217),"0")</f>
        <v>0</v>
      </c>
      <c r="W219" s="44">
        <f>IFERROR(SUM(W217:W217),"0")</f>
        <v>0</v>
      </c>
      <c r="X219" s="43"/>
      <c r="Y219" s="68"/>
      <c r="Z219" s="68"/>
    </row>
    <row r="220" spans="1:53" ht="14.25" hidden="1" customHeight="1" x14ac:dyDescent="0.25">
      <c r="A220" s="380" t="s">
        <v>76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67"/>
      <c r="Z220" s="67"/>
    </row>
    <row r="221" spans="1:53" ht="27" hidden="1" customHeight="1" x14ac:dyDescent="0.25">
      <c r="A221" s="64" t="s">
        <v>369</v>
      </c>
      <c r="B221" s="64" t="s">
        <v>370</v>
      </c>
      <c r="C221" s="37">
        <v>4301030878</v>
      </c>
      <c r="D221" s="381">
        <v>4607091387193</v>
      </c>
      <c r="E221" s="381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35</v>
      </c>
      <c r="N221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83"/>
      <c r="P221" s="383"/>
      <c r="Q221" s="383"/>
      <c r="R221" s="384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2" t="s">
        <v>66</v>
      </c>
    </row>
    <row r="222" spans="1:53" ht="27" hidden="1" customHeight="1" x14ac:dyDescent="0.25">
      <c r="A222" s="64" t="s">
        <v>371</v>
      </c>
      <c r="B222" s="64" t="s">
        <v>372</v>
      </c>
      <c r="C222" s="37">
        <v>4301031153</v>
      </c>
      <c r="D222" s="381">
        <v>4607091387230</v>
      </c>
      <c r="E222" s="381"/>
      <c r="F222" s="63">
        <v>0.7</v>
      </c>
      <c r="G222" s="38">
        <v>6</v>
      </c>
      <c r="H222" s="63">
        <v>4.2</v>
      </c>
      <c r="I222" s="63">
        <v>4.46</v>
      </c>
      <c r="J222" s="38">
        <v>156</v>
      </c>
      <c r="K222" s="38" t="s">
        <v>80</v>
      </c>
      <c r="L222" s="39" t="s">
        <v>79</v>
      </c>
      <c r="M222" s="38">
        <v>40</v>
      </c>
      <c r="N222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83"/>
      <c r="P222" s="383"/>
      <c r="Q222" s="383"/>
      <c r="R222" s="384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IFERROR(IF(W222=0,"",ROUNDUP(W222/H222,0)*0.00753),"")</f>
        <v/>
      </c>
      <c r="Y222" s="69" t="s">
        <v>48</v>
      </c>
      <c r="Z222" s="70" t="s">
        <v>48</v>
      </c>
      <c r="AD222" s="71"/>
      <c r="BA222" s="193" t="s">
        <v>66</v>
      </c>
    </row>
    <row r="223" spans="1:53" ht="27" hidden="1" customHeight="1" x14ac:dyDescent="0.25">
      <c r="A223" s="64" t="s">
        <v>373</v>
      </c>
      <c r="B223" s="64" t="s">
        <v>374</v>
      </c>
      <c r="C223" s="37">
        <v>4301031152</v>
      </c>
      <c r="D223" s="381">
        <v>4607091387285</v>
      </c>
      <c r="E223" s="381"/>
      <c r="F223" s="63">
        <v>0.35</v>
      </c>
      <c r="G223" s="38">
        <v>6</v>
      </c>
      <c r="H223" s="63">
        <v>2.1</v>
      </c>
      <c r="I223" s="63">
        <v>2.23</v>
      </c>
      <c r="J223" s="38">
        <v>234</v>
      </c>
      <c r="K223" s="38" t="s">
        <v>180</v>
      </c>
      <c r="L223" s="39" t="s">
        <v>79</v>
      </c>
      <c r="M223" s="38">
        <v>40</v>
      </c>
      <c r="N223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83"/>
      <c r="P223" s="383"/>
      <c r="Q223" s="383"/>
      <c r="R223" s="384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4" t="s">
        <v>66</v>
      </c>
    </row>
    <row r="224" spans="1:53" hidden="1" x14ac:dyDescent="0.2">
      <c r="A224" s="388"/>
      <c r="B224" s="388"/>
      <c r="C224" s="388"/>
      <c r="D224" s="388"/>
      <c r="E224" s="388"/>
      <c r="F224" s="388"/>
      <c r="G224" s="388"/>
      <c r="H224" s="388"/>
      <c r="I224" s="388"/>
      <c r="J224" s="388"/>
      <c r="K224" s="388"/>
      <c r="L224" s="388"/>
      <c r="M224" s="389"/>
      <c r="N224" s="385" t="s">
        <v>43</v>
      </c>
      <c r="O224" s="386"/>
      <c r="P224" s="386"/>
      <c r="Q224" s="386"/>
      <c r="R224" s="386"/>
      <c r="S224" s="386"/>
      <c r="T224" s="387"/>
      <c r="U224" s="43" t="s">
        <v>42</v>
      </c>
      <c r="V224" s="44">
        <f>IFERROR(V221/H221,"0")+IFERROR(V222/H222,"0")+IFERROR(V223/H223,"0")</f>
        <v>0</v>
      </c>
      <c r="W224" s="44">
        <f>IFERROR(W221/H221,"0")+IFERROR(W222/H222,"0")+IFERROR(W223/H223,"0")</f>
        <v>0</v>
      </c>
      <c r="X224" s="44">
        <f>IFERROR(IF(X221="",0,X221),"0")+IFERROR(IF(X222="",0,X222),"0")+IFERROR(IF(X223="",0,X223),"0")</f>
        <v>0</v>
      </c>
      <c r="Y224" s="68"/>
      <c r="Z224" s="68"/>
    </row>
    <row r="225" spans="1:53" hidden="1" x14ac:dyDescent="0.2">
      <c r="A225" s="388"/>
      <c r="B225" s="388"/>
      <c r="C225" s="388"/>
      <c r="D225" s="388"/>
      <c r="E225" s="388"/>
      <c r="F225" s="388"/>
      <c r="G225" s="388"/>
      <c r="H225" s="388"/>
      <c r="I225" s="388"/>
      <c r="J225" s="388"/>
      <c r="K225" s="388"/>
      <c r="L225" s="388"/>
      <c r="M225" s="389"/>
      <c r="N225" s="385" t="s">
        <v>43</v>
      </c>
      <c r="O225" s="386"/>
      <c r="P225" s="386"/>
      <c r="Q225" s="386"/>
      <c r="R225" s="386"/>
      <c r="S225" s="386"/>
      <c r="T225" s="387"/>
      <c r="U225" s="43" t="s">
        <v>0</v>
      </c>
      <c r="V225" s="44">
        <f>IFERROR(SUM(V221:V223),"0")</f>
        <v>0</v>
      </c>
      <c r="W225" s="44">
        <f>IFERROR(SUM(W221:W223),"0")</f>
        <v>0</v>
      </c>
      <c r="X225" s="43"/>
      <c r="Y225" s="68"/>
      <c r="Z225" s="68"/>
    </row>
    <row r="226" spans="1:53" ht="14.25" hidden="1" customHeight="1" x14ac:dyDescent="0.25">
      <c r="A226" s="380" t="s">
        <v>81</v>
      </c>
      <c r="B226" s="380"/>
      <c r="C226" s="380"/>
      <c r="D226" s="380"/>
      <c r="E226" s="380"/>
      <c r="F226" s="380"/>
      <c r="G226" s="380"/>
      <c r="H226" s="380"/>
      <c r="I226" s="380"/>
      <c r="J226" s="380"/>
      <c r="K226" s="380"/>
      <c r="L226" s="380"/>
      <c r="M226" s="380"/>
      <c r="N226" s="380"/>
      <c r="O226" s="380"/>
      <c r="P226" s="380"/>
      <c r="Q226" s="380"/>
      <c r="R226" s="380"/>
      <c r="S226" s="380"/>
      <c r="T226" s="380"/>
      <c r="U226" s="380"/>
      <c r="V226" s="380"/>
      <c r="W226" s="380"/>
      <c r="X226" s="380"/>
      <c r="Y226" s="67"/>
      <c r="Z226" s="67"/>
    </row>
    <row r="227" spans="1:53" ht="16.5" hidden="1" customHeight="1" x14ac:dyDescent="0.25">
      <c r="A227" s="64" t="s">
        <v>375</v>
      </c>
      <c r="B227" s="64" t="s">
        <v>376</v>
      </c>
      <c r="C227" s="37">
        <v>4301051100</v>
      </c>
      <c r="D227" s="381">
        <v>4607091387766</v>
      </c>
      <c r="E227" s="381"/>
      <c r="F227" s="63">
        <v>1.3</v>
      </c>
      <c r="G227" s="38">
        <v>6</v>
      </c>
      <c r="H227" s="63">
        <v>7.8</v>
      </c>
      <c r="I227" s="63">
        <v>8.3580000000000005</v>
      </c>
      <c r="J227" s="38">
        <v>56</v>
      </c>
      <c r="K227" s="38" t="s">
        <v>112</v>
      </c>
      <c r="L227" s="39" t="s">
        <v>133</v>
      </c>
      <c r="M227" s="38">
        <v>40</v>
      </c>
      <c r="N227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83"/>
      <c r="P227" s="383"/>
      <c r="Q227" s="383"/>
      <c r="R227" s="384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5" si="11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5" t="s">
        <v>66</v>
      </c>
    </row>
    <row r="228" spans="1:53" ht="27" hidden="1" customHeight="1" x14ac:dyDescent="0.25">
      <c r="A228" s="64" t="s">
        <v>377</v>
      </c>
      <c r="B228" s="64" t="s">
        <v>378</v>
      </c>
      <c r="C228" s="37">
        <v>4301051116</v>
      </c>
      <c r="D228" s="381">
        <v>4607091387957</v>
      </c>
      <c r="E228" s="381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83"/>
      <c r="P228" s="383"/>
      <c r="Q228" s="383"/>
      <c r="R228" s="384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196" t="s">
        <v>66</v>
      </c>
    </row>
    <row r="229" spans="1:53" ht="27" hidden="1" customHeight="1" x14ac:dyDescent="0.25">
      <c r="A229" s="64" t="s">
        <v>379</v>
      </c>
      <c r="B229" s="64" t="s">
        <v>380</v>
      </c>
      <c r="C229" s="37">
        <v>4301051115</v>
      </c>
      <c r="D229" s="381">
        <v>4607091387964</v>
      </c>
      <c r="E229" s="381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83"/>
      <c r="P229" s="383"/>
      <c r="Q229" s="383"/>
      <c r="R229" s="384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197" t="s">
        <v>66</v>
      </c>
    </row>
    <row r="230" spans="1:53" ht="27" hidden="1" customHeight="1" x14ac:dyDescent="0.25">
      <c r="A230" s="64" t="s">
        <v>381</v>
      </c>
      <c r="B230" s="64" t="s">
        <v>382</v>
      </c>
      <c r="C230" s="37">
        <v>4301051461</v>
      </c>
      <c r="D230" s="381">
        <v>4680115883604</v>
      </c>
      <c r="E230" s="381"/>
      <c r="F230" s="63">
        <v>0.35</v>
      </c>
      <c r="G230" s="38">
        <v>6</v>
      </c>
      <c r="H230" s="63">
        <v>2.1</v>
      </c>
      <c r="I230" s="63">
        <v>2.3719999999999999</v>
      </c>
      <c r="J230" s="38">
        <v>156</v>
      </c>
      <c r="K230" s="38" t="s">
        <v>80</v>
      </c>
      <c r="L230" s="39" t="s">
        <v>133</v>
      </c>
      <c r="M230" s="38">
        <v>45</v>
      </c>
      <c r="N230" s="514" t="s">
        <v>383</v>
      </c>
      <c r="O230" s="383"/>
      <c r="P230" s="383"/>
      <c r="Q230" s="383"/>
      <c r="R230" s="384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1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198" t="s">
        <v>66</v>
      </c>
    </row>
    <row r="231" spans="1:53" ht="27" hidden="1" customHeight="1" x14ac:dyDescent="0.25">
      <c r="A231" s="64" t="s">
        <v>384</v>
      </c>
      <c r="B231" s="64" t="s">
        <v>385</v>
      </c>
      <c r="C231" s="37">
        <v>4301051485</v>
      </c>
      <c r="D231" s="381">
        <v>4680115883567</v>
      </c>
      <c r="E231" s="381"/>
      <c r="F231" s="63">
        <v>0.35</v>
      </c>
      <c r="G231" s="38">
        <v>6</v>
      </c>
      <c r="H231" s="63">
        <v>2.1</v>
      </c>
      <c r="I231" s="63">
        <v>2.36</v>
      </c>
      <c r="J231" s="38">
        <v>156</v>
      </c>
      <c r="K231" s="38" t="s">
        <v>80</v>
      </c>
      <c r="L231" s="39" t="s">
        <v>79</v>
      </c>
      <c r="M231" s="38">
        <v>40</v>
      </c>
      <c r="N231" s="515" t="s">
        <v>386</v>
      </c>
      <c r="O231" s="383"/>
      <c r="P231" s="383"/>
      <c r="Q231" s="383"/>
      <c r="R231" s="384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1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199" t="s">
        <v>66</v>
      </c>
    </row>
    <row r="232" spans="1:53" ht="27" hidden="1" customHeight="1" x14ac:dyDescent="0.25">
      <c r="A232" s="64" t="s">
        <v>387</v>
      </c>
      <c r="B232" s="64" t="s">
        <v>388</v>
      </c>
      <c r="C232" s="37">
        <v>4301051134</v>
      </c>
      <c r="D232" s="381">
        <v>4607091381672</v>
      </c>
      <c r="E232" s="381"/>
      <c r="F232" s="63">
        <v>0.6</v>
      </c>
      <c r="G232" s="38">
        <v>6</v>
      </c>
      <c r="H232" s="63">
        <v>3.6</v>
      </c>
      <c r="I232" s="63">
        <v>3.8759999999999999</v>
      </c>
      <c r="J232" s="38">
        <v>120</v>
      </c>
      <c r="K232" s="38" t="s">
        <v>80</v>
      </c>
      <c r="L232" s="39" t="s">
        <v>79</v>
      </c>
      <c r="M232" s="38">
        <v>40</v>
      </c>
      <c r="N232" s="51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83"/>
      <c r="P232" s="383"/>
      <c r="Q232" s="383"/>
      <c r="R232" s="384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>IFERROR(IF(W232=0,"",ROUNDUP(W232/H232,0)*0.00937),"")</f>
        <v/>
      </c>
      <c r="Y232" s="69" t="s">
        <v>48</v>
      </c>
      <c r="Z232" s="70" t="s">
        <v>48</v>
      </c>
      <c r="AD232" s="71"/>
      <c r="BA232" s="200" t="s">
        <v>66</v>
      </c>
    </row>
    <row r="233" spans="1:53" ht="27" hidden="1" customHeight="1" x14ac:dyDescent="0.25">
      <c r="A233" s="64" t="s">
        <v>389</v>
      </c>
      <c r="B233" s="64" t="s">
        <v>390</v>
      </c>
      <c r="C233" s="37">
        <v>4301051130</v>
      </c>
      <c r="D233" s="381">
        <v>4607091387537</v>
      </c>
      <c r="E233" s="381"/>
      <c r="F233" s="63">
        <v>0.45</v>
      </c>
      <c r="G233" s="38">
        <v>6</v>
      </c>
      <c r="H233" s="63">
        <v>2.7</v>
      </c>
      <c r="I233" s="63">
        <v>2.99</v>
      </c>
      <c r="J233" s="38">
        <v>156</v>
      </c>
      <c r="K233" s="38" t="s">
        <v>80</v>
      </c>
      <c r="L233" s="39" t="s">
        <v>79</v>
      </c>
      <c r="M233" s="38">
        <v>40</v>
      </c>
      <c r="N233" s="5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83"/>
      <c r="P233" s="383"/>
      <c r="Q233" s="383"/>
      <c r="R233" s="384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1" t="s">
        <v>66</v>
      </c>
    </row>
    <row r="234" spans="1:53" ht="27" hidden="1" customHeight="1" x14ac:dyDescent="0.25">
      <c r="A234" s="64" t="s">
        <v>391</v>
      </c>
      <c r="B234" s="64" t="s">
        <v>392</v>
      </c>
      <c r="C234" s="37">
        <v>4301051132</v>
      </c>
      <c r="D234" s="381">
        <v>4607091387513</v>
      </c>
      <c r="E234" s="381"/>
      <c r="F234" s="63">
        <v>0.45</v>
      </c>
      <c r="G234" s="38">
        <v>6</v>
      </c>
      <c r="H234" s="63">
        <v>2.7</v>
      </c>
      <c r="I234" s="63">
        <v>2.9780000000000002</v>
      </c>
      <c r="J234" s="38">
        <v>156</v>
      </c>
      <c r="K234" s="38" t="s">
        <v>80</v>
      </c>
      <c r="L234" s="39" t="s">
        <v>79</v>
      </c>
      <c r="M234" s="38">
        <v>40</v>
      </c>
      <c r="N234" s="5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83"/>
      <c r="P234" s="383"/>
      <c r="Q234" s="383"/>
      <c r="R234" s="384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1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2" t="s">
        <v>66</v>
      </c>
    </row>
    <row r="235" spans="1:53" ht="27" hidden="1" customHeight="1" x14ac:dyDescent="0.25">
      <c r="A235" s="64" t="s">
        <v>393</v>
      </c>
      <c r="B235" s="64" t="s">
        <v>394</v>
      </c>
      <c r="C235" s="37">
        <v>4301051277</v>
      </c>
      <c r="D235" s="381">
        <v>4680115880511</v>
      </c>
      <c r="E235" s="381"/>
      <c r="F235" s="63">
        <v>0.33</v>
      </c>
      <c r="G235" s="38">
        <v>6</v>
      </c>
      <c r="H235" s="63">
        <v>1.98</v>
      </c>
      <c r="I235" s="63">
        <v>2.1800000000000002</v>
      </c>
      <c r="J235" s="38">
        <v>156</v>
      </c>
      <c r="K235" s="38" t="s">
        <v>80</v>
      </c>
      <c r="L235" s="39" t="s">
        <v>133</v>
      </c>
      <c r="M235" s="38">
        <v>40</v>
      </c>
      <c r="N235" s="51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83"/>
      <c r="P235" s="383"/>
      <c r="Q235" s="383"/>
      <c r="R235" s="384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1"/>
        <v>0</v>
      </c>
      <c r="X235" s="42" t="str">
        <f>IFERROR(IF(W235=0,"",ROUNDUP(W235/H235,0)*0.00753),"")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idden="1" x14ac:dyDescent="0.2">
      <c r="A236" s="388"/>
      <c r="B236" s="388"/>
      <c r="C236" s="388"/>
      <c r="D236" s="388"/>
      <c r="E236" s="388"/>
      <c r="F236" s="388"/>
      <c r="G236" s="388"/>
      <c r="H236" s="388"/>
      <c r="I236" s="388"/>
      <c r="J236" s="388"/>
      <c r="K236" s="388"/>
      <c r="L236" s="388"/>
      <c r="M236" s="389"/>
      <c r="N236" s="385" t="s">
        <v>43</v>
      </c>
      <c r="O236" s="386"/>
      <c r="P236" s="386"/>
      <c r="Q236" s="386"/>
      <c r="R236" s="386"/>
      <c r="S236" s="386"/>
      <c r="T236" s="387"/>
      <c r="U236" s="43" t="s">
        <v>42</v>
      </c>
      <c r="V236" s="44">
        <f>IFERROR(V227/H227,"0")+IFERROR(V228/H228,"0")+IFERROR(V229/H229,"0")+IFERROR(V230/H230,"0")+IFERROR(V231/H231,"0")+IFERROR(V232/H232,"0")+IFERROR(V233/H233,"0")+IFERROR(V234/H234,"0")+IFERROR(V235/H235,"0")</f>
        <v>0</v>
      </c>
      <c r="W236" s="44">
        <f>IFERROR(W227/H227,"0")+IFERROR(W228/H228,"0")+IFERROR(W229/H229,"0")+IFERROR(W230/H230,"0")+IFERROR(W231/H231,"0")+IFERROR(W232/H232,"0")+IFERROR(W233/H233,"0")+IFERROR(W234/H234,"0")+IFERROR(W235/H235,"0")</f>
        <v>0</v>
      </c>
      <c r="X236" s="4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68"/>
      <c r="Z236" s="68"/>
    </row>
    <row r="237" spans="1:53" hidden="1" x14ac:dyDescent="0.2">
      <c r="A237" s="388"/>
      <c r="B237" s="388"/>
      <c r="C237" s="388"/>
      <c r="D237" s="388"/>
      <c r="E237" s="388"/>
      <c r="F237" s="388"/>
      <c r="G237" s="388"/>
      <c r="H237" s="388"/>
      <c r="I237" s="388"/>
      <c r="J237" s="388"/>
      <c r="K237" s="388"/>
      <c r="L237" s="388"/>
      <c r="M237" s="389"/>
      <c r="N237" s="385" t="s">
        <v>43</v>
      </c>
      <c r="O237" s="386"/>
      <c r="P237" s="386"/>
      <c r="Q237" s="386"/>
      <c r="R237" s="386"/>
      <c r="S237" s="386"/>
      <c r="T237" s="387"/>
      <c r="U237" s="43" t="s">
        <v>0</v>
      </c>
      <c r="V237" s="44">
        <f>IFERROR(SUM(V227:V235),"0")</f>
        <v>0</v>
      </c>
      <c r="W237" s="44">
        <f>IFERROR(SUM(W227:W235),"0")</f>
        <v>0</v>
      </c>
      <c r="X237" s="43"/>
      <c r="Y237" s="68"/>
      <c r="Z237" s="68"/>
    </row>
    <row r="238" spans="1:53" ht="14.25" hidden="1" customHeight="1" x14ac:dyDescent="0.25">
      <c r="A238" s="380" t="s">
        <v>221</v>
      </c>
      <c r="B238" s="380"/>
      <c r="C238" s="380"/>
      <c r="D238" s="380"/>
      <c r="E238" s="380"/>
      <c r="F238" s="380"/>
      <c r="G238" s="380"/>
      <c r="H238" s="380"/>
      <c r="I238" s="380"/>
      <c r="J238" s="380"/>
      <c r="K238" s="380"/>
      <c r="L238" s="380"/>
      <c r="M238" s="380"/>
      <c r="N238" s="380"/>
      <c r="O238" s="380"/>
      <c r="P238" s="380"/>
      <c r="Q238" s="380"/>
      <c r="R238" s="380"/>
      <c r="S238" s="380"/>
      <c r="T238" s="380"/>
      <c r="U238" s="380"/>
      <c r="V238" s="380"/>
      <c r="W238" s="380"/>
      <c r="X238" s="380"/>
      <c r="Y238" s="67"/>
      <c r="Z238" s="67"/>
    </row>
    <row r="239" spans="1:53" ht="16.5" hidden="1" customHeight="1" x14ac:dyDescent="0.25">
      <c r="A239" s="64" t="s">
        <v>395</v>
      </c>
      <c r="B239" s="64" t="s">
        <v>396</v>
      </c>
      <c r="C239" s="37">
        <v>4301060326</v>
      </c>
      <c r="D239" s="381">
        <v>4607091380880</v>
      </c>
      <c r="E239" s="381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5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83"/>
      <c r="P239" s="383"/>
      <c r="Q239" s="383"/>
      <c r="R239" s="384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4" t="s">
        <v>66</v>
      </c>
    </row>
    <row r="240" spans="1:53" ht="27" hidden="1" customHeight="1" x14ac:dyDescent="0.25">
      <c r="A240" s="64" t="s">
        <v>397</v>
      </c>
      <c r="B240" s="64" t="s">
        <v>398</v>
      </c>
      <c r="C240" s="37">
        <v>4301060308</v>
      </c>
      <c r="D240" s="381">
        <v>4607091384482</v>
      </c>
      <c r="E240" s="381"/>
      <c r="F240" s="63">
        <v>1.3</v>
      </c>
      <c r="G240" s="38">
        <v>6</v>
      </c>
      <c r="H240" s="63">
        <v>7.8</v>
      </c>
      <c r="I240" s="63">
        <v>8.3640000000000008</v>
      </c>
      <c r="J240" s="38">
        <v>56</v>
      </c>
      <c r="K240" s="38" t="s">
        <v>112</v>
      </c>
      <c r="L240" s="39" t="s">
        <v>79</v>
      </c>
      <c r="M240" s="38">
        <v>30</v>
      </c>
      <c r="N240" s="5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83"/>
      <c r="P240" s="383"/>
      <c r="Q240" s="383"/>
      <c r="R240" s="384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5" t="s">
        <v>66</v>
      </c>
    </row>
    <row r="241" spans="1:53" ht="16.5" hidden="1" customHeight="1" x14ac:dyDescent="0.25">
      <c r="A241" s="64" t="s">
        <v>399</v>
      </c>
      <c r="B241" s="64" t="s">
        <v>400</v>
      </c>
      <c r="C241" s="37">
        <v>4301060325</v>
      </c>
      <c r="D241" s="381">
        <v>4607091380897</v>
      </c>
      <c r="E241" s="381"/>
      <c r="F241" s="63">
        <v>1.4</v>
      </c>
      <c r="G241" s="38">
        <v>6</v>
      </c>
      <c r="H241" s="63">
        <v>8.4</v>
      </c>
      <c r="I241" s="63">
        <v>8.9640000000000004</v>
      </c>
      <c r="J241" s="38">
        <v>56</v>
      </c>
      <c r="K241" s="38" t="s">
        <v>112</v>
      </c>
      <c r="L241" s="39" t="s">
        <v>79</v>
      </c>
      <c r="M241" s="38">
        <v>30</v>
      </c>
      <c r="N241" s="5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83"/>
      <c r="P241" s="383"/>
      <c r="Q241" s="383"/>
      <c r="R241" s="384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IFERROR(IF(W241=0,"",ROUNDUP(W241/H241,0)*0.02175),"")</f>
        <v/>
      </c>
      <c r="Y241" s="69" t="s">
        <v>48</v>
      </c>
      <c r="Z241" s="70" t="s">
        <v>48</v>
      </c>
      <c r="AD241" s="71"/>
      <c r="BA241" s="206" t="s">
        <v>66</v>
      </c>
    </row>
    <row r="242" spans="1:53" hidden="1" x14ac:dyDescent="0.2">
      <c r="A242" s="388"/>
      <c r="B242" s="388"/>
      <c r="C242" s="388"/>
      <c r="D242" s="388"/>
      <c r="E242" s="388"/>
      <c r="F242" s="388"/>
      <c r="G242" s="388"/>
      <c r="H242" s="388"/>
      <c r="I242" s="388"/>
      <c r="J242" s="388"/>
      <c r="K242" s="388"/>
      <c r="L242" s="388"/>
      <c r="M242" s="389"/>
      <c r="N242" s="385" t="s">
        <v>43</v>
      </c>
      <c r="O242" s="386"/>
      <c r="P242" s="386"/>
      <c r="Q242" s="386"/>
      <c r="R242" s="386"/>
      <c r="S242" s="386"/>
      <c r="T242" s="387"/>
      <c r="U242" s="43" t="s">
        <v>42</v>
      </c>
      <c r="V242" s="44">
        <f>IFERROR(V239/H239,"0")+IFERROR(V240/H240,"0")+IFERROR(V241/H241,"0")</f>
        <v>0</v>
      </c>
      <c r="W242" s="44">
        <f>IFERROR(W239/H239,"0")+IFERROR(W240/H240,"0")+IFERROR(W241/H241,"0")</f>
        <v>0</v>
      </c>
      <c r="X242" s="44">
        <f>IFERROR(IF(X239="",0,X239),"0")+IFERROR(IF(X240="",0,X240),"0")+IFERROR(IF(X241="",0,X241),"0")</f>
        <v>0</v>
      </c>
      <c r="Y242" s="68"/>
      <c r="Z242" s="68"/>
    </row>
    <row r="243" spans="1:53" hidden="1" x14ac:dyDescent="0.2">
      <c r="A243" s="388"/>
      <c r="B243" s="388"/>
      <c r="C243" s="388"/>
      <c r="D243" s="388"/>
      <c r="E243" s="388"/>
      <c r="F243" s="388"/>
      <c r="G243" s="388"/>
      <c r="H243" s="388"/>
      <c r="I243" s="388"/>
      <c r="J243" s="388"/>
      <c r="K243" s="388"/>
      <c r="L243" s="388"/>
      <c r="M243" s="389"/>
      <c r="N243" s="385" t="s">
        <v>43</v>
      </c>
      <c r="O243" s="386"/>
      <c r="P243" s="386"/>
      <c r="Q243" s="386"/>
      <c r="R243" s="386"/>
      <c r="S243" s="386"/>
      <c r="T243" s="387"/>
      <c r="U243" s="43" t="s">
        <v>0</v>
      </c>
      <c r="V243" s="44">
        <f>IFERROR(SUM(V239:V241),"0")</f>
        <v>0</v>
      </c>
      <c r="W243" s="44">
        <f>IFERROR(SUM(W239:W241),"0")</f>
        <v>0</v>
      </c>
      <c r="X243" s="43"/>
      <c r="Y243" s="68"/>
      <c r="Z243" s="68"/>
    </row>
    <row r="244" spans="1:53" ht="14.25" hidden="1" customHeight="1" x14ac:dyDescent="0.25">
      <c r="A244" s="380" t="s">
        <v>94</v>
      </c>
      <c r="B244" s="380"/>
      <c r="C244" s="380"/>
      <c r="D244" s="380"/>
      <c r="E244" s="380"/>
      <c r="F244" s="380"/>
      <c r="G244" s="380"/>
      <c r="H244" s="380"/>
      <c r="I244" s="380"/>
      <c r="J244" s="380"/>
      <c r="K244" s="380"/>
      <c r="L244" s="380"/>
      <c r="M244" s="380"/>
      <c r="N244" s="380"/>
      <c r="O244" s="380"/>
      <c r="P244" s="380"/>
      <c r="Q244" s="380"/>
      <c r="R244" s="380"/>
      <c r="S244" s="380"/>
      <c r="T244" s="380"/>
      <c r="U244" s="380"/>
      <c r="V244" s="380"/>
      <c r="W244" s="380"/>
      <c r="X244" s="380"/>
      <c r="Y244" s="67"/>
      <c r="Z244" s="67"/>
    </row>
    <row r="245" spans="1:53" ht="16.5" hidden="1" customHeight="1" x14ac:dyDescent="0.25">
      <c r="A245" s="64" t="s">
        <v>401</v>
      </c>
      <c r="B245" s="64" t="s">
        <v>402</v>
      </c>
      <c r="C245" s="37">
        <v>4301030232</v>
      </c>
      <c r="D245" s="381">
        <v>4607091388374</v>
      </c>
      <c r="E245" s="381"/>
      <c r="F245" s="63">
        <v>0.38</v>
      </c>
      <c r="G245" s="38">
        <v>8</v>
      </c>
      <c r="H245" s="63">
        <v>3.04</v>
      </c>
      <c r="I245" s="63">
        <v>3.28</v>
      </c>
      <c r="J245" s="38">
        <v>156</v>
      </c>
      <c r="K245" s="38" t="s">
        <v>80</v>
      </c>
      <c r="L245" s="39" t="s">
        <v>98</v>
      </c>
      <c r="M245" s="38">
        <v>180</v>
      </c>
      <c r="N245" s="523" t="s">
        <v>403</v>
      </c>
      <c r="O245" s="383"/>
      <c r="P245" s="383"/>
      <c r="Q245" s="383"/>
      <c r="R245" s="384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07" t="s">
        <v>66</v>
      </c>
    </row>
    <row r="246" spans="1:53" ht="27" hidden="1" customHeight="1" x14ac:dyDescent="0.25">
      <c r="A246" s="64" t="s">
        <v>404</v>
      </c>
      <c r="B246" s="64" t="s">
        <v>405</v>
      </c>
      <c r="C246" s="37">
        <v>4301030235</v>
      </c>
      <c r="D246" s="381">
        <v>4607091388381</v>
      </c>
      <c r="E246" s="381"/>
      <c r="F246" s="63">
        <v>0.38</v>
      </c>
      <c r="G246" s="38">
        <v>8</v>
      </c>
      <c r="H246" s="63">
        <v>3.04</v>
      </c>
      <c r="I246" s="63">
        <v>3.32</v>
      </c>
      <c r="J246" s="38">
        <v>156</v>
      </c>
      <c r="K246" s="38" t="s">
        <v>80</v>
      </c>
      <c r="L246" s="39" t="s">
        <v>98</v>
      </c>
      <c r="M246" s="38">
        <v>180</v>
      </c>
      <c r="N246" s="524" t="s">
        <v>406</v>
      </c>
      <c r="O246" s="383"/>
      <c r="P246" s="383"/>
      <c r="Q246" s="383"/>
      <c r="R246" s="384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08" t="s">
        <v>66</v>
      </c>
    </row>
    <row r="247" spans="1:53" ht="27" hidden="1" customHeight="1" x14ac:dyDescent="0.25">
      <c r="A247" s="64" t="s">
        <v>407</v>
      </c>
      <c r="B247" s="64" t="s">
        <v>408</v>
      </c>
      <c r="C247" s="37">
        <v>4301030233</v>
      </c>
      <c r="D247" s="381">
        <v>4607091388404</v>
      </c>
      <c r="E247" s="381"/>
      <c r="F247" s="63">
        <v>0.17</v>
      </c>
      <c r="G247" s="38">
        <v>15</v>
      </c>
      <c r="H247" s="63">
        <v>2.5499999999999998</v>
      </c>
      <c r="I247" s="63">
        <v>2.9</v>
      </c>
      <c r="J247" s="38">
        <v>156</v>
      </c>
      <c r="K247" s="38" t="s">
        <v>80</v>
      </c>
      <c r="L247" s="39" t="s">
        <v>98</v>
      </c>
      <c r="M247" s="38">
        <v>180</v>
      </c>
      <c r="N247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83"/>
      <c r="P247" s="383"/>
      <c r="Q247" s="383"/>
      <c r="R247" s="384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IFERROR(IF(W247=0,"",ROUNDUP(W247/H247,0)*0.00753),"")</f>
        <v/>
      </c>
      <c r="Y247" s="69" t="s">
        <v>48</v>
      </c>
      <c r="Z247" s="70" t="s">
        <v>48</v>
      </c>
      <c r="AD247" s="71"/>
      <c r="BA247" s="209" t="s">
        <v>66</v>
      </c>
    </row>
    <row r="248" spans="1:53" hidden="1" x14ac:dyDescent="0.2">
      <c r="A248" s="388"/>
      <c r="B248" s="388"/>
      <c r="C248" s="388"/>
      <c r="D248" s="388"/>
      <c r="E248" s="388"/>
      <c r="F248" s="388"/>
      <c r="G248" s="388"/>
      <c r="H248" s="388"/>
      <c r="I248" s="388"/>
      <c r="J248" s="388"/>
      <c r="K248" s="388"/>
      <c r="L248" s="388"/>
      <c r="M248" s="389"/>
      <c r="N248" s="385" t="s">
        <v>43</v>
      </c>
      <c r="O248" s="386"/>
      <c r="P248" s="386"/>
      <c r="Q248" s="386"/>
      <c r="R248" s="386"/>
      <c r="S248" s="386"/>
      <c r="T248" s="387"/>
      <c r="U248" s="43" t="s">
        <v>42</v>
      </c>
      <c r="V248" s="44">
        <f>IFERROR(V245/H245,"0")+IFERROR(V246/H246,"0")+IFERROR(V247/H247,"0")</f>
        <v>0</v>
      </c>
      <c r="W248" s="44">
        <f>IFERROR(W245/H245,"0")+IFERROR(W246/H246,"0")+IFERROR(W247/H247,"0")</f>
        <v>0</v>
      </c>
      <c r="X248" s="44">
        <f>IFERROR(IF(X245="",0,X245),"0")+IFERROR(IF(X246="",0,X246),"0")+IFERROR(IF(X247="",0,X247),"0")</f>
        <v>0</v>
      </c>
      <c r="Y248" s="68"/>
      <c r="Z248" s="68"/>
    </row>
    <row r="249" spans="1:53" hidden="1" x14ac:dyDescent="0.2">
      <c r="A249" s="388"/>
      <c r="B249" s="388"/>
      <c r="C249" s="388"/>
      <c r="D249" s="388"/>
      <c r="E249" s="388"/>
      <c r="F249" s="388"/>
      <c r="G249" s="388"/>
      <c r="H249" s="388"/>
      <c r="I249" s="388"/>
      <c r="J249" s="388"/>
      <c r="K249" s="388"/>
      <c r="L249" s="388"/>
      <c r="M249" s="389"/>
      <c r="N249" s="385" t="s">
        <v>43</v>
      </c>
      <c r="O249" s="386"/>
      <c r="P249" s="386"/>
      <c r="Q249" s="386"/>
      <c r="R249" s="386"/>
      <c r="S249" s="386"/>
      <c r="T249" s="387"/>
      <c r="U249" s="43" t="s">
        <v>0</v>
      </c>
      <c r="V249" s="44">
        <f>IFERROR(SUM(V245:V247),"0")</f>
        <v>0</v>
      </c>
      <c r="W249" s="44">
        <f>IFERROR(SUM(W245:W247),"0")</f>
        <v>0</v>
      </c>
      <c r="X249" s="43"/>
      <c r="Y249" s="68"/>
      <c r="Z249" s="68"/>
    </row>
    <row r="250" spans="1:53" ht="14.25" hidden="1" customHeight="1" x14ac:dyDescent="0.25">
      <c r="A250" s="380" t="s">
        <v>409</v>
      </c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0"/>
      <c r="O250" s="380"/>
      <c r="P250" s="380"/>
      <c r="Q250" s="380"/>
      <c r="R250" s="380"/>
      <c r="S250" s="380"/>
      <c r="T250" s="380"/>
      <c r="U250" s="380"/>
      <c r="V250" s="380"/>
      <c r="W250" s="380"/>
      <c r="X250" s="380"/>
      <c r="Y250" s="67"/>
      <c r="Z250" s="67"/>
    </row>
    <row r="251" spans="1:53" ht="16.5" hidden="1" customHeight="1" x14ac:dyDescent="0.25">
      <c r="A251" s="64" t="s">
        <v>410</v>
      </c>
      <c r="B251" s="64" t="s">
        <v>411</v>
      </c>
      <c r="C251" s="37">
        <v>4301180007</v>
      </c>
      <c r="D251" s="381">
        <v>4680115881808</v>
      </c>
      <c r="E251" s="381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413</v>
      </c>
      <c r="L251" s="39" t="s">
        <v>412</v>
      </c>
      <c r="M251" s="38">
        <v>730</v>
      </c>
      <c r="N251" s="5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83"/>
      <c r="P251" s="383"/>
      <c r="Q251" s="383"/>
      <c r="R251" s="384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0" t="s">
        <v>66</v>
      </c>
    </row>
    <row r="252" spans="1:53" ht="27" hidden="1" customHeight="1" x14ac:dyDescent="0.25">
      <c r="A252" s="64" t="s">
        <v>414</v>
      </c>
      <c r="B252" s="64" t="s">
        <v>415</v>
      </c>
      <c r="C252" s="37">
        <v>4301180006</v>
      </c>
      <c r="D252" s="381">
        <v>4680115881822</v>
      </c>
      <c r="E252" s="381"/>
      <c r="F252" s="63">
        <v>0.1</v>
      </c>
      <c r="G252" s="38">
        <v>20</v>
      </c>
      <c r="H252" s="63">
        <v>2</v>
      </c>
      <c r="I252" s="63">
        <v>2.2400000000000002</v>
      </c>
      <c r="J252" s="38">
        <v>238</v>
      </c>
      <c r="K252" s="38" t="s">
        <v>413</v>
      </c>
      <c r="L252" s="39" t="s">
        <v>412</v>
      </c>
      <c r="M252" s="38">
        <v>730</v>
      </c>
      <c r="N252" s="5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83"/>
      <c r="P252" s="383"/>
      <c r="Q252" s="383"/>
      <c r="R252" s="384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IFERROR(IF(W252=0,"",ROUNDUP(W252/H252,0)*0.00474),"")</f>
        <v/>
      </c>
      <c r="Y252" s="69" t="s">
        <v>48</v>
      </c>
      <c r="Z252" s="70" t="s">
        <v>48</v>
      </c>
      <c r="AD252" s="71"/>
      <c r="BA252" s="211" t="s">
        <v>66</v>
      </c>
    </row>
    <row r="253" spans="1:53" ht="27" hidden="1" customHeight="1" x14ac:dyDescent="0.25">
      <c r="A253" s="64" t="s">
        <v>416</v>
      </c>
      <c r="B253" s="64" t="s">
        <v>417</v>
      </c>
      <c r="C253" s="37">
        <v>4301180001</v>
      </c>
      <c r="D253" s="381">
        <v>4680115880016</v>
      </c>
      <c r="E253" s="381"/>
      <c r="F253" s="63">
        <v>0.1</v>
      </c>
      <c r="G253" s="38">
        <v>20</v>
      </c>
      <c r="H253" s="63">
        <v>2</v>
      </c>
      <c r="I253" s="63">
        <v>2.2400000000000002</v>
      </c>
      <c r="J253" s="38">
        <v>238</v>
      </c>
      <c r="K253" s="38" t="s">
        <v>413</v>
      </c>
      <c r="L253" s="39" t="s">
        <v>412</v>
      </c>
      <c r="M253" s="38">
        <v>730</v>
      </c>
      <c r="N253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83"/>
      <c r="P253" s="383"/>
      <c r="Q253" s="383"/>
      <c r="R253" s="384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IFERROR(IF(W253=0,"",ROUNDUP(W253/H253,0)*0.00474),"")</f>
        <v/>
      </c>
      <c r="Y253" s="69" t="s">
        <v>48</v>
      </c>
      <c r="Z253" s="70" t="s">
        <v>48</v>
      </c>
      <c r="AD253" s="71"/>
      <c r="BA253" s="212" t="s">
        <v>66</v>
      </c>
    </row>
    <row r="254" spans="1:53" hidden="1" x14ac:dyDescent="0.2">
      <c r="A254" s="388"/>
      <c r="B254" s="388"/>
      <c r="C254" s="388"/>
      <c r="D254" s="388"/>
      <c r="E254" s="388"/>
      <c r="F254" s="388"/>
      <c r="G254" s="388"/>
      <c r="H254" s="388"/>
      <c r="I254" s="388"/>
      <c r="J254" s="388"/>
      <c r="K254" s="388"/>
      <c r="L254" s="388"/>
      <c r="M254" s="389"/>
      <c r="N254" s="385" t="s">
        <v>43</v>
      </c>
      <c r="O254" s="386"/>
      <c r="P254" s="386"/>
      <c r="Q254" s="386"/>
      <c r="R254" s="386"/>
      <c r="S254" s="386"/>
      <c r="T254" s="387"/>
      <c r="U254" s="43" t="s">
        <v>42</v>
      </c>
      <c r="V254" s="44">
        <f>IFERROR(V251/H251,"0")+IFERROR(V252/H252,"0")+IFERROR(V253/H253,"0")</f>
        <v>0</v>
      </c>
      <c r="W254" s="44">
        <f>IFERROR(W251/H251,"0")+IFERROR(W252/H252,"0")+IFERROR(W253/H253,"0")</f>
        <v>0</v>
      </c>
      <c r="X254" s="44">
        <f>IFERROR(IF(X251="",0,X251),"0")+IFERROR(IF(X252="",0,X252),"0")+IFERROR(IF(X253="",0,X253),"0")</f>
        <v>0</v>
      </c>
      <c r="Y254" s="68"/>
      <c r="Z254" s="68"/>
    </row>
    <row r="255" spans="1:53" hidden="1" x14ac:dyDescent="0.2">
      <c r="A255" s="388"/>
      <c r="B255" s="388"/>
      <c r="C255" s="388"/>
      <c r="D255" s="388"/>
      <c r="E255" s="388"/>
      <c r="F255" s="388"/>
      <c r="G255" s="388"/>
      <c r="H255" s="388"/>
      <c r="I255" s="388"/>
      <c r="J255" s="388"/>
      <c r="K255" s="388"/>
      <c r="L255" s="388"/>
      <c r="M255" s="389"/>
      <c r="N255" s="385" t="s">
        <v>43</v>
      </c>
      <c r="O255" s="386"/>
      <c r="P255" s="386"/>
      <c r="Q255" s="386"/>
      <c r="R255" s="386"/>
      <c r="S255" s="386"/>
      <c r="T255" s="387"/>
      <c r="U255" s="43" t="s">
        <v>0</v>
      </c>
      <c r="V255" s="44">
        <f>IFERROR(SUM(V251:V253),"0")</f>
        <v>0</v>
      </c>
      <c r="W255" s="44">
        <f>IFERROR(SUM(W251:W253),"0")</f>
        <v>0</v>
      </c>
      <c r="X255" s="43"/>
      <c r="Y255" s="68"/>
      <c r="Z255" s="68"/>
    </row>
    <row r="256" spans="1:53" ht="16.5" hidden="1" customHeight="1" x14ac:dyDescent="0.25">
      <c r="A256" s="379" t="s">
        <v>418</v>
      </c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79"/>
      <c r="O256" s="379"/>
      <c r="P256" s="379"/>
      <c r="Q256" s="379"/>
      <c r="R256" s="379"/>
      <c r="S256" s="379"/>
      <c r="T256" s="379"/>
      <c r="U256" s="379"/>
      <c r="V256" s="379"/>
      <c r="W256" s="379"/>
      <c r="X256" s="379"/>
      <c r="Y256" s="66"/>
      <c r="Z256" s="66"/>
    </row>
    <row r="257" spans="1:53" ht="14.25" hidden="1" customHeight="1" x14ac:dyDescent="0.25">
      <c r="A257" s="380" t="s">
        <v>116</v>
      </c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0"/>
      <c r="O257" s="380"/>
      <c r="P257" s="380"/>
      <c r="Q257" s="380"/>
      <c r="R257" s="380"/>
      <c r="S257" s="380"/>
      <c r="T257" s="380"/>
      <c r="U257" s="380"/>
      <c r="V257" s="380"/>
      <c r="W257" s="380"/>
      <c r="X257" s="380"/>
      <c r="Y257" s="67"/>
      <c r="Z257" s="67"/>
    </row>
    <row r="258" spans="1:53" ht="27" hidden="1" customHeight="1" x14ac:dyDescent="0.25">
      <c r="A258" s="64" t="s">
        <v>419</v>
      </c>
      <c r="B258" s="64" t="s">
        <v>420</v>
      </c>
      <c r="C258" s="37">
        <v>4301011315</v>
      </c>
      <c r="D258" s="381">
        <v>4607091387421</v>
      </c>
      <c r="E258" s="381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112</v>
      </c>
      <c r="L258" s="39" t="s">
        <v>111</v>
      </c>
      <c r="M258" s="38">
        <v>55</v>
      </c>
      <c r="N258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83"/>
      <c r="P258" s="383"/>
      <c r="Q258" s="383"/>
      <c r="R258" s="384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ref="W258:W264" si="12">IFERROR(IF(V258="",0,CEILING((V258/$H258),1)*$H258),"")</f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3" t="s">
        <v>66</v>
      </c>
    </row>
    <row r="259" spans="1:53" ht="27" hidden="1" customHeight="1" x14ac:dyDescent="0.25">
      <c r="A259" s="64" t="s">
        <v>419</v>
      </c>
      <c r="B259" s="64" t="s">
        <v>421</v>
      </c>
      <c r="C259" s="37">
        <v>4301011121</v>
      </c>
      <c r="D259" s="381">
        <v>4607091387421</v>
      </c>
      <c r="E259" s="381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8" t="s">
        <v>112</v>
      </c>
      <c r="L259" s="39" t="s">
        <v>121</v>
      </c>
      <c r="M259" s="38">
        <v>55</v>
      </c>
      <c r="N259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83"/>
      <c r="P259" s="383"/>
      <c r="Q259" s="383"/>
      <c r="R259" s="384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2"/>
        <v>0</v>
      </c>
      <c r="X259" s="42" t="str">
        <f>IFERROR(IF(W259=0,"",ROUNDUP(W259/H259,0)*0.02039),"")</f>
        <v/>
      </c>
      <c r="Y259" s="69" t="s">
        <v>48</v>
      </c>
      <c r="Z259" s="70" t="s">
        <v>48</v>
      </c>
      <c r="AD259" s="71"/>
      <c r="BA259" s="214" t="s">
        <v>66</v>
      </c>
    </row>
    <row r="260" spans="1:53" ht="27" hidden="1" customHeight="1" x14ac:dyDescent="0.25">
      <c r="A260" s="64" t="s">
        <v>422</v>
      </c>
      <c r="B260" s="64" t="s">
        <v>423</v>
      </c>
      <c r="C260" s="37">
        <v>4301011619</v>
      </c>
      <c r="D260" s="381">
        <v>4607091387452</v>
      </c>
      <c r="E260" s="381"/>
      <c r="F260" s="63">
        <v>1.45</v>
      </c>
      <c r="G260" s="38">
        <v>8</v>
      </c>
      <c r="H260" s="63">
        <v>11.6</v>
      </c>
      <c r="I260" s="63">
        <v>12.08</v>
      </c>
      <c r="J260" s="38">
        <v>56</v>
      </c>
      <c r="K260" s="38" t="s">
        <v>112</v>
      </c>
      <c r="L260" s="39" t="s">
        <v>111</v>
      </c>
      <c r="M260" s="38">
        <v>55</v>
      </c>
      <c r="N260" s="531" t="s">
        <v>424</v>
      </c>
      <c r="O260" s="383"/>
      <c r="P260" s="383"/>
      <c r="Q260" s="383"/>
      <c r="R260" s="384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2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15" t="s">
        <v>66</v>
      </c>
    </row>
    <row r="261" spans="1:53" ht="27" hidden="1" customHeight="1" x14ac:dyDescent="0.25">
      <c r="A261" s="64" t="s">
        <v>422</v>
      </c>
      <c r="B261" s="64" t="s">
        <v>425</v>
      </c>
      <c r="C261" s="37">
        <v>4301011396</v>
      </c>
      <c r="D261" s="381">
        <v>4607091387452</v>
      </c>
      <c r="E261" s="381"/>
      <c r="F261" s="63">
        <v>1.35</v>
      </c>
      <c r="G261" s="38">
        <v>8</v>
      </c>
      <c r="H261" s="63">
        <v>10.8</v>
      </c>
      <c r="I261" s="63">
        <v>11.28</v>
      </c>
      <c r="J261" s="38">
        <v>48</v>
      </c>
      <c r="K261" s="38" t="s">
        <v>112</v>
      </c>
      <c r="L261" s="39" t="s">
        <v>121</v>
      </c>
      <c r="M261" s="38">
        <v>55</v>
      </c>
      <c r="N261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83"/>
      <c r="P261" s="383"/>
      <c r="Q261" s="383"/>
      <c r="R261" s="384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2"/>
        <v>0</v>
      </c>
      <c r="X261" s="42" t="str">
        <f>IFERROR(IF(W261=0,"",ROUNDUP(W261/H261,0)*0.02039),"")</f>
        <v/>
      </c>
      <c r="Y261" s="69" t="s">
        <v>48</v>
      </c>
      <c r="Z261" s="70" t="s">
        <v>48</v>
      </c>
      <c r="AD261" s="71"/>
      <c r="BA261" s="216" t="s">
        <v>66</v>
      </c>
    </row>
    <row r="262" spans="1:53" ht="27" hidden="1" customHeight="1" x14ac:dyDescent="0.25">
      <c r="A262" s="64" t="s">
        <v>426</v>
      </c>
      <c r="B262" s="64" t="s">
        <v>427</v>
      </c>
      <c r="C262" s="37">
        <v>4301011313</v>
      </c>
      <c r="D262" s="381">
        <v>4607091385984</v>
      </c>
      <c r="E262" s="381"/>
      <c r="F262" s="63">
        <v>1.35</v>
      </c>
      <c r="G262" s="38">
        <v>8</v>
      </c>
      <c r="H262" s="63">
        <v>10.8</v>
      </c>
      <c r="I262" s="63">
        <v>11.28</v>
      </c>
      <c r="J262" s="38">
        <v>56</v>
      </c>
      <c r="K262" s="38" t="s">
        <v>112</v>
      </c>
      <c r="L262" s="39" t="s">
        <v>111</v>
      </c>
      <c r="M262" s="38">
        <v>55</v>
      </c>
      <c r="N262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83"/>
      <c r="P262" s="383"/>
      <c r="Q262" s="383"/>
      <c r="R262" s="384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2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17" t="s">
        <v>66</v>
      </c>
    </row>
    <row r="263" spans="1:53" ht="27" hidden="1" customHeight="1" x14ac:dyDescent="0.25">
      <c r="A263" s="64" t="s">
        <v>428</v>
      </c>
      <c r="B263" s="64" t="s">
        <v>429</v>
      </c>
      <c r="C263" s="37">
        <v>4301011316</v>
      </c>
      <c r="D263" s="381">
        <v>4607091387438</v>
      </c>
      <c r="E263" s="381"/>
      <c r="F263" s="63">
        <v>0.5</v>
      </c>
      <c r="G263" s="38">
        <v>10</v>
      </c>
      <c r="H263" s="63">
        <v>5</v>
      </c>
      <c r="I263" s="63">
        <v>5.24</v>
      </c>
      <c r="J263" s="38">
        <v>120</v>
      </c>
      <c r="K263" s="38" t="s">
        <v>80</v>
      </c>
      <c r="L263" s="39" t="s">
        <v>111</v>
      </c>
      <c r="M263" s="38">
        <v>55</v>
      </c>
      <c r="N263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83"/>
      <c r="P263" s="383"/>
      <c r="Q263" s="383"/>
      <c r="R263" s="384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2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18" t="s">
        <v>66</v>
      </c>
    </row>
    <row r="264" spans="1:53" ht="27" hidden="1" customHeight="1" x14ac:dyDescent="0.25">
      <c r="A264" s="64" t="s">
        <v>430</v>
      </c>
      <c r="B264" s="64" t="s">
        <v>431</v>
      </c>
      <c r="C264" s="37">
        <v>4301011318</v>
      </c>
      <c r="D264" s="381">
        <v>4607091387469</v>
      </c>
      <c r="E264" s="381"/>
      <c r="F264" s="63">
        <v>0.5</v>
      </c>
      <c r="G264" s="38">
        <v>10</v>
      </c>
      <c r="H264" s="63">
        <v>5</v>
      </c>
      <c r="I264" s="63">
        <v>5.21</v>
      </c>
      <c r="J264" s="38">
        <v>120</v>
      </c>
      <c r="K264" s="38" t="s">
        <v>80</v>
      </c>
      <c r="L264" s="39" t="s">
        <v>79</v>
      </c>
      <c r="M264" s="38">
        <v>55</v>
      </c>
      <c r="N264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83"/>
      <c r="P264" s="383"/>
      <c r="Q264" s="383"/>
      <c r="R264" s="384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2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19" t="s">
        <v>66</v>
      </c>
    </row>
    <row r="265" spans="1:53" hidden="1" x14ac:dyDescent="0.2">
      <c r="A265" s="388"/>
      <c r="B265" s="388"/>
      <c r="C265" s="388"/>
      <c r="D265" s="388"/>
      <c r="E265" s="388"/>
      <c r="F265" s="388"/>
      <c r="G265" s="388"/>
      <c r="H265" s="388"/>
      <c r="I265" s="388"/>
      <c r="J265" s="388"/>
      <c r="K265" s="388"/>
      <c r="L265" s="388"/>
      <c r="M265" s="389"/>
      <c r="N265" s="385" t="s">
        <v>43</v>
      </c>
      <c r="O265" s="386"/>
      <c r="P265" s="386"/>
      <c r="Q265" s="386"/>
      <c r="R265" s="386"/>
      <c r="S265" s="386"/>
      <c r="T265" s="387"/>
      <c r="U265" s="43" t="s">
        <v>42</v>
      </c>
      <c r="V265" s="44">
        <f>IFERROR(V258/H258,"0")+IFERROR(V259/H259,"0")+IFERROR(V260/H260,"0")+IFERROR(V261/H261,"0")+IFERROR(V262/H262,"0")+IFERROR(V263/H263,"0")+IFERROR(V264/H264,"0")</f>
        <v>0</v>
      </c>
      <c r="W265" s="44">
        <f>IFERROR(W258/H258,"0")+IFERROR(W259/H259,"0")+IFERROR(W260/H260,"0")+IFERROR(W261/H261,"0")+IFERROR(W262/H262,"0")+IFERROR(W263/H263,"0")+IFERROR(W264/H264,"0")</f>
        <v>0</v>
      </c>
      <c r="X265" s="4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68"/>
      <c r="Z265" s="68"/>
    </row>
    <row r="266" spans="1:53" hidden="1" x14ac:dyDescent="0.2">
      <c r="A266" s="388"/>
      <c r="B266" s="388"/>
      <c r="C266" s="388"/>
      <c r="D266" s="388"/>
      <c r="E266" s="388"/>
      <c r="F266" s="388"/>
      <c r="G266" s="388"/>
      <c r="H266" s="388"/>
      <c r="I266" s="388"/>
      <c r="J266" s="388"/>
      <c r="K266" s="388"/>
      <c r="L266" s="388"/>
      <c r="M266" s="389"/>
      <c r="N266" s="385" t="s">
        <v>43</v>
      </c>
      <c r="O266" s="386"/>
      <c r="P266" s="386"/>
      <c r="Q266" s="386"/>
      <c r="R266" s="386"/>
      <c r="S266" s="386"/>
      <c r="T266" s="387"/>
      <c r="U266" s="43" t="s">
        <v>0</v>
      </c>
      <c r="V266" s="44">
        <f>IFERROR(SUM(V258:V264),"0")</f>
        <v>0</v>
      </c>
      <c r="W266" s="44">
        <f>IFERROR(SUM(W258:W264),"0")</f>
        <v>0</v>
      </c>
      <c r="X266" s="43"/>
      <c r="Y266" s="68"/>
      <c r="Z266" s="68"/>
    </row>
    <row r="267" spans="1:53" ht="14.25" hidden="1" customHeight="1" x14ac:dyDescent="0.25">
      <c r="A267" s="380" t="s">
        <v>76</v>
      </c>
      <c r="B267" s="380"/>
      <c r="C267" s="380"/>
      <c r="D267" s="380"/>
      <c r="E267" s="380"/>
      <c r="F267" s="380"/>
      <c r="G267" s="380"/>
      <c r="H267" s="380"/>
      <c r="I267" s="380"/>
      <c r="J267" s="380"/>
      <c r="K267" s="380"/>
      <c r="L267" s="380"/>
      <c r="M267" s="380"/>
      <c r="N267" s="380"/>
      <c r="O267" s="380"/>
      <c r="P267" s="380"/>
      <c r="Q267" s="380"/>
      <c r="R267" s="380"/>
      <c r="S267" s="380"/>
      <c r="T267" s="380"/>
      <c r="U267" s="380"/>
      <c r="V267" s="380"/>
      <c r="W267" s="380"/>
      <c r="X267" s="380"/>
      <c r="Y267" s="67"/>
      <c r="Z267" s="67"/>
    </row>
    <row r="268" spans="1:53" ht="27" hidden="1" customHeight="1" x14ac:dyDescent="0.25">
      <c r="A268" s="64" t="s">
        <v>432</v>
      </c>
      <c r="B268" s="64" t="s">
        <v>433</v>
      </c>
      <c r="C268" s="37">
        <v>4301031154</v>
      </c>
      <c r="D268" s="381">
        <v>4607091387292</v>
      </c>
      <c r="E268" s="381"/>
      <c r="F268" s="63">
        <v>0.73</v>
      </c>
      <c r="G268" s="38">
        <v>6</v>
      </c>
      <c r="H268" s="63">
        <v>4.38</v>
      </c>
      <c r="I268" s="63">
        <v>4.6399999999999997</v>
      </c>
      <c r="J268" s="38">
        <v>156</v>
      </c>
      <c r="K268" s="38" t="s">
        <v>80</v>
      </c>
      <c r="L268" s="39" t="s">
        <v>79</v>
      </c>
      <c r="M268" s="38">
        <v>45</v>
      </c>
      <c r="N268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83"/>
      <c r="P268" s="383"/>
      <c r="Q268" s="383"/>
      <c r="R268" s="384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0" t="s">
        <v>66</v>
      </c>
    </row>
    <row r="269" spans="1:53" ht="27" hidden="1" customHeight="1" x14ac:dyDescent="0.25">
      <c r="A269" s="64" t="s">
        <v>434</v>
      </c>
      <c r="B269" s="64" t="s">
        <v>435</v>
      </c>
      <c r="C269" s="37">
        <v>4301031155</v>
      </c>
      <c r="D269" s="381">
        <v>4607091387315</v>
      </c>
      <c r="E269" s="381"/>
      <c r="F269" s="63">
        <v>0.7</v>
      </c>
      <c r="G269" s="38">
        <v>4</v>
      </c>
      <c r="H269" s="63">
        <v>2.8</v>
      </c>
      <c r="I269" s="63">
        <v>3.048</v>
      </c>
      <c r="J269" s="38">
        <v>156</v>
      </c>
      <c r="K269" s="38" t="s">
        <v>80</v>
      </c>
      <c r="L269" s="39" t="s">
        <v>79</v>
      </c>
      <c r="M269" s="38">
        <v>45</v>
      </c>
      <c r="N269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83"/>
      <c r="P269" s="383"/>
      <c r="Q269" s="383"/>
      <c r="R269" s="384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1" t="s">
        <v>66</v>
      </c>
    </row>
    <row r="270" spans="1:53" hidden="1" x14ac:dyDescent="0.2">
      <c r="A270" s="388"/>
      <c r="B270" s="388"/>
      <c r="C270" s="388"/>
      <c r="D270" s="388"/>
      <c r="E270" s="388"/>
      <c r="F270" s="388"/>
      <c r="G270" s="388"/>
      <c r="H270" s="388"/>
      <c r="I270" s="388"/>
      <c r="J270" s="388"/>
      <c r="K270" s="388"/>
      <c r="L270" s="388"/>
      <c r="M270" s="389"/>
      <c r="N270" s="385" t="s">
        <v>43</v>
      </c>
      <c r="O270" s="386"/>
      <c r="P270" s="386"/>
      <c r="Q270" s="386"/>
      <c r="R270" s="386"/>
      <c r="S270" s="386"/>
      <c r="T270" s="387"/>
      <c r="U270" s="43" t="s">
        <v>42</v>
      </c>
      <c r="V270" s="44">
        <f>IFERROR(V268/H268,"0")+IFERROR(V269/H269,"0")</f>
        <v>0</v>
      </c>
      <c r="W270" s="44">
        <f>IFERROR(W268/H268,"0")+IFERROR(W269/H269,"0")</f>
        <v>0</v>
      </c>
      <c r="X270" s="44">
        <f>IFERROR(IF(X268="",0,X268),"0")+IFERROR(IF(X269="",0,X269),"0")</f>
        <v>0</v>
      </c>
      <c r="Y270" s="68"/>
      <c r="Z270" s="68"/>
    </row>
    <row r="271" spans="1:53" hidden="1" x14ac:dyDescent="0.2">
      <c r="A271" s="388"/>
      <c r="B271" s="388"/>
      <c r="C271" s="388"/>
      <c r="D271" s="388"/>
      <c r="E271" s="388"/>
      <c r="F271" s="388"/>
      <c r="G271" s="388"/>
      <c r="H271" s="388"/>
      <c r="I271" s="388"/>
      <c r="J271" s="388"/>
      <c r="K271" s="388"/>
      <c r="L271" s="388"/>
      <c r="M271" s="389"/>
      <c r="N271" s="385" t="s">
        <v>43</v>
      </c>
      <c r="O271" s="386"/>
      <c r="P271" s="386"/>
      <c r="Q271" s="386"/>
      <c r="R271" s="386"/>
      <c r="S271" s="386"/>
      <c r="T271" s="387"/>
      <c r="U271" s="43" t="s">
        <v>0</v>
      </c>
      <c r="V271" s="44">
        <f>IFERROR(SUM(V268:V269),"0")</f>
        <v>0</v>
      </c>
      <c r="W271" s="44">
        <f>IFERROR(SUM(W268:W269),"0")</f>
        <v>0</v>
      </c>
      <c r="X271" s="43"/>
      <c r="Y271" s="68"/>
      <c r="Z271" s="68"/>
    </row>
    <row r="272" spans="1:53" ht="16.5" hidden="1" customHeight="1" x14ac:dyDescent="0.25">
      <c r="A272" s="379" t="s">
        <v>436</v>
      </c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79"/>
      <c r="M272" s="379"/>
      <c r="N272" s="379"/>
      <c r="O272" s="379"/>
      <c r="P272" s="379"/>
      <c r="Q272" s="379"/>
      <c r="R272" s="379"/>
      <c r="S272" s="379"/>
      <c r="T272" s="379"/>
      <c r="U272" s="379"/>
      <c r="V272" s="379"/>
      <c r="W272" s="379"/>
      <c r="X272" s="379"/>
      <c r="Y272" s="66"/>
      <c r="Z272" s="66"/>
    </row>
    <row r="273" spans="1:53" ht="14.25" hidden="1" customHeight="1" x14ac:dyDescent="0.25">
      <c r="A273" s="380" t="s">
        <v>76</v>
      </c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0"/>
      <c r="M273" s="380"/>
      <c r="N273" s="380"/>
      <c r="O273" s="380"/>
      <c r="P273" s="380"/>
      <c r="Q273" s="380"/>
      <c r="R273" s="380"/>
      <c r="S273" s="380"/>
      <c r="T273" s="380"/>
      <c r="U273" s="380"/>
      <c r="V273" s="380"/>
      <c r="W273" s="380"/>
      <c r="X273" s="380"/>
      <c r="Y273" s="67"/>
      <c r="Z273" s="67"/>
    </row>
    <row r="274" spans="1:53" ht="27" hidden="1" customHeight="1" x14ac:dyDescent="0.25">
      <c r="A274" s="64" t="s">
        <v>437</v>
      </c>
      <c r="B274" s="64" t="s">
        <v>438</v>
      </c>
      <c r="C274" s="37">
        <v>4301031066</v>
      </c>
      <c r="D274" s="381">
        <v>4607091383836</v>
      </c>
      <c r="E274" s="381"/>
      <c r="F274" s="63">
        <v>0.3</v>
      </c>
      <c r="G274" s="38">
        <v>6</v>
      </c>
      <c r="H274" s="63">
        <v>1.8</v>
      </c>
      <c r="I274" s="63">
        <v>2.048</v>
      </c>
      <c r="J274" s="38">
        <v>156</v>
      </c>
      <c r="K274" s="38" t="s">
        <v>80</v>
      </c>
      <c r="L274" s="39" t="s">
        <v>79</v>
      </c>
      <c r="M274" s="38">
        <v>40</v>
      </c>
      <c r="N274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83"/>
      <c r="P274" s="383"/>
      <c r="Q274" s="383"/>
      <c r="R274" s="384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2" t="s">
        <v>66</v>
      </c>
    </row>
    <row r="275" spans="1:53" hidden="1" x14ac:dyDescent="0.2">
      <c r="A275" s="388"/>
      <c r="B275" s="388"/>
      <c r="C275" s="388"/>
      <c r="D275" s="388"/>
      <c r="E275" s="388"/>
      <c r="F275" s="388"/>
      <c r="G275" s="388"/>
      <c r="H275" s="388"/>
      <c r="I275" s="388"/>
      <c r="J275" s="388"/>
      <c r="K275" s="388"/>
      <c r="L275" s="388"/>
      <c r="M275" s="389"/>
      <c r="N275" s="385" t="s">
        <v>43</v>
      </c>
      <c r="O275" s="386"/>
      <c r="P275" s="386"/>
      <c r="Q275" s="386"/>
      <c r="R275" s="386"/>
      <c r="S275" s="386"/>
      <c r="T275" s="387"/>
      <c r="U275" s="43" t="s">
        <v>42</v>
      </c>
      <c r="V275" s="44">
        <f>IFERROR(V274/H274,"0")</f>
        <v>0</v>
      </c>
      <c r="W275" s="44">
        <f>IFERROR(W274/H274,"0")</f>
        <v>0</v>
      </c>
      <c r="X275" s="44">
        <f>IFERROR(IF(X274="",0,X274),"0")</f>
        <v>0</v>
      </c>
      <c r="Y275" s="68"/>
      <c r="Z275" s="68"/>
    </row>
    <row r="276" spans="1:53" hidden="1" x14ac:dyDescent="0.2">
      <c r="A276" s="388"/>
      <c r="B276" s="388"/>
      <c r="C276" s="388"/>
      <c r="D276" s="388"/>
      <c r="E276" s="388"/>
      <c r="F276" s="388"/>
      <c r="G276" s="388"/>
      <c r="H276" s="388"/>
      <c r="I276" s="388"/>
      <c r="J276" s="388"/>
      <c r="K276" s="388"/>
      <c r="L276" s="388"/>
      <c r="M276" s="389"/>
      <c r="N276" s="385" t="s">
        <v>43</v>
      </c>
      <c r="O276" s="386"/>
      <c r="P276" s="386"/>
      <c r="Q276" s="386"/>
      <c r="R276" s="386"/>
      <c r="S276" s="386"/>
      <c r="T276" s="387"/>
      <c r="U276" s="43" t="s">
        <v>0</v>
      </c>
      <c r="V276" s="44">
        <f>IFERROR(SUM(V274:V274),"0")</f>
        <v>0</v>
      </c>
      <c r="W276" s="44">
        <f>IFERROR(SUM(W274:W274),"0")</f>
        <v>0</v>
      </c>
      <c r="X276" s="43"/>
      <c r="Y276" s="68"/>
      <c r="Z276" s="68"/>
    </row>
    <row r="277" spans="1:53" ht="14.25" hidden="1" customHeight="1" x14ac:dyDescent="0.25">
      <c r="A277" s="380" t="s">
        <v>81</v>
      </c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0"/>
      <c r="M277" s="380"/>
      <c r="N277" s="380"/>
      <c r="O277" s="380"/>
      <c r="P277" s="380"/>
      <c r="Q277" s="380"/>
      <c r="R277" s="380"/>
      <c r="S277" s="380"/>
      <c r="T277" s="380"/>
      <c r="U277" s="380"/>
      <c r="V277" s="380"/>
      <c r="W277" s="380"/>
      <c r="X277" s="380"/>
      <c r="Y277" s="67"/>
      <c r="Z277" s="67"/>
    </row>
    <row r="278" spans="1:53" ht="27" hidden="1" customHeight="1" x14ac:dyDescent="0.25">
      <c r="A278" s="64" t="s">
        <v>439</v>
      </c>
      <c r="B278" s="64" t="s">
        <v>440</v>
      </c>
      <c r="C278" s="37">
        <v>4301051142</v>
      </c>
      <c r="D278" s="381">
        <v>4607091387919</v>
      </c>
      <c r="E278" s="381"/>
      <c r="F278" s="63">
        <v>1.35</v>
      </c>
      <c r="G278" s="38">
        <v>6</v>
      </c>
      <c r="H278" s="63">
        <v>8.1</v>
      </c>
      <c r="I278" s="63">
        <v>8.6639999999999997</v>
      </c>
      <c r="J278" s="38">
        <v>56</v>
      </c>
      <c r="K278" s="38" t="s">
        <v>112</v>
      </c>
      <c r="L278" s="39" t="s">
        <v>79</v>
      </c>
      <c r="M278" s="38">
        <v>45</v>
      </c>
      <c r="N278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83"/>
      <c r="P278" s="383"/>
      <c r="Q278" s="383"/>
      <c r="R278" s="384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IFERROR(IF(W278=0,"",ROUNDUP(W278/H278,0)*0.02175),"")</f>
        <v/>
      </c>
      <c r="Y278" s="69" t="s">
        <v>48</v>
      </c>
      <c r="Z278" s="70" t="s">
        <v>48</v>
      </c>
      <c r="AD278" s="71"/>
      <c r="BA278" s="223" t="s">
        <v>66</v>
      </c>
    </row>
    <row r="279" spans="1:53" hidden="1" x14ac:dyDescent="0.2">
      <c r="A279" s="388"/>
      <c r="B279" s="388"/>
      <c r="C279" s="388"/>
      <c r="D279" s="388"/>
      <c r="E279" s="388"/>
      <c r="F279" s="388"/>
      <c r="G279" s="388"/>
      <c r="H279" s="388"/>
      <c r="I279" s="388"/>
      <c r="J279" s="388"/>
      <c r="K279" s="388"/>
      <c r="L279" s="388"/>
      <c r="M279" s="389"/>
      <c r="N279" s="385" t="s">
        <v>43</v>
      </c>
      <c r="O279" s="386"/>
      <c r="P279" s="386"/>
      <c r="Q279" s="386"/>
      <c r="R279" s="386"/>
      <c r="S279" s="386"/>
      <c r="T279" s="387"/>
      <c r="U279" s="43" t="s">
        <v>42</v>
      </c>
      <c r="V279" s="44">
        <f>IFERROR(V278/H278,"0")</f>
        <v>0</v>
      </c>
      <c r="W279" s="44">
        <f>IFERROR(W278/H278,"0")</f>
        <v>0</v>
      </c>
      <c r="X279" s="44">
        <f>IFERROR(IF(X278="",0,X278),"0")</f>
        <v>0</v>
      </c>
      <c r="Y279" s="68"/>
      <c r="Z279" s="68"/>
    </row>
    <row r="280" spans="1:53" hidden="1" x14ac:dyDescent="0.2">
      <c r="A280" s="388"/>
      <c r="B280" s="388"/>
      <c r="C280" s="388"/>
      <c r="D280" s="388"/>
      <c r="E280" s="388"/>
      <c r="F280" s="388"/>
      <c r="G280" s="388"/>
      <c r="H280" s="388"/>
      <c r="I280" s="388"/>
      <c r="J280" s="388"/>
      <c r="K280" s="388"/>
      <c r="L280" s="388"/>
      <c r="M280" s="389"/>
      <c r="N280" s="385" t="s">
        <v>43</v>
      </c>
      <c r="O280" s="386"/>
      <c r="P280" s="386"/>
      <c r="Q280" s="386"/>
      <c r="R280" s="386"/>
      <c r="S280" s="386"/>
      <c r="T280" s="387"/>
      <c r="U280" s="43" t="s">
        <v>0</v>
      </c>
      <c r="V280" s="44">
        <f>IFERROR(SUM(V278:V278),"0")</f>
        <v>0</v>
      </c>
      <c r="W280" s="44">
        <f>IFERROR(SUM(W278:W278),"0")</f>
        <v>0</v>
      </c>
      <c r="X280" s="43"/>
      <c r="Y280" s="68"/>
      <c r="Z280" s="68"/>
    </row>
    <row r="281" spans="1:53" ht="14.25" hidden="1" customHeight="1" x14ac:dyDescent="0.25">
      <c r="A281" s="380" t="s">
        <v>221</v>
      </c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0"/>
      <c r="O281" s="380"/>
      <c r="P281" s="380"/>
      <c r="Q281" s="380"/>
      <c r="R281" s="380"/>
      <c r="S281" s="380"/>
      <c r="T281" s="380"/>
      <c r="U281" s="380"/>
      <c r="V281" s="380"/>
      <c r="W281" s="380"/>
      <c r="X281" s="380"/>
      <c r="Y281" s="67"/>
      <c r="Z281" s="67"/>
    </row>
    <row r="282" spans="1:53" ht="27" hidden="1" customHeight="1" x14ac:dyDescent="0.25">
      <c r="A282" s="64" t="s">
        <v>441</v>
      </c>
      <c r="B282" s="64" t="s">
        <v>442</v>
      </c>
      <c r="C282" s="37">
        <v>4301060324</v>
      </c>
      <c r="D282" s="381">
        <v>4607091388831</v>
      </c>
      <c r="E282" s="381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8" t="s">
        <v>80</v>
      </c>
      <c r="L282" s="39" t="s">
        <v>79</v>
      </c>
      <c r="M282" s="38">
        <v>40</v>
      </c>
      <c r="N282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83"/>
      <c r="P282" s="383"/>
      <c r="Q282" s="383"/>
      <c r="R282" s="384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24" t="s">
        <v>66</v>
      </c>
    </row>
    <row r="283" spans="1:53" hidden="1" x14ac:dyDescent="0.2">
      <c r="A283" s="388"/>
      <c r="B283" s="388"/>
      <c r="C283" s="388"/>
      <c r="D283" s="388"/>
      <c r="E283" s="388"/>
      <c r="F283" s="388"/>
      <c r="G283" s="388"/>
      <c r="H283" s="388"/>
      <c r="I283" s="388"/>
      <c r="J283" s="388"/>
      <c r="K283" s="388"/>
      <c r="L283" s="388"/>
      <c r="M283" s="389"/>
      <c r="N283" s="385" t="s">
        <v>43</v>
      </c>
      <c r="O283" s="386"/>
      <c r="P283" s="386"/>
      <c r="Q283" s="386"/>
      <c r="R283" s="386"/>
      <c r="S283" s="386"/>
      <c r="T283" s="387"/>
      <c r="U283" s="43" t="s">
        <v>42</v>
      </c>
      <c r="V283" s="44">
        <f>IFERROR(V282/H282,"0")</f>
        <v>0</v>
      </c>
      <c r="W283" s="44">
        <f>IFERROR(W282/H282,"0")</f>
        <v>0</v>
      </c>
      <c r="X283" s="44">
        <f>IFERROR(IF(X282="",0,X282),"0")</f>
        <v>0</v>
      </c>
      <c r="Y283" s="68"/>
      <c r="Z283" s="68"/>
    </row>
    <row r="284" spans="1:53" hidden="1" x14ac:dyDescent="0.2">
      <c r="A284" s="388"/>
      <c r="B284" s="388"/>
      <c r="C284" s="388"/>
      <c r="D284" s="388"/>
      <c r="E284" s="388"/>
      <c r="F284" s="388"/>
      <c r="G284" s="388"/>
      <c r="H284" s="388"/>
      <c r="I284" s="388"/>
      <c r="J284" s="388"/>
      <c r="K284" s="388"/>
      <c r="L284" s="388"/>
      <c r="M284" s="389"/>
      <c r="N284" s="385" t="s">
        <v>43</v>
      </c>
      <c r="O284" s="386"/>
      <c r="P284" s="386"/>
      <c r="Q284" s="386"/>
      <c r="R284" s="386"/>
      <c r="S284" s="386"/>
      <c r="T284" s="387"/>
      <c r="U284" s="43" t="s">
        <v>0</v>
      </c>
      <c r="V284" s="44">
        <f>IFERROR(SUM(V282:V282),"0")</f>
        <v>0</v>
      </c>
      <c r="W284" s="44">
        <f>IFERROR(SUM(W282:W282),"0")</f>
        <v>0</v>
      </c>
      <c r="X284" s="43"/>
      <c r="Y284" s="68"/>
      <c r="Z284" s="68"/>
    </row>
    <row r="285" spans="1:53" ht="14.25" hidden="1" customHeight="1" x14ac:dyDescent="0.25">
      <c r="A285" s="380" t="s">
        <v>94</v>
      </c>
      <c r="B285" s="380"/>
      <c r="C285" s="380"/>
      <c r="D285" s="380"/>
      <c r="E285" s="380"/>
      <c r="F285" s="380"/>
      <c r="G285" s="380"/>
      <c r="H285" s="380"/>
      <c r="I285" s="380"/>
      <c r="J285" s="380"/>
      <c r="K285" s="380"/>
      <c r="L285" s="380"/>
      <c r="M285" s="380"/>
      <c r="N285" s="380"/>
      <c r="O285" s="380"/>
      <c r="P285" s="380"/>
      <c r="Q285" s="380"/>
      <c r="R285" s="380"/>
      <c r="S285" s="380"/>
      <c r="T285" s="380"/>
      <c r="U285" s="380"/>
      <c r="V285" s="380"/>
      <c r="W285" s="380"/>
      <c r="X285" s="380"/>
      <c r="Y285" s="67"/>
      <c r="Z285" s="67"/>
    </row>
    <row r="286" spans="1:53" ht="27" hidden="1" customHeight="1" x14ac:dyDescent="0.25">
      <c r="A286" s="64" t="s">
        <v>443</v>
      </c>
      <c r="B286" s="64" t="s">
        <v>444</v>
      </c>
      <c r="C286" s="37">
        <v>4301032015</v>
      </c>
      <c r="D286" s="381">
        <v>4607091383102</v>
      </c>
      <c r="E286" s="381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8" t="s">
        <v>80</v>
      </c>
      <c r="L286" s="39" t="s">
        <v>98</v>
      </c>
      <c r="M286" s="38">
        <v>180</v>
      </c>
      <c r="N286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83"/>
      <c r="P286" s="383"/>
      <c r="Q286" s="383"/>
      <c r="R286" s="384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IFERROR(IF(W286=0,"",ROUNDUP(W286/H286,0)*0.00753),"")</f>
        <v/>
      </c>
      <c r="Y286" s="69" t="s">
        <v>48</v>
      </c>
      <c r="Z286" s="70" t="s">
        <v>48</v>
      </c>
      <c r="AD286" s="71"/>
      <c r="BA286" s="225" t="s">
        <v>66</v>
      </c>
    </row>
    <row r="287" spans="1:53" hidden="1" x14ac:dyDescent="0.2">
      <c r="A287" s="388"/>
      <c r="B287" s="388"/>
      <c r="C287" s="388"/>
      <c r="D287" s="388"/>
      <c r="E287" s="388"/>
      <c r="F287" s="388"/>
      <c r="G287" s="388"/>
      <c r="H287" s="388"/>
      <c r="I287" s="388"/>
      <c r="J287" s="388"/>
      <c r="K287" s="388"/>
      <c r="L287" s="388"/>
      <c r="M287" s="389"/>
      <c r="N287" s="385" t="s">
        <v>43</v>
      </c>
      <c r="O287" s="386"/>
      <c r="P287" s="386"/>
      <c r="Q287" s="386"/>
      <c r="R287" s="386"/>
      <c r="S287" s="386"/>
      <c r="T287" s="387"/>
      <c r="U287" s="43" t="s">
        <v>42</v>
      </c>
      <c r="V287" s="44">
        <f>IFERROR(V286/H286,"0")</f>
        <v>0</v>
      </c>
      <c r="W287" s="44">
        <f>IFERROR(W286/H286,"0")</f>
        <v>0</v>
      </c>
      <c r="X287" s="44">
        <f>IFERROR(IF(X286="",0,X286),"0")</f>
        <v>0</v>
      </c>
      <c r="Y287" s="68"/>
      <c r="Z287" s="68"/>
    </row>
    <row r="288" spans="1:53" hidden="1" x14ac:dyDescent="0.2">
      <c r="A288" s="388"/>
      <c r="B288" s="388"/>
      <c r="C288" s="388"/>
      <c r="D288" s="388"/>
      <c r="E288" s="388"/>
      <c r="F288" s="388"/>
      <c r="G288" s="388"/>
      <c r="H288" s="388"/>
      <c r="I288" s="388"/>
      <c r="J288" s="388"/>
      <c r="K288" s="388"/>
      <c r="L288" s="388"/>
      <c r="M288" s="389"/>
      <c r="N288" s="385" t="s">
        <v>43</v>
      </c>
      <c r="O288" s="386"/>
      <c r="P288" s="386"/>
      <c r="Q288" s="386"/>
      <c r="R288" s="386"/>
      <c r="S288" s="386"/>
      <c r="T288" s="387"/>
      <c r="U288" s="43" t="s">
        <v>0</v>
      </c>
      <c r="V288" s="44">
        <f>IFERROR(SUM(V286:V286),"0")</f>
        <v>0</v>
      </c>
      <c r="W288" s="44">
        <f>IFERROR(SUM(W286:W286),"0")</f>
        <v>0</v>
      </c>
      <c r="X288" s="43"/>
      <c r="Y288" s="68"/>
      <c r="Z288" s="68"/>
    </row>
    <row r="289" spans="1:53" ht="27.75" hidden="1" customHeight="1" x14ac:dyDescent="0.2">
      <c r="A289" s="378" t="s">
        <v>445</v>
      </c>
      <c r="B289" s="378"/>
      <c r="C289" s="378"/>
      <c r="D289" s="378"/>
      <c r="E289" s="378"/>
      <c r="F289" s="378"/>
      <c r="G289" s="378"/>
      <c r="H289" s="378"/>
      <c r="I289" s="378"/>
      <c r="J289" s="378"/>
      <c r="K289" s="378"/>
      <c r="L289" s="378"/>
      <c r="M289" s="378"/>
      <c r="N289" s="378"/>
      <c r="O289" s="378"/>
      <c r="P289" s="378"/>
      <c r="Q289" s="378"/>
      <c r="R289" s="378"/>
      <c r="S289" s="378"/>
      <c r="T289" s="378"/>
      <c r="U289" s="378"/>
      <c r="V289" s="378"/>
      <c r="W289" s="378"/>
      <c r="X289" s="378"/>
      <c r="Y289" s="55"/>
      <c r="Z289" s="55"/>
    </row>
    <row r="290" spans="1:53" ht="16.5" hidden="1" customHeight="1" x14ac:dyDescent="0.25">
      <c r="A290" s="379" t="s">
        <v>446</v>
      </c>
      <c r="B290" s="379"/>
      <c r="C290" s="379"/>
      <c r="D290" s="379"/>
      <c r="E290" s="379"/>
      <c r="F290" s="379"/>
      <c r="G290" s="379"/>
      <c r="H290" s="379"/>
      <c r="I290" s="379"/>
      <c r="J290" s="379"/>
      <c r="K290" s="379"/>
      <c r="L290" s="379"/>
      <c r="M290" s="379"/>
      <c r="N290" s="379"/>
      <c r="O290" s="379"/>
      <c r="P290" s="379"/>
      <c r="Q290" s="379"/>
      <c r="R290" s="379"/>
      <c r="S290" s="379"/>
      <c r="T290" s="379"/>
      <c r="U290" s="379"/>
      <c r="V290" s="379"/>
      <c r="W290" s="379"/>
      <c r="X290" s="379"/>
      <c r="Y290" s="66"/>
      <c r="Z290" s="66"/>
    </row>
    <row r="291" spans="1:53" ht="14.25" hidden="1" customHeight="1" x14ac:dyDescent="0.25">
      <c r="A291" s="380" t="s">
        <v>116</v>
      </c>
      <c r="B291" s="380"/>
      <c r="C291" s="380"/>
      <c r="D291" s="380"/>
      <c r="E291" s="380"/>
      <c r="F291" s="380"/>
      <c r="G291" s="380"/>
      <c r="H291" s="380"/>
      <c r="I291" s="380"/>
      <c r="J291" s="380"/>
      <c r="K291" s="380"/>
      <c r="L291" s="380"/>
      <c r="M291" s="380"/>
      <c r="N291" s="380"/>
      <c r="O291" s="380"/>
      <c r="P291" s="380"/>
      <c r="Q291" s="380"/>
      <c r="R291" s="380"/>
      <c r="S291" s="380"/>
      <c r="T291" s="380"/>
      <c r="U291" s="380"/>
      <c r="V291" s="380"/>
      <c r="W291" s="380"/>
      <c r="X291" s="380"/>
      <c r="Y291" s="67"/>
      <c r="Z291" s="67"/>
    </row>
    <row r="292" spans="1:53" ht="27" customHeight="1" x14ac:dyDescent="0.25">
      <c r="A292" s="64" t="s">
        <v>447</v>
      </c>
      <c r="B292" s="64" t="s">
        <v>448</v>
      </c>
      <c r="C292" s="37">
        <v>4301011339</v>
      </c>
      <c r="D292" s="381">
        <v>4607091383997</v>
      </c>
      <c r="E292" s="381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79</v>
      </c>
      <c r="M292" s="38">
        <v>60</v>
      </c>
      <c r="N292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83"/>
      <c r="P292" s="383"/>
      <c r="Q292" s="383"/>
      <c r="R292" s="384"/>
      <c r="S292" s="40" t="s">
        <v>48</v>
      </c>
      <c r="T292" s="40" t="s">
        <v>48</v>
      </c>
      <c r="U292" s="41" t="s">
        <v>0</v>
      </c>
      <c r="V292" s="59">
        <v>1300</v>
      </c>
      <c r="W292" s="56">
        <f t="shared" ref="W292:W299" si="13">IFERROR(IF(V292="",0,CEILING((V292/$H292),1)*$H292),"")</f>
        <v>1305</v>
      </c>
      <c r="X292" s="42">
        <f>IFERROR(IF(W292=0,"",ROUNDUP(W292/H292,0)*0.02175),"")</f>
        <v>1.8922499999999998</v>
      </c>
      <c r="Y292" s="69" t="s">
        <v>48</v>
      </c>
      <c r="Z292" s="70" t="s">
        <v>48</v>
      </c>
      <c r="AD292" s="71"/>
      <c r="BA292" s="226" t="s">
        <v>66</v>
      </c>
    </row>
    <row r="293" spans="1:53" ht="27" hidden="1" customHeight="1" x14ac:dyDescent="0.25">
      <c r="A293" s="64" t="s">
        <v>447</v>
      </c>
      <c r="B293" s="64" t="s">
        <v>449</v>
      </c>
      <c r="C293" s="37">
        <v>4301011239</v>
      </c>
      <c r="D293" s="381">
        <v>4607091383997</v>
      </c>
      <c r="E293" s="381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121</v>
      </c>
      <c r="M293" s="38">
        <v>60</v>
      </c>
      <c r="N293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83"/>
      <c r="P293" s="383"/>
      <c r="Q293" s="383"/>
      <c r="R293" s="384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3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27" t="s">
        <v>66</v>
      </c>
    </row>
    <row r="294" spans="1:53" ht="27" hidden="1" customHeight="1" x14ac:dyDescent="0.25">
      <c r="A294" s="64" t="s">
        <v>450</v>
      </c>
      <c r="B294" s="64" t="s">
        <v>451</v>
      </c>
      <c r="C294" s="37">
        <v>4301011326</v>
      </c>
      <c r="D294" s="381">
        <v>4607091384130</v>
      </c>
      <c r="E294" s="38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79</v>
      </c>
      <c r="M294" s="38">
        <v>60</v>
      </c>
      <c r="N294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83"/>
      <c r="P294" s="383"/>
      <c r="Q294" s="383"/>
      <c r="R294" s="384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3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28" t="s">
        <v>66</v>
      </c>
    </row>
    <row r="295" spans="1:53" ht="27" hidden="1" customHeight="1" x14ac:dyDescent="0.25">
      <c r="A295" s="64" t="s">
        <v>450</v>
      </c>
      <c r="B295" s="64" t="s">
        <v>452</v>
      </c>
      <c r="C295" s="37">
        <v>4301011240</v>
      </c>
      <c r="D295" s="381">
        <v>4607091384130</v>
      </c>
      <c r="E295" s="381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121</v>
      </c>
      <c r="M295" s="38">
        <v>60</v>
      </c>
      <c r="N295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83"/>
      <c r="P295" s="383"/>
      <c r="Q295" s="383"/>
      <c r="R295" s="384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3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29" t="s">
        <v>66</v>
      </c>
    </row>
    <row r="296" spans="1:53" ht="16.5" hidden="1" customHeight="1" x14ac:dyDescent="0.25">
      <c r="A296" s="64" t="s">
        <v>453</v>
      </c>
      <c r="B296" s="64" t="s">
        <v>454</v>
      </c>
      <c r="C296" s="37">
        <v>4301011330</v>
      </c>
      <c r="D296" s="381">
        <v>4607091384147</v>
      </c>
      <c r="E296" s="381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79</v>
      </c>
      <c r="M296" s="38">
        <v>60</v>
      </c>
      <c r="N296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83"/>
      <c r="P296" s="383"/>
      <c r="Q296" s="383"/>
      <c r="R296" s="384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3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30" t="s">
        <v>66</v>
      </c>
    </row>
    <row r="297" spans="1:53" ht="16.5" hidden="1" customHeight="1" x14ac:dyDescent="0.25">
      <c r="A297" s="64" t="s">
        <v>453</v>
      </c>
      <c r="B297" s="64" t="s">
        <v>455</v>
      </c>
      <c r="C297" s="37">
        <v>4301011238</v>
      </c>
      <c r="D297" s="381">
        <v>4607091384147</v>
      </c>
      <c r="E297" s="381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121</v>
      </c>
      <c r="M297" s="38">
        <v>60</v>
      </c>
      <c r="N297" s="547" t="s">
        <v>456</v>
      </c>
      <c r="O297" s="383"/>
      <c r="P297" s="383"/>
      <c r="Q297" s="383"/>
      <c r="R297" s="384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3"/>
        <v>0</v>
      </c>
      <c r="X297" s="42" t="str">
        <f>IFERROR(IF(W297=0,"",ROUNDUP(W297/H297,0)*0.02039),"")</f>
        <v/>
      </c>
      <c r="Y297" s="69" t="s">
        <v>48</v>
      </c>
      <c r="Z297" s="70" t="s">
        <v>48</v>
      </c>
      <c r="AD297" s="71"/>
      <c r="BA297" s="231" t="s">
        <v>66</v>
      </c>
    </row>
    <row r="298" spans="1:53" ht="27" hidden="1" customHeight="1" x14ac:dyDescent="0.25">
      <c r="A298" s="64" t="s">
        <v>457</v>
      </c>
      <c r="B298" s="64" t="s">
        <v>458</v>
      </c>
      <c r="C298" s="37">
        <v>4301011327</v>
      </c>
      <c r="D298" s="381">
        <v>4607091384154</v>
      </c>
      <c r="E298" s="381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83"/>
      <c r="P298" s="383"/>
      <c r="Q298" s="383"/>
      <c r="R298" s="384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3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2" t="s">
        <v>66</v>
      </c>
    </row>
    <row r="299" spans="1:53" ht="27" hidden="1" customHeight="1" x14ac:dyDescent="0.25">
      <c r="A299" s="64" t="s">
        <v>459</v>
      </c>
      <c r="B299" s="64" t="s">
        <v>460</v>
      </c>
      <c r="C299" s="37">
        <v>4301011332</v>
      </c>
      <c r="D299" s="381">
        <v>4607091384161</v>
      </c>
      <c r="E299" s="381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83"/>
      <c r="P299" s="383"/>
      <c r="Q299" s="383"/>
      <c r="R299" s="384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3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3" t="s">
        <v>66</v>
      </c>
    </row>
    <row r="300" spans="1:53" x14ac:dyDescent="0.2">
      <c r="A300" s="388"/>
      <c r="B300" s="388"/>
      <c r="C300" s="388"/>
      <c r="D300" s="388"/>
      <c r="E300" s="388"/>
      <c r="F300" s="388"/>
      <c r="G300" s="388"/>
      <c r="H300" s="388"/>
      <c r="I300" s="388"/>
      <c r="J300" s="388"/>
      <c r="K300" s="388"/>
      <c r="L300" s="388"/>
      <c r="M300" s="389"/>
      <c r="N300" s="385" t="s">
        <v>43</v>
      </c>
      <c r="O300" s="386"/>
      <c r="P300" s="386"/>
      <c r="Q300" s="386"/>
      <c r="R300" s="386"/>
      <c r="S300" s="386"/>
      <c r="T300" s="387"/>
      <c r="U300" s="43" t="s">
        <v>42</v>
      </c>
      <c r="V300" s="44">
        <f>IFERROR(V292/H292,"0")+IFERROR(V293/H293,"0")+IFERROR(V294/H294,"0")+IFERROR(V295/H295,"0")+IFERROR(V296/H296,"0")+IFERROR(V297/H297,"0")+IFERROR(V298/H298,"0")+IFERROR(V299/H299,"0")</f>
        <v>86.666666666666671</v>
      </c>
      <c r="W300" s="44">
        <f>IFERROR(W292/H292,"0")+IFERROR(W293/H293,"0")+IFERROR(W294/H294,"0")+IFERROR(W295/H295,"0")+IFERROR(W296/H296,"0")+IFERROR(W297/H297,"0")+IFERROR(W298/H298,"0")+IFERROR(W299/H299,"0")</f>
        <v>87</v>
      </c>
      <c r="X300" s="44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1.8922499999999998</v>
      </c>
      <c r="Y300" s="68"/>
      <c r="Z300" s="68"/>
    </row>
    <row r="301" spans="1:53" x14ac:dyDescent="0.2">
      <c r="A301" s="388"/>
      <c r="B301" s="388"/>
      <c r="C301" s="388"/>
      <c r="D301" s="388"/>
      <c r="E301" s="388"/>
      <c r="F301" s="388"/>
      <c r="G301" s="388"/>
      <c r="H301" s="388"/>
      <c r="I301" s="388"/>
      <c r="J301" s="388"/>
      <c r="K301" s="388"/>
      <c r="L301" s="388"/>
      <c r="M301" s="389"/>
      <c r="N301" s="385" t="s">
        <v>43</v>
      </c>
      <c r="O301" s="386"/>
      <c r="P301" s="386"/>
      <c r="Q301" s="386"/>
      <c r="R301" s="386"/>
      <c r="S301" s="386"/>
      <c r="T301" s="387"/>
      <c r="U301" s="43" t="s">
        <v>0</v>
      </c>
      <c r="V301" s="44">
        <f>IFERROR(SUM(V292:V299),"0")</f>
        <v>1300</v>
      </c>
      <c r="W301" s="44">
        <f>IFERROR(SUM(W292:W299),"0")</f>
        <v>1305</v>
      </c>
      <c r="X301" s="43"/>
      <c r="Y301" s="68"/>
      <c r="Z301" s="68"/>
    </row>
    <row r="302" spans="1:53" ht="14.25" hidden="1" customHeight="1" x14ac:dyDescent="0.25">
      <c r="A302" s="380" t="s">
        <v>108</v>
      </c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0"/>
      <c r="O302" s="380"/>
      <c r="P302" s="380"/>
      <c r="Q302" s="380"/>
      <c r="R302" s="380"/>
      <c r="S302" s="380"/>
      <c r="T302" s="380"/>
      <c r="U302" s="380"/>
      <c r="V302" s="380"/>
      <c r="W302" s="380"/>
      <c r="X302" s="380"/>
      <c r="Y302" s="67"/>
      <c r="Z302" s="67"/>
    </row>
    <row r="303" spans="1:53" ht="27" hidden="1" customHeight="1" x14ac:dyDescent="0.25">
      <c r="A303" s="64" t="s">
        <v>461</v>
      </c>
      <c r="B303" s="64" t="s">
        <v>462</v>
      </c>
      <c r="C303" s="37">
        <v>4301020178</v>
      </c>
      <c r="D303" s="381">
        <v>4607091383980</v>
      </c>
      <c r="E303" s="381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111</v>
      </c>
      <c r="M303" s="38">
        <v>50</v>
      </c>
      <c r="N303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83"/>
      <c r="P303" s="383"/>
      <c r="Q303" s="383"/>
      <c r="R303" s="384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4" t="s">
        <v>66</v>
      </c>
    </row>
    <row r="304" spans="1:53" ht="16.5" hidden="1" customHeight="1" x14ac:dyDescent="0.25">
      <c r="A304" s="64" t="s">
        <v>463</v>
      </c>
      <c r="B304" s="64" t="s">
        <v>464</v>
      </c>
      <c r="C304" s="37">
        <v>4301020270</v>
      </c>
      <c r="D304" s="381">
        <v>4680115883314</v>
      </c>
      <c r="E304" s="381"/>
      <c r="F304" s="63">
        <v>1.35</v>
      </c>
      <c r="G304" s="38">
        <v>8</v>
      </c>
      <c r="H304" s="63">
        <v>10.8</v>
      </c>
      <c r="I304" s="63">
        <v>11.28</v>
      </c>
      <c r="J304" s="38">
        <v>56</v>
      </c>
      <c r="K304" s="38" t="s">
        <v>112</v>
      </c>
      <c r="L304" s="39" t="s">
        <v>133</v>
      </c>
      <c r="M304" s="38">
        <v>50</v>
      </c>
      <c r="N304" s="551" t="s">
        <v>465</v>
      </c>
      <c r="O304" s="383"/>
      <c r="P304" s="383"/>
      <c r="Q304" s="383"/>
      <c r="R304" s="384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5" t="s">
        <v>66</v>
      </c>
    </row>
    <row r="305" spans="1:53" ht="27" hidden="1" customHeight="1" x14ac:dyDescent="0.25">
      <c r="A305" s="64" t="s">
        <v>466</v>
      </c>
      <c r="B305" s="64" t="s">
        <v>467</v>
      </c>
      <c r="C305" s="37">
        <v>4301020179</v>
      </c>
      <c r="D305" s="381">
        <v>4607091384178</v>
      </c>
      <c r="E305" s="381"/>
      <c r="F305" s="63">
        <v>0.4</v>
      </c>
      <c r="G305" s="38">
        <v>10</v>
      </c>
      <c r="H305" s="63">
        <v>4</v>
      </c>
      <c r="I305" s="63">
        <v>4.24</v>
      </c>
      <c r="J305" s="38">
        <v>120</v>
      </c>
      <c r="K305" s="38" t="s">
        <v>80</v>
      </c>
      <c r="L305" s="39" t="s">
        <v>111</v>
      </c>
      <c r="M305" s="38">
        <v>50</v>
      </c>
      <c r="N305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83"/>
      <c r="P305" s="383"/>
      <c r="Q305" s="383"/>
      <c r="R305" s="384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IFERROR(IF(W305=0,"",ROUNDUP(W305/H305,0)*0.00937),"")</f>
        <v/>
      </c>
      <c r="Y305" s="69" t="s">
        <v>48</v>
      </c>
      <c r="Z305" s="70" t="s">
        <v>48</v>
      </c>
      <c r="AD305" s="71"/>
      <c r="BA305" s="236" t="s">
        <v>66</v>
      </c>
    </row>
    <row r="306" spans="1:53" hidden="1" x14ac:dyDescent="0.2">
      <c r="A306" s="388"/>
      <c r="B306" s="388"/>
      <c r="C306" s="388"/>
      <c r="D306" s="388"/>
      <c r="E306" s="388"/>
      <c r="F306" s="388"/>
      <c r="G306" s="388"/>
      <c r="H306" s="388"/>
      <c r="I306" s="388"/>
      <c r="J306" s="388"/>
      <c r="K306" s="388"/>
      <c r="L306" s="388"/>
      <c r="M306" s="389"/>
      <c r="N306" s="385" t="s">
        <v>43</v>
      </c>
      <c r="O306" s="386"/>
      <c r="P306" s="386"/>
      <c r="Q306" s="386"/>
      <c r="R306" s="386"/>
      <c r="S306" s="386"/>
      <c r="T306" s="387"/>
      <c r="U306" s="43" t="s">
        <v>42</v>
      </c>
      <c r="V306" s="44">
        <f>IFERROR(V303/H303,"0")+IFERROR(V304/H304,"0")+IFERROR(V305/H305,"0")</f>
        <v>0</v>
      </c>
      <c r="W306" s="44">
        <f>IFERROR(W303/H303,"0")+IFERROR(W304/H304,"0")+IFERROR(W305/H305,"0")</f>
        <v>0</v>
      </c>
      <c r="X306" s="44">
        <f>IFERROR(IF(X303="",0,X303),"0")+IFERROR(IF(X304="",0,X304),"0")+IFERROR(IF(X305="",0,X305),"0")</f>
        <v>0</v>
      </c>
      <c r="Y306" s="68"/>
      <c r="Z306" s="68"/>
    </row>
    <row r="307" spans="1:53" hidden="1" x14ac:dyDescent="0.2">
      <c r="A307" s="388"/>
      <c r="B307" s="388"/>
      <c r="C307" s="388"/>
      <c r="D307" s="388"/>
      <c r="E307" s="388"/>
      <c r="F307" s="388"/>
      <c r="G307" s="388"/>
      <c r="H307" s="388"/>
      <c r="I307" s="388"/>
      <c r="J307" s="388"/>
      <c r="K307" s="388"/>
      <c r="L307" s="388"/>
      <c r="M307" s="389"/>
      <c r="N307" s="385" t="s">
        <v>43</v>
      </c>
      <c r="O307" s="386"/>
      <c r="P307" s="386"/>
      <c r="Q307" s="386"/>
      <c r="R307" s="386"/>
      <c r="S307" s="386"/>
      <c r="T307" s="387"/>
      <c r="U307" s="43" t="s">
        <v>0</v>
      </c>
      <c r="V307" s="44">
        <f>IFERROR(SUM(V303:V305),"0")</f>
        <v>0</v>
      </c>
      <c r="W307" s="44">
        <f>IFERROR(SUM(W303:W305),"0")</f>
        <v>0</v>
      </c>
      <c r="X307" s="43"/>
      <c r="Y307" s="68"/>
      <c r="Z307" s="68"/>
    </row>
    <row r="308" spans="1:53" ht="14.25" hidden="1" customHeight="1" x14ac:dyDescent="0.25">
      <c r="A308" s="380" t="s">
        <v>81</v>
      </c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0"/>
      <c r="O308" s="380"/>
      <c r="P308" s="380"/>
      <c r="Q308" s="380"/>
      <c r="R308" s="380"/>
      <c r="S308" s="380"/>
      <c r="T308" s="380"/>
      <c r="U308" s="380"/>
      <c r="V308" s="380"/>
      <c r="W308" s="380"/>
      <c r="X308" s="380"/>
      <c r="Y308" s="67"/>
      <c r="Z308" s="67"/>
    </row>
    <row r="309" spans="1:53" ht="27" hidden="1" customHeight="1" x14ac:dyDescent="0.25">
      <c r="A309" s="64" t="s">
        <v>468</v>
      </c>
      <c r="B309" s="64" t="s">
        <v>469</v>
      </c>
      <c r="C309" s="37">
        <v>4301051560</v>
      </c>
      <c r="D309" s="381">
        <v>4607091383928</v>
      </c>
      <c r="E309" s="381"/>
      <c r="F309" s="63">
        <v>1.3</v>
      </c>
      <c r="G309" s="38">
        <v>6</v>
      </c>
      <c r="H309" s="63">
        <v>7.8</v>
      </c>
      <c r="I309" s="63">
        <v>8.3699999999999992</v>
      </c>
      <c r="J309" s="38">
        <v>56</v>
      </c>
      <c r="K309" s="38" t="s">
        <v>112</v>
      </c>
      <c r="L309" s="39" t="s">
        <v>133</v>
      </c>
      <c r="M309" s="38">
        <v>40</v>
      </c>
      <c r="N309" s="553" t="s">
        <v>470</v>
      </c>
      <c r="O309" s="383"/>
      <c r="P309" s="383"/>
      <c r="Q309" s="383"/>
      <c r="R309" s="384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37" t="s">
        <v>66</v>
      </c>
    </row>
    <row r="310" spans="1:53" ht="27" hidden="1" customHeight="1" x14ac:dyDescent="0.25">
      <c r="A310" s="64" t="s">
        <v>471</v>
      </c>
      <c r="B310" s="64" t="s">
        <v>472</v>
      </c>
      <c r="C310" s="37">
        <v>4301051298</v>
      </c>
      <c r="D310" s="381">
        <v>4607091384260</v>
      </c>
      <c r="E310" s="381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8" t="s">
        <v>112</v>
      </c>
      <c r="L310" s="39" t="s">
        <v>79</v>
      </c>
      <c r="M310" s="38">
        <v>35</v>
      </c>
      <c r="N310" s="5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83"/>
      <c r="P310" s="383"/>
      <c r="Q310" s="383"/>
      <c r="R310" s="384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38" t="s">
        <v>66</v>
      </c>
    </row>
    <row r="311" spans="1:53" hidden="1" x14ac:dyDescent="0.2">
      <c r="A311" s="388"/>
      <c r="B311" s="388"/>
      <c r="C311" s="388"/>
      <c r="D311" s="388"/>
      <c r="E311" s="388"/>
      <c r="F311" s="388"/>
      <c r="G311" s="388"/>
      <c r="H311" s="388"/>
      <c r="I311" s="388"/>
      <c r="J311" s="388"/>
      <c r="K311" s="388"/>
      <c r="L311" s="388"/>
      <c r="M311" s="389"/>
      <c r="N311" s="385" t="s">
        <v>43</v>
      </c>
      <c r="O311" s="386"/>
      <c r="P311" s="386"/>
      <c r="Q311" s="386"/>
      <c r="R311" s="386"/>
      <c r="S311" s="386"/>
      <c r="T311" s="387"/>
      <c r="U311" s="43" t="s">
        <v>42</v>
      </c>
      <c r="V311" s="44">
        <f>IFERROR(V309/H309,"0")+IFERROR(V310/H310,"0")</f>
        <v>0</v>
      </c>
      <c r="W311" s="44">
        <f>IFERROR(W309/H309,"0")+IFERROR(W310/H310,"0")</f>
        <v>0</v>
      </c>
      <c r="X311" s="44">
        <f>IFERROR(IF(X309="",0,X309),"0")+IFERROR(IF(X310="",0,X310),"0")</f>
        <v>0</v>
      </c>
      <c r="Y311" s="68"/>
      <c r="Z311" s="68"/>
    </row>
    <row r="312" spans="1:53" hidden="1" x14ac:dyDescent="0.2">
      <c r="A312" s="388"/>
      <c r="B312" s="388"/>
      <c r="C312" s="388"/>
      <c r="D312" s="388"/>
      <c r="E312" s="388"/>
      <c r="F312" s="388"/>
      <c r="G312" s="388"/>
      <c r="H312" s="388"/>
      <c r="I312" s="388"/>
      <c r="J312" s="388"/>
      <c r="K312" s="388"/>
      <c r="L312" s="388"/>
      <c r="M312" s="389"/>
      <c r="N312" s="385" t="s">
        <v>43</v>
      </c>
      <c r="O312" s="386"/>
      <c r="P312" s="386"/>
      <c r="Q312" s="386"/>
      <c r="R312" s="386"/>
      <c r="S312" s="386"/>
      <c r="T312" s="387"/>
      <c r="U312" s="43" t="s">
        <v>0</v>
      </c>
      <c r="V312" s="44">
        <f>IFERROR(SUM(V309:V310),"0")</f>
        <v>0</v>
      </c>
      <c r="W312" s="44">
        <f>IFERROR(SUM(W309:W310),"0")</f>
        <v>0</v>
      </c>
      <c r="X312" s="43"/>
      <c r="Y312" s="68"/>
      <c r="Z312" s="68"/>
    </row>
    <row r="313" spans="1:53" ht="14.25" hidden="1" customHeight="1" x14ac:dyDescent="0.25">
      <c r="A313" s="380" t="s">
        <v>221</v>
      </c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0"/>
      <c r="O313" s="380"/>
      <c r="P313" s="380"/>
      <c r="Q313" s="380"/>
      <c r="R313" s="380"/>
      <c r="S313" s="380"/>
      <c r="T313" s="380"/>
      <c r="U313" s="380"/>
      <c r="V313" s="380"/>
      <c r="W313" s="380"/>
      <c r="X313" s="380"/>
      <c r="Y313" s="67"/>
      <c r="Z313" s="67"/>
    </row>
    <row r="314" spans="1:53" ht="16.5" hidden="1" customHeight="1" x14ac:dyDescent="0.25">
      <c r="A314" s="64" t="s">
        <v>473</v>
      </c>
      <c r="B314" s="64" t="s">
        <v>474</v>
      </c>
      <c r="C314" s="37">
        <v>4301060314</v>
      </c>
      <c r="D314" s="381">
        <v>4607091384673</v>
      </c>
      <c r="E314" s="381"/>
      <c r="F314" s="63">
        <v>1.3</v>
      </c>
      <c r="G314" s="38">
        <v>6</v>
      </c>
      <c r="H314" s="63">
        <v>7.8</v>
      </c>
      <c r="I314" s="63">
        <v>8.3640000000000008</v>
      </c>
      <c r="J314" s="38">
        <v>56</v>
      </c>
      <c r="K314" s="38" t="s">
        <v>112</v>
      </c>
      <c r="L314" s="39" t="s">
        <v>79</v>
      </c>
      <c r="M314" s="38">
        <v>30</v>
      </c>
      <c r="N314" s="5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83"/>
      <c r="P314" s="383"/>
      <c r="Q314" s="383"/>
      <c r="R314" s="384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39" t="s">
        <v>66</v>
      </c>
    </row>
    <row r="315" spans="1:53" hidden="1" x14ac:dyDescent="0.2">
      <c r="A315" s="388"/>
      <c r="B315" s="388"/>
      <c r="C315" s="388"/>
      <c r="D315" s="388"/>
      <c r="E315" s="388"/>
      <c r="F315" s="388"/>
      <c r="G315" s="388"/>
      <c r="H315" s="388"/>
      <c r="I315" s="388"/>
      <c r="J315" s="388"/>
      <c r="K315" s="388"/>
      <c r="L315" s="388"/>
      <c r="M315" s="389"/>
      <c r="N315" s="385" t="s">
        <v>43</v>
      </c>
      <c r="O315" s="386"/>
      <c r="P315" s="386"/>
      <c r="Q315" s="386"/>
      <c r="R315" s="386"/>
      <c r="S315" s="386"/>
      <c r="T315" s="387"/>
      <c r="U315" s="43" t="s">
        <v>42</v>
      </c>
      <c r="V315" s="44">
        <f>IFERROR(V314/H314,"0")</f>
        <v>0</v>
      </c>
      <c r="W315" s="44">
        <f>IFERROR(W314/H314,"0")</f>
        <v>0</v>
      </c>
      <c r="X315" s="44">
        <f>IFERROR(IF(X314="",0,X314),"0")</f>
        <v>0</v>
      </c>
      <c r="Y315" s="68"/>
      <c r="Z315" s="68"/>
    </row>
    <row r="316" spans="1:53" hidden="1" x14ac:dyDescent="0.2">
      <c r="A316" s="388"/>
      <c r="B316" s="388"/>
      <c r="C316" s="388"/>
      <c r="D316" s="388"/>
      <c r="E316" s="388"/>
      <c r="F316" s="388"/>
      <c r="G316" s="388"/>
      <c r="H316" s="388"/>
      <c r="I316" s="388"/>
      <c r="J316" s="388"/>
      <c r="K316" s="388"/>
      <c r="L316" s="388"/>
      <c r="M316" s="389"/>
      <c r="N316" s="385" t="s">
        <v>43</v>
      </c>
      <c r="O316" s="386"/>
      <c r="P316" s="386"/>
      <c r="Q316" s="386"/>
      <c r="R316" s="386"/>
      <c r="S316" s="386"/>
      <c r="T316" s="387"/>
      <c r="U316" s="43" t="s">
        <v>0</v>
      </c>
      <c r="V316" s="44">
        <f>IFERROR(SUM(V314:V314),"0")</f>
        <v>0</v>
      </c>
      <c r="W316" s="44">
        <f>IFERROR(SUM(W314:W314),"0")</f>
        <v>0</v>
      </c>
      <c r="X316" s="43"/>
      <c r="Y316" s="68"/>
      <c r="Z316" s="68"/>
    </row>
    <row r="317" spans="1:53" ht="16.5" hidden="1" customHeight="1" x14ac:dyDescent="0.25">
      <c r="A317" s="379" t="s">
        <v>475</v>
      </c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79"/>
      <c r="O317" s="379"/>
      <c r="P317" s="379"/>
      <c r="Q317" s="379"/>
      <c r="R317" s="379"/>
      <c r="S317" s="379"/>
      <c r="T317" s="379"/>
      <c r="U317" s="379"/>
      <c r="V317" s="379"/>
      <c r="W317" s="379"/>
      <c r="X317" s="379"/>
      <c r="Y317" s="66"/>
      <c r="Z317" s="66"/>
    </row>
    <row r="318" spans="1:53" ht="14.25" hidden="1" customHeight="1" x14ac:dyDescent="0.25">
      <c r="A318" s="380" t="s">
        <v>116</v>
      </c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0"/>
      <c r="O318" s="380"/>
      <c r="P318" s="380"/>
      <c r="Q318" s="380"/>
      <c r="R318" s="380"/>
      <c r="S318" s="380"/>
      <c r="T318" s="380"/>
      <c r="U318" s="380"/>
      <c r="V318" s="380"/>
      <c r="W318" s="380"/>
      <c r="X318" s="380"/>
      <c r="Y318" s="67"/>
      <c r="Z318" s="67"/>
    </row>
    <row r="319" spans="1:53" ht="27" hidden="1" customHeight="1" x14ac:dyDescent="0.25">
      <c r="A319" s="64" t="s">
        <v>476</v>
      </c>
      <c r="B319" s="64" t="s">
        <v>477</v>
      </c>
      <c r="C319" s="37">
        <v>4301011324</v>
      </c>
      <c r="D319" s="381">
        <v>4607091384185</v>
      </c>
      <c r="E319" s="381"/>
      <c r="F319" s="63">
        <v>0.8</v>
      </c>
      <c r="G319" s="38">
        <v>15</v>
      </c>
      <c r="H319" s="63">
        <v>12</v>
      </c>
      <c r="I319" s="63">
        <v>12.48</v>
      </c>
      <c r="J319" s="38">
        <v>56</v>
      </c>
      <c r="K319" s="38" t="s">
        <v>112</v>
      </c>
      <c r="L319" s="39" t="s">
        <v>79</v>
      </c>
      <c r="M319" s="38">
        <v>60</v>
      </c>
      <c r="N319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83"/>
      <c r="P319" s="383"/>
      <c r="Q319" s="383"/>
      <c r="R319" s="384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0" t="s">
        <v>66</v>
      </c>
    </row>
    <row r="320" spans="1:53" ht="27" hidden="1" customHeight="1" x14ac:dyDescent="0.25">
      <c r="A320" s="64" t="s">
        <v>478</v>
      </c>
      <c r="B320" s="64" t="s">
        <v>479</v>
      </c>
      <c r="C320" s="37">
        <v>4301011312</v>
      </c>
      <c r="D320" s="381">
        <v>4607091384192</v>
      </c>
      <c r="E320" s="381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112</v>
      </c>
      <c r="L320" s="39" t="s">
        <v>111</v>
      </c>
      <c r="M320" s="38">
        <v>60</v>
      </c>
      <c r="N320" s="5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83"/>
      <c r="P320" s="383"/>
      <c r="Q320" s="383"/>
      <c r="R320" s="384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1" t="s">
        <v>66</v>
      </c>
    </row>
    <row r="321" spans="1:53" ht="27" hidden="1" customHeight="1" x14ac:dyDescent="0.25">
      <c r="A321" s="64" t="s">
        <v>480</v>
      </c>
      <c r="B321" s="64" t="s">
        <v>481</v>
      </c>
      <c r="C321" s="37">
        <v>4301011483</v>
      </c>
      <c r="D321" s="381">
        <v>4680115881907</v>
      </c>
      <c r="E321" s="381"/>
      <c r="F321" s="63">
        <v>1.8</v>
      </c>
      <c r="G321" s="38">
        <v>6</v>
      </c>
      <c r="H321" s="63">
        <v>10.8</v>
      </c>
      <c r="I321" s="63">
        <v>11.28</v>
      </c>
      <c r="J321" s="38">
        <v>56</v>
      </c>
      <c r="K321" s="38" t="s">
        <v>112</v>
      </c>
      <c r="L321" s="39" t="s">
        <v>79</v>
      </c>
      <c r="M321" s="38">
        <v>60</v>
      </c>
      <c r="N321" s="5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83"/>
      <c r="P321" s="383"/>
      <c r="Q321" s="383"/>
      <c r="R321" s="384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2" t="s">
        <v>66</v>
      </c>
    </row>
    <row r="322" spans="1:53" ht="27" hidden="1" customHeight="1" x14ac:dyDescent="0.25">
      <c r="A322" s="64" t="s">
        <v>483</v>
      </c>
      <c r="B322" s="64" t="s">
        <v>484</v>
      </c>
      <c r="C322" s="37">
        <v>4301011655</v>
      </c>
      <c r="D322" s="381">
        <v>4680115883925</v>
      </c>
      <c r="E322" s="381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112</v>
      </c>
      <c r="L322" s="39" t="s">
        <v>79</v>
      </c>
      <c r="M322" s="38">
        <v>60</v>
      </c>
      <c r="N322" s="559" t="s">
        <v>485</v>
      </c>
      <c r="O322" s="383"/>
      <c r="P322" s="383"/>
      <c r="Q322" s="383"/>
      <c r="R322" s="384"/>
      <c r="S322" s="40" t="s">
        <v>482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3" t="s">
        <v>66</v>
      </c>
    </row>
    <row r="323" spans="1:53" ht="27" hidden="1" customHeight="1" x14ac:dyDescent="0.25">
      <c r="A323" s="64" t="s">
        <v>486</v>
      </c>
      <c r="B323" s="64" t="s">
        <v>487</v>
      </c>
      <c r="C323" s="37">
        <v>4301011303</v>
      </c>
      <c r="D323" s="381">
        <v>4607091384680</v>
      </c>
      <c r="E323" s="381"/>
      <c r="F323" s="63">
        <v>0.4</v>
      </c>
      <c r="G323" s="38">
        <v>10</v>
      </c>
      <c r="H323" s="63">
        <v>4</v>
      </c>
      <c r="I323" s="63">
        <v>4.21</v>
      </c>
      <c r="J323" s="38">
        <v>120</v>
      </c>
      <c r="K323" s="38" t="s">
        <v>80</v>
      </c>
      <c r="L323" s="39" t="s">
        <v>79</v>
      </c>
      <c r="M323" s="38">
        <v>60</v>
      </c>
      <c r="N323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83"/>
      <c r="P323" s="383"/>
      <c r="Q323" s="383"/>
      <c r="R323" s="384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IFERROR(IF(W323=0,"",ROUNDUP(W323/H323,0)*0.00937),"")</f>
        <v/>
      </c>
      <c r="Y323" s="69" t="s">
        <v>48</v>
      </c>
      <c r="Z323" s="70" t="s">
        <v>48</v>
      </c>
      <c r="AD323" s="71"/>
      <c r="BA323" s="244" t="s">
        <v>66</v>
      </c>
    </row>
    <row r="324" spans="1:53" hidden="1" x14ac:dyDescent="0.2">
      <c r="A324" s="388"/>
      <c r="B324" s="388"/>
      <c r="C324" s="388"/>
      <c r="D324" s="388"/>
      <c r="E324" s="388"/>
      <c r="F324" s="388"/>
      <c r="G324" s="388"/>
      <c r="H324" s="388"/>
      <c r="I324" s="388"/>
      <c r="J324" s="388"/>
      <c r="K324" s="388"/>
      <c r="L324" s="388"/>
      <c r="M324" s="389"/>
      <c r="N324" s="385" t="s">
        <v>43</v>
      </c>
      <c r="O324" s="386"/>
      <c r="P324" s="386"/>
      <c r="Q324" s="386"/>
      <c r="R324" s="386"/>
      <c r="S324" s="386"/>
      <c r="T324" s="387"/>
      <c r="U324" s="43" t="s">
        <v>42</v>
      </c>
      <c r="V324" s="44">
        <f>IFERROR(V319/H319,"0")+IFERROR(V320/H320,"0")+IFERROR(V321/H321,"0")+IFERROR(V322/H322,"0")+IFERROR(V323/H323,"0")</f>
        <v>0</v>
      </c>
      <c r="W324" s="44">
        <f>IFERROR(W319/H319,"0")+IFERROR(W320/H320,"0")+IFERROR(W321/H321,"0")+IFERROR(W322/H322,"0")+IFERROR(W323/H323,"0")</f>
        <v>0</v>
      </c>
      <c r="X324" s="44">
        <f>IFERROR(IF(X319="",0,X319),"0")+IFERROR(IF(X320="",0,X320),"0")+IFERROR(IF(X321="",0,X321),"0")+IFERROR(IF(X322="",0,X322),"0")+IFERROR(IF(X323="",0,X323),"0")</f>
        <v>0</v>
      </c>
      <c r="Y324" s="68"/>
      <c r="Z324" s="68"/>
    </row>
    <row r="325" spans="1:53" hidden="1" x14ac:dyDescent="0.2">
      <c r="A325" s="388"/>
      <c r="B325" s="388"/>
      <c r="C325" s="388"/>
      <c r="D325" s="388"/>
      <c r="E325" s="388"/>
      <c r="F325" s="388"/>
      <c r="G325" s="388"/>
      <c r="H325" s="388"/>
      <c r="I325" s="388"/>
      <c r="J325" s="388"/>
      <c r="K325" s="388"/>
      <c r="L325" s="388"/>
      <c r="M325" s="389"/>
      <c r="N325" s="385" t="s">
        <v>43</v>
      </c>
      <c r="O325" s="386"/>
      <c r="P325" s="386"/>
      <c r="Q325" s="386"/>
      <c r="R325" s="386"/>
      <c r="S325" s="386"/>
      <c r="T325" s="387"/>
      <c r="U325" s="43" t="s">
        <v>0</v>
      </c>
      <c r="V325" s="44">
        <f>IFERROR(SUM(V319:V323),"0")</f>
        <v>0</v>
      </c>
      <c r="W325" s="44">
        <f>IFERROR(SUM(W319:W323),"0")</f>
        <v>0</v>
      </c>
      <c r="X325" s="43"/>
      <c r="Y325" s="68"/>
      <c r="Z325" s="68"/>
    </row>
    <row r="326" spans="1:53" ht="14.25" hidden="1" customHeight="1" x14ac:dyDescent="0.25">
      <c r="A326" s="380" t="s">
        <v>76</v>
      </c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380"/>
      <c r="W326" s="380"/>
      <c r="X326" s="380"/>
      <c r="Y326" s="67"/>
      <c r="Z326" s="67"/>
    </row>
    <row r="327" spans="1:53" ht="27" hidden="1" customHeight="1" x14ac:dyDescent="0.25">
      <c r="A327" s="64" t="s">
        <v>488</v>
      </c>
      <c r="B327" s="64" t="s">
        <v>489</v>
      </c>
      <c r="C327" s="37">
        <v>4301031139</v>
      </c>
      <c r="D327" s="381">
        <v>4607091384802</v>
      </c>
      <c r="E327" s="381"/>
      <c r="F327" s="63">
        <v>0.73</v>
      </c>
      <c r="G327" s="38">
        <v>6</v>
      </c>
      <c r="H327" s="63">
        <v>4.38</v>
      </c>
      <c r="I327" s="63">
        <v>4.58</v>
      </c>
      <c r="J327" s="38">
        <v>156</v>
      </c>
      <c r="K327" s="38" t="s">
        <v>80</v>
      </c>
      <c r="L327" s="39" t="s">
        <v>79</v>
      </c>
      <c r="M327" s="38">
        <v>35</v>
      </c>
      <c r="N327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83"/>
      <c r="P327" s="383"/>
      <c r="Q327" s="383"/>
      <c r="R327" s="384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IFERROR(IF(W327=0,"",ROUNDUP(W327/H327,0)*0.00753),"")</f>
        <v/>
      </c>
      <c r="Y327" s="69" t="s">
        <v>48</v>
      </c>
      <c r="Z327" s="70" t="s">
        <v>48</v>
      </c>
      <c r="AD327" s="71"/>
      <c r="BA327" s="245" t="s">
        <v>66</v>
      </c>
    </row>
    <row r="328" spans="1:53" ht="27" hidden="1" customHeight="1" x14ac:dyDescent="0.25">
      <c r="A328" s="64" t="s">
        <v>490</v>
      </c>
      <c r="B328" s="64" t="s">
        <v>491</v>
      </c>
      <c r="C328" s="37">
        <v>4301031140</v>
      </c>
      <c r="D328" s="381">
        <v>4607091384826</v>
      </c>
      <c r="E328" s="381"/>
      <c r="F328" s="63">
        <v>0.35</v>
      </c>
      <c r="G328" s="38">
        <v>8</v>
      </c>
      <c r="H328" s="63">
        <v>2.8</v>
      </c>
      <c r="I328" s="63">
        <v>2.9</v>
      </c>
      <c r="J328" s="38">
        <v>234</v>
      </c>
      <c r="K328" s="38" t="s">
        <v>180</v>
      </c>
      <c r="L328" s="39" t="s">
        <v>79</v>
      </c>
      <c r="M328" s="38">
        <v>35</v>
      </c>
      <c r="N328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83"/>
      <c r="P328" s="383"/>
      <c r="Q328" s="383"/>
      <c r="R328" s="384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IFERROR(IF(W328=0,"",ROUNDUP(W328/H328,0)*0.00502),"")</f>
        <v/>
      </c>
      <c r="Y328" s="69" t="s">
        <v>48</v>
      </c>
      <c r="Z328" s="70" t="s">
        <v>48</v>
      </c>
      <c r="AD328" s="71"/>
      <c r="BA328" s="246" t="s">
        <v>66</v>
      </c>
    </row>
    <row r="329" spans="1:53" hidden="1" x14ac:dyDescent="0.2">
      <c r="A329" s="388"/>
      <c r="B329" s="388"/>
      <c r="C329" s="388"/>
      <c r="D329" s="388"/>
      <c r="E329" s="388"/>
      <c r="F329" s="388"/>
      <c r="G329" s="388"/>
      <c r="H329" s="388"/>
      <c r="I329" s="388"/>
      <c r="J329" s="388"/>
      <c r="K329" s="388"/>
      <c r="L329" s="388"/>
      <c r="M329" s="389"/>
      <c r="N329" s="385" t="s">
        <v>43</v>
      </c>
      <c r="O329" s="386"/>
      <c r="P329" s="386"/>
      <c r="Q329" s="386"/>
      <c r="R329" s="386"/>
      <c r="S329" s="386"/>
      <c r="T329" s="387"/>
      <c r="U329" s="43" t="s">
        <v>42</v>
      </c>
      <c r="V329" s="44">
        <f>IFERROR(V327/H327,"0")+IFERROR(V328/H328,"0")</f>
        <v>0</v>
      </c>
      <c r="W329" s="44">
        <f>IFERROR(W327/H327,"0")+IFERROR(W328/H328,"0")</f>
        <v>0</v>
      </c>
      <c r="X329" s="44">
        <f>IFERROR(IF(X327="",0,X327),"0")+IFERROR(IF(X328="",0,X328),"0")</f>
        <v>0</v>
      </c>
      <c r="Y329" s="68"/>
      <c r="Z329" s="68"/>
    </row>
    <row r="330" spans="1:53" hidden="1" x14ac:dyDescent="0.2">
      <c r="A330" s="388"/>
      <c r="B330" s="388"/>
      <c r="C330" s="388"/>
      <c r="D330" s="388"/>
      <c r="E330" s="388"/>
      <c r="F330" s="388"/>
      <c r="G330" s="388"/>
      <c r="H330" s="388"/>
      <c r="I330" s="388"/>
      <c r="J330" s="388"/>
      <c r="K330" s="388"/>
      <c r="L330" s="388"/>
      <c r="M330" s="389"/>
      <c r="N330" s="385" t="s">
        <v>43</v>
      </c>
      <c r="O330" s="386"/>
      <c r="P330" s="386"/>
      <c r="Q330" s="386"/>
      <c r="R330" s="386"/>
      <c r="S330" s="386"/>
      <c r="T330" s="387"/>
      <c r="U330" s="43" t="s">
        <v>0</v>
      </c>
      <c r="V330" s="44">
        <f>IFERROR(SUM(V327:V328),"0")</f>
        <v>0</v>
      </c>
      <c r="W330" s="44">
        <f>IFERROR(SUM(W327:W328),"0")</f>
        <v>0</v>
      </c>
      <c r="X330" s="43"/>
      <c r="Y330" s="68"/>
      <c r="Z330" s="68"/>
    </row>
    <row r="331" spans="1:53" ht="14.25" hidden="1" customHeight="1" x14ac:dyDescent="0.25">
      <c r="A331" s="380" t="s">
        <v>81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67"/>
      <c r="Z331" s="67"/>
    </row>
    <row r="332" spans="1:53" ht="27" hidden="1" customHeight="1" x14ac:dyDescent="0.25">
      <c r="A332" s="64" t="s">
        <v>492</v>
      </c>
      <c r="B332" s="64" t="s">
        <v>493</v>
      </c>
      <c r="C332" s="37">
        <v>4301051303</v>
      </c>
      <c r="D332" s="381">
        <v>4607091384246</v>
      </c>
      <c r="E332" s="381"/>
      <c r="F332" s="63">
        <v>1.3</v>
      </c>
      <c r="G332" s="38">
        <v>6</v>
      </c>
      <c r="H332" s="63">
        <v>7.8</v>
      </c>
      <c r="I332" s="63">
        <v>8.3640000000000008</v>
      </c>
      <c r="J332" s="38">
        <v>56</v>
      </c>
      <c r="K332" s="38" t="s">
        <v>112</v>
      </c>
      <c r="L332" s="39" t="s">
        <v>79</v>
      </c>
      <c r="M332" s="38">
        <v>40</v>
      </c>
      <c r="N332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83"/>
      <c r="P332" s="383"/>
      <c r="Q332" s="383"/>
      <c r="R332" s="384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47" t="s">
        <v>66</v>
      </c>
    </row>
    <row r="333" spans="1:53" ht="27" hidden="1" customHeight="1" x14ac:dyDescent="0.25">
      <c r="A333" s="64" t="s">
        <v>494</v>
      </c>
      <c r="B333" s="64" t="s">
        <v>495</v>
      </c>
      <c r="C333" s="37">
        <v>4301051445</v>
      </c>
      <c r="D333" s="381">
        <v>4680115881976</v>
      </c>
      <c r="E333" s="381"/>
      <c r="F333" s="63">
        <v>1.3</v>
      </c>
      <c r="G333" s="38">
        <v>6</v>
      </c>
      <c r="H333" s="63">
        <v>7.8</v>
      </c>
      <c r="I333" s="63">
        <v>8.2799999999999994</v>
      </c>
      <c r="J333" s="38">
        <v>56</v>
      </c>
      <c r="K333" s="38" t="s">
        <v>112</v>
      </c>
      <c r="L333" s="39" t="s">
        <v>79</v>
      </c>
      <c r="M333" s="38">
        <v>40</v>
      </c>
      <c r="N333" s="5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83"/>
      <c r="P333" s="383"/>
      <c r="Q333" s="383"/>
      <c r="R333" s="384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48" t="s">
        <v>66</v>
      </c>
    </row>
    <row r="334" spans="1:53" ht="27" hidden="1" customHeight="1" x14ac:dyDescent="0.25">
      <c r="A334" s="64" t="s">
        <v>496</v>
      </c>
      <c r="B334" s="64" t="s">
        <v>497</v>
      </c>
      <c r="C334" s="37">
        <v>4301051297</v>
      </c>
      <c r="D334" s="381">
        <v>4607091384253</v>
      </c>
      <c r="E334" s="381"/>
      <c r="F334" s="63">
        <v>0.4</v>
      </c>
      <c r="G334" s="38">
        <v>6</v>
      </c>
      <c r="H334" s="63">
        <v>2.4</v>
      </c>
      <c r="I334" s="63">
        <v>2.6840000000000002</v>
      </c>
      <c r="J334" s="38">
        <v>156</v>
      </c>
      <c r="K334" s="38" t="s">
        <v>80</v>
      </c>
      <c r="L334" s="39" t="s">
        <v>79</v>
      </c>
      <c r="M334" s="38">
        <v>40</v>
      </c>
      <c r="N334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83"/>
      <c r="P334" s="383"/>
      <c r="Q334" s="383"/>
      <c r="R334" s="384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49" t="s">
        <v>66</v>
      </c>
    </row>
    <row r="335" spans="1:53" ht="27" hidden="1" customHeight="1" x14ac:dyDescent="0.25">
      <c r="A335" s="64" t="s">
        <v>498</v>
      </c>
      <c r="B335" s="64" t="s">
        <v>499</v>
      </c>
      <c r="C335" s="37">
        <v>4301051444</v>
      </c>
      <c r="D335" s="381">
        <v>4680115881969</v>
      </c>
      <c r="E335" s="381"/>
      <c r="F335" s="63">
        <v>0.4</v>
      </c>
      <c r="G335" s="38">
        <v>6</v>
      </c>
      <c r="H335" s="63">
        <v>2.4</v>
      </c>
      <c r="I335" s="63">
        <v>2.6</v>
      </c>
      <c r="J335" s="38">
        <v>156</v>
      </c>
      <c r="K335" s="38" t="s">
        <v>80</v>
      </c>
      <c r="L335" s="39" t="s">
        <v>79</v>
      </c>
      <c r="M335" s="38">
        <v>40</v>
      </c>
      <c r="N335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83"/>
      <c r="P335" s="383"/>
      <c r="Q335" s="383"/>
      <c r="R335" s="384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IFERROR(IF(W335=0,"",ROUNDUP(W335/H335,0)*0.00753),"")</f>
        <v/>
      </c>
      <c r="Y335" s="69" t="s">
        <v>48</v>
      </c>
      <c r="Z335" s="70" t="s">
        <v>48</v>
      </c>
      <c r="AD335" s="71"/>
      <c r="BA335" s="250" t="s">
        <v>66</v>
      </c>
    </row>
    <row r="336" spans="1:53" hidden="1" x14ac:dyDescent="0.2">
      <c r="A336" s="388"/>
      <c r="B336" s="388"/>
      <c r="C336" s="388"/>
      <c r="D336" s="388"/>
      <c r="E336" s="388"/>
      <c r="F336" s="388"/>
      <c r="G336" s="388"/>
      <c r="H336" s="388"/>
      <c r="I336" s="388"/>
      <c r="J336" s="388"/>
      <c r="K336" s="388"/>
      <c r="L336" s="388"/>
      <c r="M336" s="389"/>
      <c r="N336" s="385" t="s">
        <v>43</v>
      </c>
      <c r="O336" s="386"/>
      <c r="P336" s="386"/>
      <c r="Q336" s="386"/>
      <c r="R336" s="386"/>
      <c r="S336" s="386"/>
      <c r="T336" s="387"/>
      <c r="U336" s="43" t="s">
        <v>42</v>
      </c>
      <c r="V336" s="44">
        <f>IFERROR(V332/H332,"0")+IFERROR(V333/H333,"0")+IFERROR(V334/H334,"0")+IFERROR(V335/H335,"0")</f>
        <v>0</v>
      </c>
      <c r="W336" s="44">
        <f>IFERROR(W332/H332,"0")+IFERROR(W333/H333,"0")+IFERROR(W334/H334,"0")+IFERROR(W335/H335,"0")</f>
        <v>0</v>
      </c>
      <c r="X336" s="44">
        <f>IFERROR(IF(X332="",0,X332),"0")+IFERROR(IF(X333="",0,X333),"0")+IFERROR(IF(X334="",0,X334),"0")+IFERROR(IF(X335="",0,X335),"0")</f>
        <v>0</v>
      </c>
      <c r="Y336" s="68"/>
      <c r="Z336" s="68"/>
    </row>
    <row r="337" spans="1:53" hidden="1" x14ac:dyDescent="0.2">
      <c r="A337" s="388"/>
      <c r="B337" s="388"/>
      <c r="C337" s="388"/>
      <c r="D337" s="388"/>
      <c r="E337" s="388"/>
      <c r="F337" s="388"/>
      <c r="G337" s="388"/>
      <c r="H337" s="388"/>
      <c r="I337" s="388"/>
      <c r="J337" s="388"/>
      <c r="K337" s="388"/>
      <c r="L337" s="388"/>
      <c r="M337" s="389"/>
      <c r="N337" s="385" t="s">
        <v>43</v>
      </c>
      <c r="O337" s="386"/>
      <c r="P337" s="386"/>
      <c r="Q337" s="386"/>
      <c r="R337" s="386"/>
      <c r="S337" s="386"/>
      <c r="T337" s="387"/>
      <c r="U337" s="43" t="s">
        <v>0</v>
      </c>
      <c r="V337" s="44">
        <f>IFERROR(SUM(V332:V335),"0")</f>
        <v>0</v>
      </c>
      <c r="W337" s="44">
        <f>IFERROR(SUM(W332:W335),"0")</f>
        <v>0</v>
      </c>
      <c r="X337" s="43"/>
      <c r="Y337" s="68"/>
      <c r="Z337" s="68"/>
    </row>
    <row r="338" spans="1:53" ht="14.25" hidden="1" customHeight="1" x14ac:dyDescent="0.25">
      <c r="A338" s="380" t="s">
        <v>221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67"/>
      <c r="Z338" s="67"/>
    </row>
    <row r="339" spans="1:53" ht="27" hidden="1" customHeight="1" x14ac:dyDescent="0.25">
      <c r="A339" s="64" t="s">
        <v>500</v>
      </c>
      <c r="B339" s="64" t="s">
        <v>501</v>
      </c>
      <c r="C339" s="37">
        <v>4301060322</v>
      </c>
      <c r="D339" s="381">
        <v>4607091389357</v>
      </c>
      <c r="E339" s="381"/>
      <c r="F339" s="63">
        <v>1.3</v>
      </c>
      <c r="G339" s="38">
        <v>6</v>
      </c>
      <c r="H339" s="63">
        <v>7.8</v>
      </c>
      <c r="I339" s="63">
        <v>8.2799999999999994</v>
      </c>
      <c r="J339" s="38">
        <v>56</v>
      </c>
      <c r="K339" s="38" t="s">
        <v>112</v>
      </c>
      <c r="L339" s="39" t="s">
        <v>79</v>
      </c>
      <c r="M339" s="38">
        <v>40</v>
      </c>
      <c r="N339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83"/>
      <c r="P339" s="383"/>
      <c r="Q339" s="383"/>
      <c r="R339" s="384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1" t="s">
        <v>66</v>
      </c>
    </row>
    <row r="340" spans="1:53" hidden="1" x14ac:dyDescent="0.2">
      <c r="A340" s="388"/>
      <c r="B340" s="388"/>
      <c r="C340" s="388"/>
      <c r="D340" s="388"/>
      <c r="E340" s="388"/>
      <c r="F340" s="388"/>
      <c r="G340" s="388"/>
      <c r="H340" s="388"/>
      <c r="I340" s="388"/>
      <c r="J340" s="388"/>
      <c r="K340" s="388"/>
      <c r="L340" s="388"/>
      <c r="M340" s="389"/>
      <c r="N340" s="385" t="s">
        <v>43</v>
      </c>
      <c r="O340" s="386"/>
      <c r="P340" s="386"/>
      <c r="Q340" s="386"/>
      <c r="R340" s="386"/>
      <c r="S340" s="386"/>
      <c r="T340" s="387"/>
      <c r="U340" s="43" t="s">
        <v>42</v>
      </c>
      <c r="V340" s="44">
        <f>IFERROR(V339/H339,"0")</f>
        <v>0</v>
      </c>
      <c r="W340" s="44">
        <f>IFERROR(W339/H339,"0")</f>
        <v>0</v>
      </c>
      <c r="X340" s="44">
        <f>IFERROR(IF(X339="",0,X339),"0")</f>
        <v>0</v>
      </c>
      <c r="Y340" s="68"/>
      <c r="Z340" s="68"/>
    </row>
    <row r="341" spans="1:53" hidden="1" x14ac:dyDescent="0.2">
      <c r="A341" s="388"/>
      <c r="B341" s="388"/>
      <c r="C341" s="388"/>
      <c r="D341" s="388"/>
      <c r="E341" s="388"/>
      <c r="F341" s="388"/>
      <c r="G341" s="388"/>
      <c r="H341" s="388"/>
      <c r="I341" s="388"/>
      <c r="J341" s="388"/>
      <c r="K341" s="388"/>
      <c r="L341" s="388"/>
      <c r="M341" s="389"/>
      <c r="N341" s="385" t="s">
        <v>43</v>
      </c>
      <c r="O341" s="386"/>
      <c r="P341" s="386"/>
      <c r="Q341" s="386"/>
      <c r="R341" s="386"/>
      <c r="S341" s="386"/>
      <c r="T341" s="387"/>
      <c r="U341" s="43" t="s">
        <v>0</v>
      </c>
      <c r="V341" s="44">
        <f>IFERROR(SUM(V339:V339),"0")</f>
        <v>0</v>
      </c>
      <c r="W341" s="44">
        <f>IFERROR(SUM(W339:W339),"0")</f>
        <v>0</v>
      </c>
      <c r="X341" s="43"/>
      <c r="Y341" s="68"/>
      <c r="Z341" s="68"/>
    </row>
    <row r="342" spans="1:53" ht="27.75" hidden="1" customHeight="1" x14ac:dyDescent="0.2">
      <c r="A342" s="378" t="s">
        <v>502</v>
      </c>
      <c r="B342" s="378"/>
      <c r="C342" s="378"/>
      <c r="D342" s="378"/>
      <c r="E342" s="378"/>
      <c r="F342" s="378"/>
      <c r="G342" s="378"/>
      <c r="H342" s="378"/>
      <c r="I342" s="378"/>
      <c r="J342" s="378"/>
      <c r="K342" s="378"/>
      <c r="L342" s="378"/>
      <c r="M342" s="378"/>
      <c r="N342" s="378"/>
      <c r="O342" s="378"/>
      <c r="P342" s="378"/>
      <c r="Q342" s="378"/>
      <c r="R342" s="378"/>
      <c r="S342" s="378"/>
      <c r="T342" s="378"/>
      <c r="U342" s="378"/>
      <c r="V342" s="378"/>
      <c r="W342" s="378"/>
      <c r="X342" s="378"/>
      <c r="Y342" s="55"/>
      <c r="Z342" s="55"/>
    </row>
    <row r="343" spans="1:53" ht="16.5" hidden="1" customHeight="1" x14ac:dyDescent="0.25">
      <c r="A343" s="379" t="s">
        <v>503</v>
      </c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79"/>
      <c r="O343" s="379"/>
      <c r="P343" s="379"/>
      <c r="Q343" s="379"/>
      <c r="R343" s="379"/>
      <c r="S343" s="379"/>
      <c r="T343" s="379"/>
      <c r="U343" s="379"/>
      <c r="V343" s="379"/>
      <c r="W343" s="379"/>
      <c r="X343" s="379"/>
      <c r="Y343" s="66"/>
      <c r="Z343" s="66"/>
    </row>
    <row r="344" spans="1:53" ht="14.25" hidden="1" customHeight="1" x14ac:dyDescent="0.25">
      <c r="A344" s="380" t="s">
        <v>116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67"/>
      <c r="Z344" s="67"/>
    </row>
    <row r="345" spans="1:53" ht="27" hidden="1" customHeight="1" x14ac:dyDescent="0.25">
      <c r="A345" s="64" t="s">
        <v>504</v>
      </c>
      <c r="B345" s="64" t="s">
        <v>505</v>
      </c>
      <c r="C345" s="37">
        <v>4301011428</v>
      </c>
      <c r="D345" s="381">
        <v>4607091389708</v>
      </c>
      <c r="E345" s="381"/>
      <c r="F345" s="63">
        <v>0.45</v>
      </c>
      <c r="G345" s="38">
        <v>6</v>
      </c>
      <c r="H345" s="63">
        <v>2.7</v>
      </c>
      <c r="I345" s="63">
        <v>2.9</v>
      </c>
      <c r="J345" s="38">
        <v>156</v>
      </c>
      <c r="K345" s="38" t="s">
        <v>80</v>
      </c>
      <c r="L345" s="39" t="s">
        <v>111</v>
      </c>
      <c r="M345" s="38">
        <v>50</v>
      </c>
      <c r="N345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83"/>
      <c r="P345" s="383"/>
      <c r="Q345" s="383"/>
      <c r="R345" s="384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2" t="s">
        <v>66</v>
      </c>
    </row>
    <row r="346" spans="1:53" ht="27" hidden="1" customHeight="1" x14ac:dyDescent="0.25">
      <c r="A346" s="64" t="s">
        <v>506</v>
      </c>
      <c r="B346" s="64" t="s">
        <v>507</v>
      </c>
      <c r="C346" s="37">
        <v>4301011427</v>
      </c>
      <c r="D346" s="381">
        <v>4607091389692</v>
      </c>
      <c r="E346" s="381"/>
      <c r="F346" s="63">
        <v>0.45</v>
      </c>
      <c r="G346" s="38">
        <v>6</v>
      </c>
      <c r="H346" s="63">
        <v>2.7</v>
      </c>
      <c r="I346" s="63">
        <v>2.9</v>
      </c>
      <c r="J346" s="38">
        <v>156</v>
      </c>
      <c r="K346" s="38" t="s">
        <v>80</v>
      </c>
      <c r="L346" s="39" t="s">
        <v>111</v>
      </c>
      <c r="M346" s="38">
        <v>50</v>
      </c>
      <c r="N346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83"/>
      <c r="P346" s="383"/>
      <c r="Q346" s="383"/>
      <c r="R346" s="384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3" t="s">
        <v>66</v>
      </c>
    </row>
    <row r="347" spans="1:53" hidden="1" x14ac:dyDescent="0.2">
      <c r="A347" s="388"/>
      <c r="B347" s="388"/>
      <c r="C347" s="388"/>
      <c r="D347" s="388"/>
      <c r="E347" s="388"/>
      <c r="F347" s="388"/>
      <c r="G347" s="388"/>
      <c r="H347" s="388"/>
      <c r="I347" s="388"/>
      <c r="J347" s="388"/>
      <c r="K347" s="388"/>
      <c r="L347" s="388"/>
      <c r="M347" s="389"/>
      <c r="N347" s="385" t="s">
        <v>43</v>
      </c>
      <c r="O347" s="386"/>
      <c r="P347" s="386"/>
      <c r="Q347" s="386"/>
      <c r="R347" s="386"/>
      <c r="S347" s="386"/>
      <c r="T347" s="387"/>
      <c r="U347" s="43" t="s">
        <v>42</v>
      </c>
      <c r="V347" s="44">
        <f>IFERROR(V345/H345,"0")+IFERROR(V346/H346,"0")</f>
        <v>0</v>
      </c>
      <c r="W347" s="44">
        <f>IFERROR(W345/H345,"0")+IFERROR(W346/H346,"0")</f>
        <v>0</v>
      </c>
      <c r="X347" s="44">
        <f>IFERROR(IF(X345="",0,X345),"0")+IFERROR(IF(X346="",0,X346),"0")</f>
        <v>0</v>
      </c>
      <c r="Y347" s="68"/>
      <c r="Z347" s="68"/>
    </row>
    <row r="348" spans="1:53" hidden="1" x14ac:dyDescent="0.2">
      <c r="A348" s="388"/>
      <c r="B348" s="388"/>
      <c r="C348" s="388"/>
      <c r="D348" s="388"/>
      <c r="E348" s="388"/>
      <c r="F348" s="388"/>
      <c r="G348" s="388"/>
      <c r="H348" s="388"/>
      <c r="I348" s="388"/>
      <c r="J348" s="388"/>
      <c r="K348" s="388"/>
      <c r="L348" s="388"/>
      <c r="M348" s="389"/>
      <c r="N348" s="385" t="s">
        <v>43</v>
      </c>
      <c r="O348" s="386"/>
      <c r="P348" s="386"/>
      <c r="Q348" s="386"/>
      <c r="R348" s="386"/>
      <c r="S348" s="386"/>
      <c r="T348" s="387"/>
      <c r="U348" s="43" t="s">
        <v>0</v>
      </c>
      <c r="V348" s="44">
        <f>IFERROR(SUM(V345:V346),"0")</f>
        <v>0</v>
      </c>
      <c r="W348" s="44">
        <f>IFERROR(SUM(W345:W346),"0")</f>
        <v>0</v>
      </c>
      <c r="X348" s="43"/>
      <c r="Y348" s="68"/>
      <c r="Z348" s="68"/>
    </row>
    <row r="349" spans="1:53" ht="14.25" hidden="1" customHeight="1" x14ac:dyDescent="0.25">
      <c r="A349" s="380" t="s">
        <v>76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67"/>
      <c r="Z349" s="67"/>
    </row>
    <row r="350" spans="1:53" ht="27" hidden="1" customHeight="1" x14ac:dyDescent="0.25">
      <c r="A350" s="64" t="s">
        <v>508</v>
      </c>
      <c r="B350" s="64" t="s">
        <v>509</v>
      </c>
      <c r="C350" s="37">
        <v>4301031177</v>
      </c>
      <c r="D350" s="381">
        <v>4607091389753</v>
      </c>
      <c r="E350" s="381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8" t="s">
        <v>80</v>
      </c>
      <c r="L350" s="39" t="s">
        <v>79</v>
      </c>
      <c r="M350" s="38">
        <v>45</v>
      </c>
      <c r="N350" s="57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83"/>
      <c r="P350" s="383"/>
      <c r="Q350" s="383"/>
      <c r="R350" s="384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ref="W350:W362" si="14">IFERROR(IF(V350="",0,CEILING((V350/$H350),1)*$H350),"")</f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4" t="s">
        <v>66</v>
      </c>
    </row>
    <row r="351" spans="1:53" ht="27" hidden="1" customHeight="1" x14ac:dyDescent="0.25">
      <c r="A351" s="64" t="s">
        <v>510</v>
      </c>
      <c r="B351" s="64" t="s">
        <v>511</v>
      </c>
      <c r="C351" s="37">
        <v>4301031174</v>
      </c>
      <c r="D351" s="381">
        <v>4607091389760</v>
      </c>
      <c r="E351" s="381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8" t="s">
        <v>80</v>
      </c>
      <c r="L351" s="39" t="s">
        <v>79</v>
      </c>
      <c r="M351" s="38">
        <v>45</v>
      </c>
      <c r="N351" s="5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83"/>
      <c r="P351" s="383"/>
      <c r="Q351" s="383"/>
      <c r="R351" s="384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4"/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5" t="s">
        <v>66</v>
      </c>
    </row>
    <row r="352" spans="1:53" ht="27" hidden="1" customHeight="1" x14ac:dyDescent="0.25">
      <c r="A352" s="64" t="s">
        <v>512</v>
      </c>
      <c r="B352" s="64" t="s">
        <v>513</v>
      </c>
      <c r="C352" s="37">
        <v>4301031175</v>
      </c>
      <c r="D352" s="381">
        <v>4607091389746</v>
      </c>
      <c r="E352" s="381"/>
      <c r="F352" s="63">
        <v>0.7</v>
      </c>
      <c r="G352" s="38">
        <v>6</v>
      </c>
      <c r="H352" s="63">
        <v>4.2</v>
      </c>
      <c r="I352" s="63">
        <v>4.43</v>
      </c>
      <c r="J352" s="38">
        <v>156</v>
      </c>
      <c r="K352" s="38" t="s">
        <v>80</v>
      </c>
      <c r="L352" s="39" t="s">
        <v>79</v>
      </c>
      <c r="M352" s="38">
        <v>45</v>
      </c>
      <c r="N352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83"/>
      <c r="P352" s="383"/>
      <c r="Q352" s="383"/>
      <c r="R352" s="384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4"/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6" t="s">
        <v>66</v>
      </c>
    </row>
    <row r="353" spans="1:53" ht="37.5" hidden="1" customHeight="1" x14ac:dyDescent="0.25">
      <c r="A353" s="64" t="s">
        <v>514</v>
      </c>
      <c r="B353" s="64" t="s">
        <v>515</v>
      </c>
      <c r="C353" s="37">
        <v>4301031236</v>
      </c>
      <c r="D353" s="381">
        <v>4680115882928</v>
      </c>
      <c r="E353" s="381"/>
      <c r="F353" s="63">
        <v>0.28000000000000003</v>
      </c>
      <c r="G353" s="38">
        <v>6</v>
      </c>
      <c r="H353" s="63">
        <v>1.68</v>
      </c>
      <c r="I353" s="63">
        <v>2.6</v>
      </c>
      <c r="J353" s="38">
        <v>156</v>
      </c>
      <c r="K353" s="38" t="s">
        <v>80</v>
      </c>
      <c r="L353" s="39" t="s">
        <v>79</v>
      </c>
      <c r="M353" s="38">
        <v>35</v>
      </c>
      <c r="N353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83"/>
      <c r="P353" s="383"/>
      <c r="Q353" s="383"/>
      <c r="R353" s="384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4"/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57" t="s">
        <v>66</v>
      </c>
    </row>
    <row r="354" spans="1:53" ht="27" hidden="1" customHeight="1" x14ac:dyDescent="0.25">
      <c r="A354" s="64" t="s">
        <v>516</v>
      </c>
      <c r="B354" s="64" t="s">
        <v>517</v>
      </c>
      <c r="C354" s="37">
        <v>4301031257</v>
      </c>
      <c r="D354" s="381">
        <v>4680115883147</v>
      </c>
      <c r="E354" s="381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180</v>
      </c>
      <c r="L354" s="39" t="s">
        <v>79</v>
      </c>
      <c r="M354" s="38">
        <v>45</v>
      </c>
      <c r="N354" s="5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83"/>
      <c r="P354" s="383"/>
      <c r="Q354" s="383"/>
      <c r="R354" s="384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4"/>
        <v>0</v>
      </c>
      <c r="X354" s="42" t="str">
        <f t="shared" ref="X354:X362" si="15">IFERROR(IF(W354=0,"",ROUNDUP(W354/H354,0)*0.00502),"")</f>
        <v/>
      </c>
      <c r="Y354" s="69" t="s">
        <v>48</v>
      </c>
      <c r="Z354" s="70" t="s">
        <v>48</v>
      </c>
      <c r="AD354" s="71"/>
      <c r="BA354" s="258" t="s">
        <v>66</v>
      </c>
    </row>
    <row r="355" spans="1:53" ht="27" hidden="1" customHeight="1" x14ac:dyDescent="0.25">
      <c r="A355" s="64" t="s">
        <v>518</v>
      </c>
      <c r="B355" s="64" t="s">
        <v>519</v>
      </c>
      <c r="C355" s="37">
        <v>4301031178</v>
      </c>
      <c r="D355" s="381">
        <v>4607091384338</v>
      </c>
      <c r="E355" s="381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180</v>
      </c>
      <c r="L355" s="39" t="s">
        <v>79</v>
      </c>
      <c r="M355" s="38">
        <v>45</v>
      </c>
      <c r="N355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83"/>
      <c r="P355" s="383"/>
      <c r="Q355" s="383"/>
      <c r="R355" s="384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4"/>
        <v>0</v>
      </c>
      <c r="X355" s="42" t="str">
        <f t="shared" si="15"/>
        <v/>
      </c>
      <c r="Y355" s="69" t="s">
        <v>48</v>
      </c>
      <c r="Z355" s="70" t="s">
        <v>48</v>
      </c>
      <c r="AD355" s="71"/>
      <c r="BA355" s="259" t="s">
        <v>66</v>
      </c>
    </row>
    <row r="356" spans="1:53" ht="37.5" hidden="1" customHeight="1" x14ac:dyDescent="0.25">
      <c r="A356" s="64" t="s">
        <v>520</v>
      </c>
      <c r="B356" s="64" t="s">
        <v>521</v>
      </c>
      <c r="C356" s="37">
        <v>4301031254</v>
      </c>
      <c r="D356" s="381">
        <v>4680115883154</v>
      </c>
      <c r="E356" s="381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180</v>
      </c>
      <c r="L356" s="39" t="s">
        <v>79</v>
      </c>
      <c r="M356" s="38">
        <v>45</v>
      </c>
      <c r="N356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83"/>
      <c r="P356" s="383"/>
      <c r="Q356" s="383"/>
      <c r="R356" s="384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4"/>
        <v>0</v>
      </c>
      <c r="X356" s="42" t="str">
        <f t="shared" si="15"/>
        <v/>
      </c>
      <c r="Y356" s="69" t="s">
        <v>48</v>
      </c>
      <c r="Z356" s="70" t="s">
        <v>48</v>
      </c>
      <c r="AD356" s="71"/>
      <c r="BA356" s="260" t="s">
        <v>66</v>
      </c>
    </row>
    <row r="357" spans="1:53" ht="37.5" hidden="1" customHeight="1" x14ac:dyDescent="0.25">
      <c r="A357" s="64" t="s">
        <v>522</v>
      </c>
      <c r="B357" s="64" t="s">
        <v>523</v>
      </c>
      <c r="C357" s="37">
        <v>4301031171</v>
      </c>
      <c r="D357" s="381">
        <v>4607091389524</v>
      </c>
      <c r="E357" s="381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180</v>
      </c>
      <c r="L357" s="39" t="s">
        <v>79</v>
      </c>
      <c r="M357" s="38">
        <v>45</v>
      </c>
      <c r="N357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83"/>
      <c r="P357" s="383"/>
      <c r="Q357" s="383"/>
      <c r="R357" s="384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4"/>
        <v>0</v>
      </c>
      <c r="X357" s="42" t="str">
        <f t="shared" si="15"/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hidden="1" customHeight="1" x14ac:dyDescent="0.25">
      <c r="A358" s="64" t="s">
        <v>524</v>
      </c>
      <c r="B358" s="64" t="s">
        <v>525</v>
      </c>
      <c r="C358" s="37">
        <v>4301031258</v>
      </c>
      <c r="D358" s="381">
        <v>4680115883161</v>
      </c>
      <c r="E358" s="381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180</v>
      </c>
      <c r="L358" s="39" t="s">
        <v>79</v>
      </c>
      <c r="M358" s="38">
        <v>45</v>
      </c>
      <c r="N358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83"/>
      <c r="P358" s="383"/>
      <c r="Q358" s="383"/>
      <c r="R358" s="384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4"/>
        <v>0</v>
      </c>
      <c r="X358" s="42" t="str">
        <f t="shared" si="15"/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hidden="1" customHeight="1" x14ac:dyDescent="0.25">
      <c r="A359" s="64" t="s">
        <v>526</v>
      </c>
      <c r="B359" s="64" t="s">
        <v>527</v>
      </c>
      <c r="C359" s="37">
        <v>4301031170</v>
      </c>
      <c r="D359" s="381">
        <v>4607091384345</v>
      </c>
      <c r="E359" s="381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8" t="s">
        <v>180</v>
      </c>
      <c r="L359" s="39" t="s">
        <v>79</v>
      </c>
      <c r="M359" s="38">
        <v>45</v>
      </c>
      <c r="N359" s="5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83"/>
      <c r="P359" s="383"/>
      <c r="Q359" s="383"/>
      <c r="R359" s="384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4"/>
        <v>0</v>
      </c>
      <c r="X359" s="42" t="str">
        <f t="shared" si="15"/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27" hidden="1" customHeight="1" x14ac:dyDescent="0.25">
      <c r="A360" s="64" t="s">
        <v>528</v>
      </c>
      <c r="B360" s="64" t="s">
        <v>529</v>
      </c>
      <c r="C360" s="37">
        <v>4301031256</v>
      </c>
      <c r="D360" s="381">
        <v>4680115883178</v>
      </c>
      <c r="E360" s="381"/>
      <c r="F360" s="63">
        <v>0.28000000000000003</v>
      </c>
      <c r="G360" s="38">
        <v>6</v>
      </c>
      <c r="H360" s="63">
        <v>1.68</v>
      </c>
      <c r="I360" s="63">
        <v>1.81</v>
      </c>
      <c r="J360" s="38">
        <v>234</v>
      </c>
      <c r="K360" s="38" t="s">
        <v>180</v>
      </c>
      <c r="L360" s="39" t="s">
        <v>79</v>
      </c>
      <c r="M360" s="38">
        <v>45</v>
      </c>
      <c r="N360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83"/>
      <c r="P360" s="383"/>
      <c r="Q360" s="383"/>
      <c r="R360" s="384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4"/>
        <v>0</v>
      </c>
      <c r="X360" s="42" t="str">
        <f t="shared" si="15"/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hidden="1" customHeight="1" x14ac:dyDescent="0.25">
      <c r="A361" s="64" t="s">
        <v>530</v>
      </c>
      <c r="B361" s="64" t="s">
        <v>531</v>
      </c>
      <c r="C361" s="37">
        <v>4301031172</v>
      </c>
      <c r="D361" s="381">
        <v>4607091389531</v>
      </c>
      <c r="E361" s="381"/>
      <c r="F361" s="63">
        <v>0.35</v>
      </c>
      <c r="G361" s="38">
        <v>6</v>
      </c>
      <c r="H361" s="63">
        <v>2.1</v>
      </c>
      <c r="I361" s="63">
        <v>2.23</v>
      </c>
      <c r="J361" s="38">
        <v>234</v>
      </c>
      <c r="K361" s="38" t="s">
        <v>180</v>
      </c>
      <c r="L361" s="39" t="s">
        <v>79</v>
      </c>
      <c r="M361" s="38">
        <v>45</v>
      </c>
      <c r="N361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83"/>
      <c r="P361" s="383"/>
      <c r="Q361" s="383"/>
      <c r="R361" s="384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4"/>
        <v>0</v>
      </c>
      <c r="X361" s="42" t="str">
        <f t="shared" si="15"/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hidden="1" customHeight="1" x14ac:dyDescent="0.25">
      <c r="A362" s="64" t="s">
        <v>532</v>
      </c>
      <c r="B362" s="64" t="s">
        <v>533</v>
      </c>
      <c r="C362" s="37">
        <v>4301031255</v>
      </c>
      <c r="D362" s="381">
        <v>4680115883185</v>
      </c>
      <c r="E362" s="381"/>
      <c r="F362" s="63">
        <v>0.28000000000000003</v>
      </c>
      <c r="G362" s="38">
        <v>6</v>
      </c>
      <c r="H362" s="63">
        <v>1.68</v>
      </c>
      <c r="I362" s="63">
        <v>1.81</v>
      </c>
      <c r="J362" s="38">
        <v>234</v>
      </c>
      <c r="K362" s="38" t="s">
        <v>180</v>
      </c>
      <c r="L362" s="39" t="s">
        <v>79</v>
      </c>
      <c r="M362" s="38">
        <v>45</v>
      </c>
      <c r="N362" s="582" t="s">
        <v>534</v>
      </c>
      <c r="O362" s="383"/>
      <c r="P362" s="383"/>
      <c r="Q362" s="383"/>
      <c r="R362" s="384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4"/>
        <v>0</v>
      </c>
      <c r="X362" s="42" t="str">
        <f t="shared" si="15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idden="1" x14ac:dyDescent="0.2">
      <c r="A363" s="388"/>
      <c r="B363" s="388"/>
      <c r="C363" s="388"/>
      <c r="D363" s="388"/>
      <c r="E363" s="388"/>
      <c r="F363" s="388"/>
      <c r="G363" s="388"/>
      <c r="H363" s="388"/>
      <c r="I363" s="388"/>
      <c r="J363" s="388"/>
      <c r="K363" s="388"/>
      <c r="L363" s="388"/>
      <c r="M363" s="389"/>
      <c r="N363" s="385" t="s">
        <v>43</v>
      </c>
      <c r="O363" s="386"/>
      <c r="P363" s="386"/>
      <c r="Q363" s="386"/>
      <c r="R363" s="386"/>
      <c r="S363" s="386"/>
      <c r="T363" s="387"/>
      <c r="U363" s="43" t="s">
        <v>42</v>
      </c>
      <c r="V363" s="44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0</v>
      </c>
      <c r="W363" s="44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0</v>
      </c>
      <c r="X363" s="44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</v>
      </c>
      <c r="Y363" s="68"/>
      <c r="Z363" s="68"/>
    </row>
    <row r="364" spans="1:53" hidden="1" x14ac:dyDescent="0.2">
      <c r="A364" s="388"/>
      <c r="B364" s="388"/>
      <c r="C364" s="388"/>
      <c r="D364" s="388"/>
      <c r="E364" s="388"/>
      <c r="F364" s="388"/>
      <c r="G364" s="388"/>
      <c r="H364" s="388"/>
      <c r="I364" s="388"/>
      <c r="J364" s="388"/>
      <c r="K364" s="388"/>
      <c r="L364" s="388"/>
      <c r="M364" s="389"/>
      <c r="N364" s="385" t="s">
        <v>43</v>
      </c>
      <c r="O364" s="386"/>
      <c r="P364" s="386"/>
      <c r="Q364" s="386"/>
      <c r="R364" s="386"/>
      <c r="S364" s="386"/>
      <c r="T364" s="387"/>
      <c r="U364" s="43" t="s">
        <v>0</v>
      </c>
      <c r="V364" s="44">
        <f>IFERROR(SUM(V350:V362),"0")</f>
        <v>0</v>
      </c>
      <c r="W364" s="44">
        <f>IFERROR(SUM(W350:W362),"0")</f>
        <v>0</v>
      </c>
      <c r="X364" s="43"/>
      <c r="Y364" s="68"/>
      <c r="Z364" s="68"/>
    </row>
    <row r="365" spans="1:53" ht="14.25" hidden="1" customHeight="1" x14ac:dyDescent="0.25">
      <c r="A365" s="380" t="s">
        <v>81</v>
      </c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0"/>
      <c r="O365" s="380"/>
      <c r="P365" s="380"/>
      <c r="Q365" s="380"/>
      <c r="R365" s="380"/>
      <c r="S365" s="380"/>
      <c r="T365" s="380"/>
      <c r="U365" s="380"/>
      <c r="V365" s="380"/>
      <c r="W365" s="380"/>
      <c r="X365" s="380"/>
      <c r="Y365" s="67"/>
      <c r="Z365" s="67"/>
    </row>
    <row r="366" spans="1:53" ht="27" hidden="1" customHeight="1" x14ac:dyDescent="0.25">
      <c r="A366" s="64" t="s">
        <v>535</v>
      </c>
      <c r="B366" s="64" t="s">
        <v>536</v>
      </c>
      <c r="C366" s="37">
        <v>4301051258</v>
      </c>
      <c r="D366" s="381">
        <v>4607091389685</v>
      </c>
      <c r="E366" s="381"/>
      <c r="F366" s="63">
        <v>1.3</v>
      </c>
      <c r="G366" s="38">
        <v>6</v>
      </c>
      <c r="H366" s="63">
        <v>7.8</v>
      </c>
      <c r="I366" s="63">
        <v>8.3460000000000001</v>
      </c>
      <c r="J366" s="38">
        <v>56</v>
      </c>
      <c r="K366" s="38" t="s">
        <v>112</v>
      </c>
      <c r="L366" s="39" t="s">
        <v>133</v>
      </c>
      <c r="M366" s="38">
        <v>45</v>
      </c>
      <c r="N366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83"/>
      <c r="P366" s="383"/>
      <c r="Q366" s="383"/>
      <c r="R366" s="384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IFERROR(IF(W366=0,"",ROUNDUP(W366/H366,0)*0.02175),"")</f>
        <v/>
      </c>
      <c r="Y366" s="69" t="s">
        <v>48</v>
      </c>
      <c r="Z366" s="70" t="s">
        <v>48</v>
      </c>
      <c r="AD366" s="71"/>
      <c r="BA366" s="267" t="s">
        <v>66</v>
      </c>
    </row>
    <row r="367" spans="1:53" ht="27" hidden="1" customHeight="1" x14ac:dyDescent="0.25">
      <c r="A367" s="64" t="s">
        <v>537</v>
      </c>
      <c r="B367" s="64" t="s">
        <v>538</v>
      </c>
      <c r="C367" s="37">
        <v>4301051431</v>
      </c>
      <c r="D367" s="381">
        <v>4607091389654</v>
      </c>
      <c r="E367" s="381"/>
      <c r="F367" s="63">
        <v>0.33</v>
      </c>
      <c r="G367" s="38">
        <v>6</v>
      </c>
      <c r="H367" s="63">
        <v>1.98</v>
      </c>
      <c r="I367" s="63">
        <v>2.258</v>
      </c>
      <c r="J367" s="38">
        <v>156</v>
      </c>
      <c r="K367" s="38" t="s">
        <v>80</v>
      </c>
      <c r="L367" s="39" t="s">
        <v>133</v>
      </c>
      <c r="M367" s="38">
        <v>45</v>
      </c>
      <c r="N367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83"/>
      <c r="P367" s="383"/>
      <c r="Q367" s="383"/>
      <c r="R367" s="384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68" t="s">
        <v>66</v>
      </c>
    </row>
    <row r="368" spans="1:53" ht="27" hidden="1" customHeight="1" x14ac:dyDescent="0.25">
      <c r="A368" s="64" t="s">
        <v>539</v>
      </c>
      <c r="B368" s="64" t="s">
        <v>540</v>
      </c>
      <c r="C368" s="37">
        <v>4301051284</v>
      </c>
      <c r="D368" s="381">
        <v>4607091384352</v>
      </c>
      <c r="E368" s="381"/>
      <c r="F368" s="63">
        <v>0.6</v>
      </c>
      <c r="G368" s="38">
        <v>4</v>
      </c>
      <c r="H368" s="63">
        <v>2.4</v>
      </c>
      <c r="I368" s="63">
        <v>2.6459999999999999</v>
      </c>
      <c r="J368" s="38">
        <v>120</v>
      </c>
      <c r="K368" s="38" t="s">
        <v>80</v>
      </c>
      <c r="L368" s="39" t="s">
        <v>133</v>
      </c>
      <c r="M368" s="38">
        <v>45</v>
      </c>
      <c r="N368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83"/>
      <c r="P368" s="383"/>
      <c r="Q368" s="383"/>
      <c r="R368" s="384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IFERROR(IF(W368=0,"",ROUNDUP(W368/H368,0)*0.00937),"")</f>
        <v/>
      </c>
      <c r="Y368" s="69" t="s">
        <v>48</v>
      </c>
      <c r="Z368" s="70" t="s">
        <v>48</v>
      </c>
      <c r="AD368" s="71"/>
      <c r="BA368" s="269" t="s">
        <v>66</v>
      </c>
    </row>
    <row r="369" spans="1:53" ht="27" hidden="1" customHeight="1" x14ac:dyDescent="0.25">
      <c r="A369" s="64" t="s">
        <v>541</v>
      </c>
      <c r="B369" s="64" t="s">
        <v>542</v>
      </c>
      <c r="C369" s="37">
        <v>4301051257</v>
      </c>
      <c r="D369" s="381">
        <v>4607091389661</v>
      </c>
      <c r="E369" s="381"/>
      <c r="F369" s="63">
        <v>0.55000000000000004</v>
      </c>
      <c r="G369" s="38">
        <v>4</v>
      </c>
      <c r="H369" s="63">
        <v>2.2000000000000002</v>
      </c>
      <c r="I369" s="63">
        <v>2.492</v>
      </c>
      <c r="J369" s="38">
        <v>120</v>
      </c>
      <c r="K369" s="38" t="s">
        <v>80</v>
      </c>
      <c r="L369" s="39" t="s">
        <v>133</v>
      </c>
      <c r="M369" s="38">
        <v>45</v>
      </c>
      <c r="N369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83"/>
      <c r="P369" s="383"/>
      <c r="Q369" s="383"/>
      <c r="R369" s="384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IFERROR(IF(W369=0,"",ROUNDUP(W369/H369,0)*0.00937),"")</f>
        <v/>
      </c>
      <c r="Y369" s="69" t="s">
        <v>48</v>
      </c>
      <c r="Z369" s="70" t="s">
        <v>48</v>
      </c>
      <c r="AD369" s="71"/>
      <c r="BA369" s="270" t="s">
        <v>66</v>
      </c>
    </row>
    <row r="370" spans="1:53" hidden="1" x14ac:dyDescent="0.2">
      <c r="A370" s="388"/>
      <c r="B370" s="388"/>
      <c r="C370" s="388"/>
      <c r="D370" s="388"/>
      <c r="E370" s="388"/>
      <c r="F370" s="388"/>
      <c r="G370" s="388"/>
      <c r="H370" s="388"/>
      <c r="I370" s="388"/>
      <c r="J370" s="388"/>
      <c r="K370" s="388"/>
      <c r="L370" s="388"/>
      <c r="M370" s="389"/>
      <c r="N370" s="385" t="s">
        <v>43</v>
      </c>
      <c r="O370" s="386"/>
      <c r="P370" s="386"/>
      <c r="Q370" s="386"/>
      <c r="R370" s="386"/>
      <c r="S370" s="386"/>
      <c r="T370" s="387"/>
      <c r="U370" s="43" t="s">
        <v>42</v>
      </c>
      <c r="V370" s="44">
        <f>IFERROR(V366/H366,"0")+IFERROR(V367/H367,"0")+IFERROR(V368/H368,"0")+IFERROR(V369/H369,"0")</f>
        <v>0</v>
      </c>
      <c r="W370" s="44">
        <f>IFERROR(W366/H366,"0")+IFERROR(W367/H367,"0")+IFERROR(W368/H368,"0")+IFERROR(W369/H369,"0")</f>
        <v>0</v>
      </c>
      <c r="X370" s="44">
        <f>IFERROR(IF(X366="",0,X366),"0")+IFERROR(IF(X367="",0,X367),"0")+IFERROR(IF(X368="",0,X368),"0")+IFERROR(IF(X369="",0,X369),"0")</f>
        <v>0</v>
      </c>
      <c r="Y370" s="68"/>
      <c r="Z370" s="68"/>
    </row>
    <row r="371" spans="1:53" hidden="1" x14ac:dyDescent="0.2">
      <c r="A371" s="388"/>
      <c r="B371" s="388"/>
      <c r="C371" s="388"/>
      <c r="D371" s="388"/>
      <c r="E371" s="388"/>
      <c r="F371" s="388"/>
      <c r="G371" s="388"/>
      <c r="H371" s="388"/>
      <c r="I371" s="388"/>
      <c r="J371" s="388"/>
      <c r="K371" s="388"/>
      <c r="L371" s="388"/>
      <c r="M371" s="389"/>
      <c r="N371" s="385" t="s">
        <v>43</v>
      </c>
      <c r="O371" s="386"/>
      <c r="P371" s="386"/>
      <c r="Q371" s="386"/>
      <c r="R371" s="386"/>
      <c r="S371" s="386"/>
      <c r="T371" s="387"/>
      <c r="U371" s="43" t="s">
        <v>0</v>
      </c>
      <c r="V371" s="44">
        <f>IFERROR(SUM(V366:V369),"0")</f>
        <v>0</v>
      </c>
      <c r="W371" s="44">
        <f>IFERROR(SUM(W366:W369),"0")</f>
        <v>0</v>
      </c>
      <c r="X371" s="43"/>
      <c r="Y371" s="68"/>
      <c r="Z371" s="68"/>
    </row>
    <row r="372" spans="1:53" ht="14.25" hidden="1" customHeight="1" x14ac:dyDescent="0.25">
      <c r="A372" s="380" t="s">
        <v>221</v>
      </c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0"/>
      <c r="O372" s="380"/>
      <c r="P372" s="380"/>
      <c r="Q372" s="380"/>
      <c r="R372" s="380"/>
      <c r="S372" s="380"/>
      <c r="T372" s="380"/>
      <c r="U372" s="380"/>
      <c r="V372" s="380"/>
      <c r="W372" s="380"/>
      <c r="X372" s="380"/>
      <c r="Y372" s="67"/>
      <c r="Z372" s="67"/>
    </row>
    <row r="373" spans="1:53" ht="27" hidden="1" customHeight="1" x14ac:dyDescent="0.25">
      <c r="A373" s="64" t="s">
        <v>543</v>
      </c>
      <c r="B373" s="64" t="s">
        <v>544</v>
      </c>
      <c r="C373" s="37">
        <v>4301060352</v>
      </c>
      <c r="D373" s="381">
        <v>4680115881648</v>
      </c>
      <c r="E373" s="381"/>
      <c r="F373" s="63">
        <v>1</v>
      </c>
      <c r="G373" s="38">
        <v>4</v>
      </c>
      <c r="H373" s="63">
        <v>4</v>
      </c>
      <c r="I373" s="63">
        <v>4.4039999999999999</v>
      </c>
      <c r="J373" s="38">
        <v>104</v>
      </c>
      <c r="K373" s="38" t="s">
        <v>112</v>
      </c>
      <c r="L373" s="39" t="s">
        <v>79</v>
      </c>
      <c r="M373" s="38">
        <v>35</v>
      </c>
      <c r="N373" s="5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83"/>
      <c r="P373" s="383"/>
      <c r="Q373" s="383"/>
      <c r="R373" s="384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IFERROR(IF(W373=0,"",ROUNDUP(W373/H373,0)*0.01196),"")</f>
        <v/>
      </c>
      <c r="Y373" s="69" t="s">
        <v>48</v>
      </c>
      <c r="Z373" s="70" t="s">
        <v>48</v>
      </c>
      <c r="AD373" s="71"/>
      <c r="BA373" s="271" t="s">
        <v>66</v>
      </c>
    </row>
    <row r="374" spans="1:53" hidden="1" x14ac:dyDescent="0.2">
      <c r="A374" s="388"/>
      <c r="B374" s="388"/>
      <c r="C374" s="388"/>
      <c r="D374" s="388"/>
      <c r="E374" s="388"/>
      <c r="F374" s="388"/>
      <c r="G374" s="388"/>
      <c r="H374" s="388"/>
      <c r="I374" s="388"/>
      <c r="J374" s="388"/>
      <c r="K374" s="388"/>
      <c r="L374" s="388"/>
      <c r="M374" s="389"/>
      <c r="N374" s="385" t="s">
        <v>43</v>
      </c>
      <c r="O374" s="386"/>
      <c r="P374" s="386"/>
      <c r="Q374" s="386"/>
      <c r="R374" s="386"/>
      <c r="S374" s="386"/>
      <c r="T374" s="387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hidden="1" x14ac:dyDescent="0.2">
      <c r="A375" s="388"/>
      <c r="B375" s="388"/>
      <c r="C375" s="388"/>
      <c r="D375" s="388"/>
      <c r="E375" s="388"/>
      <c r="F375" s="388"/>
      <c r="G375" s="388"/>
      <c r="H375" s="388"/>
      <c r="I375" s="388"/>
      <c r="J375" s="388"/>
      <c r="K375" s="388"/>
      <c r="L375" s="388"/>
      <c r="M375" s="389"/>
      <c r="N375" s="385" t="s">
        <v>43</v>
      </c>
      <c r="O375" s="386"/>
      <c r="P375" s="386"/>
      <c r="Q375" s="386"/>
      <c r="R375" s="386"/>
      <c r="S375" s="386"/>
      <c r="T375" s="387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14.25" hidden="1" customHeight="1" x14ac:dyDescent="0.25">
      <c r="A376" s="380" t="s">
        <v>94</v>
      </c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0"/>
      <c r="O376" s="380"/>
      <c r="P376" s="380"/>
      <c r="Q376" s="380"/>
      <c r="R376" s="380"/>
      <c r="S376" s="380"/>
      <c r="T376" s="380"/>
      <c r="U376" s="380"/>
      <c r="V376" s="380"/>
      <c r="W376" s="380"/>
      <c r="X376" s="380"/>
      <c r="Y376" s="67"/>
      <c r="Z376" s="67"/>
    </row>
    <row r="377" spans="1:53" ht="27" hidden="1" customHeight="1" x14ac:dyDescent="0.25">
      <c r="A377" s="64" t="s">
        <v>545</v>
      </c>
      <c r="B377" s="64" t="s">
        <v>546</v>
      </c>
      <c r="C377" s="37">
        <v>4301032046</v>
      </c>
      <c r="D377" s="381">
        <v>4680115884359</v>
      </c>
      <c r="E377" s="381"/>
      <c r="F377" s="63">
        <v>0.06</v>
      </c>
      <c r="G377" s="38">
        <v>20</v>
      </c>
      <c r="H377" s="63">
        <v>1.2</v>
      </c>
      <c r="I377" s="63">
        <v>1.8</v>
      </c>
      <c r="J377" s="38">
        <v>200</v>
      </c>
      <c r="K377" s="38" t="s">
        <v>549</v>
      </c>
      <c r="L377" s="39" t="s">
        <v>548</v>
      </c>
      <c r="M377" s="38">
        <v>60</v>
      </c>
      <c r="N377" s="588" t="s">
        <v>547</v>
      </c>
      <c r="O377" s="383"/>
      <c r="P377" s="383"/>
      <c r="Q377" s="383"/>
      <c r="R377" s="384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IFERROR(IF(W377=0,"",ROUNDUP(W377/H377,0)*0.00627),"")</f>
        <v/>
      </c>
      <c r="Y377" s="69" t="s">
        <v>48</v>
      </c>
      <c r="Z377" s="70" t="s">
        <v>48</v>
      </c>
      <c r="AD377" s="71"/>
      <c r="BA377" s="272" t="s">
        <v>66</v>
      </c>
    </row>
    <row r="378" spans="1:53" ht="27" hidden="1" customHeight="1" x14ac:dyDescent="0.25">
      <c r="A378" s="64" t="s">
        <v>550</v>
      </c>
      <c r="B378" s="64" t="s">
        <v>551</v>
      </c>
      <c r="C378" s="37">
        <v>4301032045</v>
      </c>
      <c r="D378" s="381">
        <v>4680115884335</v>
      </c>
      <c r="E378" s="381"/>
      <c r="F378" s="63">
        <v>0.06</v>
      </c>
      <c r="G378" s="38">
        <v>20</v>
      </c>
      <c r="H378" s="63">
        <v>1.2</v>
      </c>
      <c r="I378" s="63">
        <v>1.8</v>
      </c>
      <c r="J378" s="38">
        <v>200</v>
      </c>
      <c r="K378" s="38" t="s">
        <v>549</v>
      </c>
      <c r="L378" s="39" t="s">
        <v>548</v>
      </c>
      <c r="M378" s="38">
        <v>60</v>
      </c>
      <c r="N378" s="589" t="s">
        <v>552</v>
      </c>
      <c r="O378" s="383"/>
      <c r="P378" s="383"/>
      <c r="Q378" s="383"/>
      <c r="R378" s="384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IFERROR(IF(W378=0,"",ROUNDUP(W378/H378,0)*0.00627),"")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t="27" hidden="1" customHeight="1" x14ac:dyDescent="0.25">
      <c r="A379" s="64" t="s">
        <v>553</v>
      </c>
      <c r="B379" s="64" t="s">
        <v>554</v>
      </c>
      <c r="C379" s="37">
        <v>4301032047</v>
      </c>
      <c r="D379" s="381">
        <v>4680115884342</v>
      </c>
      <c r="E379" s="381"/>
      <c r="F379" s="63">
        <v>0.06</v>
      </c>
      <c r="G379" s="38">
        <v>20</v>
      </c>
      <c r="H379" s="63">
        <v>1.2</v>
      </c>
      <c r="I379" s="63">
        <v>1.8</v>
      </c>
      <c r="J379" s="38">
        <v>200</v>
      </c>
      <c r="K379" s="38" t="s">
        <v>549</v>
      </c>
      <c r="L379" s="39" t="s">
        <v>548</v>
      </c>
      <c r="M379" s="38">
        <v>60</v>
      </c>
      <c r="N379" s="590" t="s">
        <v>555</v>
      </c>
      <c r="O379" s="383"/>
      <c r="P379" s="383"/>
      <c r="Q379" s="383"/>
      <c r="R379" s="384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IFERROR(IF(W379=0,"",ROUNDUP(W379/H379,0)*0.00627),"")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hidden="1" customHeight="1" x14ac:dyDescent="0.25">
      <c r="A380" s="64" t="s">
        <v>556</v>
      </c>
      <c r="B380" s="64" t="s">
        <v>557</v>
      </c>
      <c r="C380" s="37">
        <v>4301170011</v>
      </c>
      <c r="D380" s="381">
        <v>4680115884113</v>
      </c>
      <c r="E380" s="381"/>
      <c r="F380" s="63">
        <v>0.11</v>
      </c>
      <c r="G380" s="38">
        <v>12</v>
      </c>
      <c r="H380" s="63">
        <v>1.32</v>
      </c>
      <c r="I380" s="63">
        <v>1.88</v>
      </c>
      <c r="J380" s="38">
        <v>200</v>
      </c>
      <c r="K380" s="38" t="s">
        <v>549</v>
      </c>
      <c r="L380" s="39" t="s">
        <v>548</v>
      </c>
      <c r="M380" s="38">
        <v>150</v>
      </c>
      <c r="N380" s="591" t="s">
        <v>558</v>
      </c>
      <c r="O380" s="383"/>
      <c r="P380" s="383"/>
      <c r="Q380" s="383"/>
      <c r="R380" s="384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IFERROR(IF(W380=0,"",ROUNDUP(W380/H380,0)*0.00627),"")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idden="1" x14ac:dyDescent="0.2">
      <c r="A381" s="388"/>
      <c r="B381" s="388"/>
      <c r="C381" s="388"/>
      <c r="D381" s="388"/>
      <c r="E381" s="388"/>
      <c r="F381" s="388"/>
      <c r="G381" s="388"/>
      <c r="H381" s="388"/>
      <c r="I381" s="388"/>
      <c r="J381" s="388"/>
      <c r="K381" s="388"/>
      <c r="L381" s="388"/>
      <c r="M381" s="389"/>
      <c r="N381" s="385" t="s">
        <v>43</v>
      </c>
      <c r="O381" s="386"/>
      <c r="P381" s="386"/>
      <c r="Q381" s="386"/>
      <c r="R381" s="386"/>
      <c r="S381" s="386"/>
      <c r="T381" s="387"/>
      <c r="U381" s="43" t="s">
        <v>42</v>
      </c>
      <c r="V381" s="44">
        <f>IFERROR(V377/H377,"0")+IFERROR(V378/H378,"0")+IFERROR(V379/H379,"0")+IFERROR(V380/H380,"0")</f>
        <v>0</v>
      </c>
      <c r="W381" s="44">
        <f>IFERROR(W377/H377,"0")+IFERROR(W378/H378,"0")+IFERROR(W379/H379,"0")+IFERROR(W380/H380,"0")</f>
        <v>0</v>
      </c>
      <c r="X381" s="44">
        <f>IFERROR(IF(X377="",0,X377),"0")+IFERROR(IF(X378="",0,X378),"0")+IFERROR(IF(X379="",0,X379),"0")+IFERROR(IF(X380="",0,X380),"0")</f>
        <v>0</v>
      </c>
      <c r="Y381" s="68"/>
      <c r="Z381" s="68"/>
    </row>
    <row r="382" spans="1:53" hidden="1" x14ac:dyDescent="0.2">
      <c r="A382" s="388"/>
      <c r="B382" s="388"/>
      <c r="C382" s="388"/>
      <c r="D382" s="388"/>
      <c r="E382" s="388"/>
      <c r="F382" s="388"/>
      <c r="G382" s="388"/>
      <c r="H382" s="388"/>
      <c r="I382" s="388"/>
      <c r="J382" s="388"/>
      <c r="K382" s="388"/>
      <c r="L382" s="388"/>
      <c r="M382" s="389"/>
      <c r="N382" s="385" t="s">
        <v>43</v>
      </c>
      <c r="O382" s="386"/>
      <c r="P382" s="386"/>
      <c r="Q382" s="386"/>
      <c r="R382" s="386"/>
      <c r="S382" s="386"/>
      <c r="T382" s="387"/>
      <c r="U382" s="43" t="s">
        <v>0</v>
      </c>
      <c r="V382" s="44">
        <f>IFERROR(SUM(V377:V380),"0")</f>
        <v>0</v>
      </c>
      <c r="W382" s="44">
        <f>IFERROR(SUM(W377:W380),"0")</f>
        <v>0</v>
      </c>
      <c r="X382" s="43"/>
      <c r="Y382" s="68"/>
      <c r="Z382" s="68"/>
    </row>
    <row r="383" spans="1:53" ht="16.5" hidden="1" customHeight="1" x14ac:dyDescent="0.25">
      <c r="A383" s="379" t="s">
        <v>559</v>
      </c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79"/>
      <c r="O383" s="379"/>
      <c r="P383" s="379"/>
      <c r="Q383" s="379"/>
      <c r="R383" s="379"/>
      <c r="S383" s="379"/>
      <c r="T383" s="379"/>
      <c r="U383" s="379"/>
      <c r="V383" s="379"/>
      <c r="W383" s="379"/>
      <c r="X383" s="379"/>
      <c r="Y383" s="66"/>
      <c r="Z383" s="66"/>
    </row>
    <row r="384" spans="1:53" ht="14.25" hidden="1" customHeight="1" x14ac:dyDescent="0.25">
      <c r="A384" s="380" t="s">
        <v>108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67"/>
      <c r="Z384" s="67"/>
    </row>
    <row r="385" spans="1:53" ht="27" hidden="1" customHeight="1" x14ac:dyDescent="0.25">
      <c r="A385" s="64" t="s">
        <v>560</v>
      </c>
      <c r="B385" s="64" t="s">
        <v>561</v>
      </c>
      <c r="C385" s="37">
        <v>4301020196</v>
      </c>
      <c r="D385" s="381">
        <v>4607091389388</v>
      </c>
      <c r="E385" s="381"/>
      <c r="F385" s="63">
        <v>1.3</v>
      </c>
      <c r="G385" s="38">
        <v>4</v>
      </c>
      <c r="H385" s="63">
        <v>5.2</v>
      </c>
      <c r="I385" s="63">
        <v>5.6079999999999997</v>
      </c>
      <c r="J385" s="38">
        <v>104</v>
      </c>
      <c r="K385" s="38" t="s">
        <v>112</v>
      </c>
      <c r="L385" s="39" t="s">
        <v>133</v>
      </c>
      <c r="M385" s="38">
        <v>35</v>
      </c>
      <c r="N385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83"/>
      <c r="P385" s="383"/>
      <c r="Q385" s="383"/>
      <c r="R385" s="384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IFERROR(IF(W385=0,"",ROUNDUP(W385/H385,0)*0.01196),"")</f>
        <v/>
      </c>
      <c r="Y385" s="69" t="s">
        <v>48</v>
      </c>
      <c r="Z385" s="70" t="s">
        <v>48</v>
      </c>
      <c r="AD385" s="71"/>
      <c r="BA385" s="276" t="s">
        <v>66</v>
      </c>
    </row>
    <row r="386" spans="1:53" ht="27" hidden="1" customHeight="1" x14ac:dyDescent="0.25">
      <c r="A386" s="64" t="s">
        <v>562</v>
      </c>
      <c r="B386" s="64" t="s">
        <v>563</v>
      </c>
      <c r="C386" s="37">
        <v>4301020185</v>
      </c>
      <c r="D386" s="381">
        <v>4607091389364</v>
      </c>
      <c r="E386" s="381"/>
      <c r="F386" s="63">
        <v>0.42</v>
      </c>
      <c r="G386" s="38">
        <v>6</v>
      </c>
      <c r="H386" s="63">
        <v>2.52</v>
      </c>
      <c r="I386" s="63">
        <v>2.75</v>
      </c>
      <c r="J386" s="38">
        <v>156</v>
      </c>
      <c r="K386" s="38" t="s">
        <v>80</v>
      </c>
      <c r="L386" s="39" t="s">
        <v>133</v>
      </c>
      <c r="M386" s="38">
        <v>35</v>
      </c>
      <c r="N386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83"/>
      <c r="P386" s="383"/>
      <c r="Q386" s="383"/>
      <c r="R386" s="384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77" t="s">
        <v>66</v>
      </c>
    </row>
    <row r="387" spans="1:53" hidden="1" x14ac:dyDescent="0.2">
      <c r="A387" s="388"/>
      <c r="B387" s="388"/>
      <c r="C387" s="388"/>
      <c r="D387" s="388"/>
      <c r="E387" s="388"/>
      <c r="F387" s="388"/>
      <c r="G387" s="388"/>
      <c r="H387" s="388"/>
      <c r="I387" s="388"/>
      <c r="J387" s="388"/>
      <c r="K387" s="388"/>
      <c r="L387" s="388"/>
      <c r="M387" s="389"/>
      <c r="N387" s="385" t="s">
        <v>43</v>
      </c>
      <c r="O387" s="386"/>
      <c r="P387" s="386"/>
      <c r="Q387" s="386"/>
      <c r="R387" s="386"/>
      <c r="S387" s="386"/>
      <c r="T387" s="387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hidden="1" x14ac:dyDescent="0.2">
      <c r="A388" s="388"/>
      <c r="B388" s="388"/>
      <c r="C388" s="388"/>
      <c r="D388" s="388"/>
      <c r="E388" s="388"/>
      <c r="F388" s="388"/>
      <c r="G388" s="388"/>
      <c r="H388" s="388"/>
      <c r="I388" s="388"/>
      <c r="J388" s="388"/>
      <c r="K388" s="388"/>
      <c r="L388" s="388"/>
      <c r="M388" s="389"/>
      <c r="N388" s="385" t="s">
        <v>43</v>
      </c>
      <c r="O388" s="386"/>
      <c r="P388" s="386"/>
      <c r="Q388" s="386"/>
      <c r="R388" s="386"/>
      <c r="S388" s="386"/>
      <c r="T388" s="387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hidden="1" customHeight="1" x14ac:dyDescent="0.25">
      <c r="A389" s="380" t="s">
        <v>76</v>
      </c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0"/>
      <c r="O389" s="380"/>
      <c r="P389" s="380"/>
      <c r="Q389" s="380"/>
      <c r="R389" s="380"/>
      <c r="S389" s="380"/>
      <c r="T389" s="380"/>
      <c r="U389" s="380"/>
      <c r="V389" s="380"/>
      <c r="W389" s="380"/>
      <c r="X389" s="380"/>
      <c r="Y389" s="67"/>
      <c r="Z389" s="67"/>
    </row>
    <row r="390" spans="1:53" ht="27" hidden="1" customHeight="1" x14ac:dyDescent="0.25">
      <c r="A390" s="64" t="s">
        <v>564</v>
      </c>
      <c r="B390" s="64" t="s">
        <v>565</v>
      </c>
      <c r="C390" s="37">
        <v>4301031212</v>
      </c>
      <c r="D390" s="381">
        <v>4607091389739</v>
      </c>
      <c r="E390" s="381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111</v>
      </c>
      <c r="M390" s="38">
        <v>45</v>
      </c>
      <c r="N390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83"/>
      <c r="P390" s="383"/>
      <c r="Q390" s="383"/>
      <c r="R390" s="384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396" si="16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78" t="s">
        <v>66</v>
      </c>
    </row>
    <row r="391" spans="1:53" ht="27" hidden="1" customHeight="1" x14ac:dyDescent="0.25">
      <c r="A391" s="64" t="s">
        <v>566</v>
      </c>
      <c r="B391" s="64" t="s">
        <v>567</v>
      </c>
      <c r="C391" s="37">
        <v>4301031247</v>
      </c>
      <c r="D391" s="381">
        <v>4680115883048</v>
      </c>
      <c r="E391" s="381"/>
      <c r="F391" s="63">
        <v>1</v>
      </c>
      <c r="G391" s="38">
        <v>4</v>
      </c>
      <c r="H391" s="63">
        <v>4</v>
      </c>
      <c r="I391" s="63">
        <v>4.21</v>
      </c>
      <c r="J391" s="38">
        <v>120</v>
      </c>
      <c r="K391" s="38" t="s">
        <v>80</v>
      </c>
      <c r="L391" s="39" t="s">
        <v>79</v>
      </c>
      <c r="M391" s="38">
        <v>40</v>
      </c>
      <c r="N391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83"/>
      <c r="P391" s="383"/>
      <c r="Q391" s="383"/>
      <c r="R391" s="384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6"/>
        <v>0</v>
      </c>
      <c r="X391" s="42" t="str">
        <f>IFERROR(IF(W391=0,"",ROUNDUP(W391/H391,0)*0.00937),"")</f>
        <v/>
      </c>
      <c r="Y391" s="69" t="s">
        <v>48</v>
      </c>
      <c r="Z391" s="70" t="s">
        <v>48</v>
      </c>
      <c r="AD391" s="71"/>
      <c r="BA391" s="279" t="s">
        <v>66</v>
      </c>
    </row>
    <row r="392" spans="1:53" ht="27" hidden="1" customHeight="1" x14ac:dyDescent="0.25">
      <c r="A392" s="64" t="s">
        <v>568</v>
      </c>
      <c r="B392" s="64" t="s">
        <v>569</v>
      </c>
      <c r="C392" s="37">
        <v>4301031176</v>
      </c>
      <c r="D392" s="381">
        <v>4607091389425</v>
      </c>
      <c r="E392" s="381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180</v>
      </c>
      <c r="L392" s="39" t="s">
        <v>79</v>
      </c>
      <c r="M392" s="38">
        <v>45</v>
      </c>
      <c r="N392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83"/>
      <c r="P392" s="383"/>
      <c r="Q392" s="383"/>
      <c r="R392" s="384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6"/>
        <v>0</v>
      </c>
      <c r="X392" s="42" t="str">
        <f>IFERROR(IF(W392=0,"",ROUNDUP(W392/H392,0)*0.00502),"")</f>
        <v/>
      </c>
      <c r="Y392" s="69" t="s">
        <v>48</v>
      </c>
      <c r="Z392" s="70" t="s">
        <v>48</v>
      </c>
      <c r="AD392" s="71"/>
      <c r="BA392" s="280" t="s">
        <v>66</v>
      </c>
    </row>
    <row r="393" spans="1:53" ht="27" hidden="1" customHeight="1" x14ac:dyDescent="0.25">
      <c r="A393" s="64" t="s">
        <v>570</v>
      </c>
      <c r="B393" s="64" t="s">
        <v>571</v>
      </c>
      <c r="C393" s="37">
        <v>4301031215</v>
      </c>
      <c r="D393" s="381">
        <v>4680115882911</v>
      </c>
      <c r="E393" s="381"/>
      <c r="F393" s="63">
        <v>0.4</v>
      </c>
      <c r="G393" s="38">
        <v>6</v>
      </c>
      <c r="H393" s="63">
        <v>2.4</v>
      </c>
      <c r="I393" s="63">
        <v>2.5299999999999998</v>
      </c>
      <c r="J393" s="38">
        <v>234</v>
      </c>
      <c r="K393" s="38" t="s">
        <v>180</v>
      </c>
      <c r="L393" s="39" t="s">
        <v>79</v>
      </c>
      <c r="M393" s="38">
        <v>40</v>
      </c>
      <c r="N393" s="597" t="s">
        <v>572</v>
      </c>
      <c r="O393" s="383"/>
      <c r="P393" s="383"/>
      <c r="Q393" s="383"/>
      <c r="R393" s="384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6"/>
        <v>0</v>
      </c>
      <c r="X393" s="42" t="str">
        <f>IFERROR(IF(W393=0,"",ROUNDUP(W393/H393,0)*0.00502),"")</f>
        <v/>
      </c>
      <c r="Y393" s="69" t="s">
        <v>48</v>
      </c>
      <c r="Z393" s="70" t="s">
        <v>48</v>
      </c>
      <c r="AD393" s="71"/>
      <c r="BA393" s="281" t="s">
        <v>66</v>
      </c>
    </row>
    <row r="394" spans="1:53" ht="27" hidden="1" customHeight="1" x14ac:dyDescent="0.25">
      <c r="A394" s="64" t="s">
        <v>573</v>
      </c>
      <c r="B394" s="64" t="s">
        <v>574</v>
      </c>
      <c r="C394" s="37">
        <v>4301031167</v>
      </c>
      <c r="D394" s="381">
        <v>4680115880771</v>
      </c>
      <c r="E394" s="381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180</v>
      </c>
      <c r="L394" s="39" t="s">
        <v>79</v>
      </c>
      <c r="M394" s="38">
        <v>45</v>
      </c>
      <c r="N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83"/>
      <c r="P394" s="383"/>
      <c r="Q394" s="383"/>
      <c r="R394" s="384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6"/>
        <v>0</v>
      </c>
      <c r="X394" s="42" t="str">
        <f>IFERROR(IF(W394=0,"",ROUNDUP(W394/H394,0)*0.00502),"")</f>
        <v/>
      </c>
      <c r="Y394" s="69" t="s">
        <v>48</v>
      </c>
      <c r="Z394" s="70" t="s">
        <v>48</v>
      </c>
      <c r="AD394" s="71"/>
      <c r="BA394" s="282" t="s">
        <v>66</v>
      </c>
    </row>
    <row r="395" spans="1:53" ht="27" hidden="1" customHeight="1" x14ac:dyDescent="0.25">
      <c r="A395" s="64" t="s">
        <v>575</v>
      </c>
      <c r="B395" s="64" t="s">
        <v>576</v>
      </c>
      <c r="C395" s="37">
        <v>4301031173</v>
      </c>
      <c r="D395" s="381">
        <v>4607091389500</v>
      </c>
      <c r="E395" s="381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180</v>
      </c>
      <c r="L395" s="39" t="s">
        <v>79</v>
      </c>
      <c r="M395" s="38">
        <v>45</v>
      </c>
      <c r="N39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83"/>
      <c r="P395" s="383"/>
      <c r="Q395" s="383"/>
      <c r="R395" s="384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6"/>
        <v>0</v>
      </c>
      <c r="X395" s="42" t="str">
        <f>IFERROR(IF(W395=0,"",ROUNDUP(W395/H395,0)*0.00502),"")</f>
        <v/>
      </c>
      <c r="Y395" s="69" t="s">
        <v>48</v>
      </c>
      <c r="Z395" s="70" t="s">
        <v>48</v>
      </c>
      <c r="AD395" s="71"/>
      <c r="BA395" s="283" t="s">
        <v>66</v>
      </c>
    </row>
    <row r="396" spans="1:53" ht="27" hidden="1" customHeight="1" x14ac:dyDescent="0.25">
      <c r="A396" s="64" t="s">
        <v>577</v>
      </c>
      <c r="B396" s="64" t="s">
        <v>578</v>
      </c>
      <c r="C396" s="37">
        <v>4301031103</v>
      </c>
      <c r="D396" s="381">
        <v>4680115881983</v>
      </c>
      <c r="E396" s="381"/>
      <c r="F396" s="63">
        <v>0.28000000000000003</v>
      </c>
      <c r="G396" s="38">
        <v>4</v>
      </c>
      <c r="H396" s="63">
        <v>1.1200000000000001</v>
      </c>
      <c r="I396" s="63">
        <v>1.252</v>
      </c>
      <c r="J396" s="38">
        <v>234</v>
      </c>
      <c r="K396" s="38" t="s">
        <v>180</v>
      </c>
      <c r="L396" s="39" t="s">
        <v>79</v>
      </c>
      <c r="M396" s="38">
        <v>40</v>
      </c>
      <c r="N396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83"/>
      <c r="P396" s="383"/>
      <c r="Q396" s="383"/>
      <c r="R396" s="384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6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4" t="s">
        <v>66</v>
      </c>
    </row>
    <row r="397" spans="1:53" hidden="1" x14ac:dyDescent="0.2">
      <c r="A397" s="388"/>
      <c r="B397" s="388"/>
      <c r="C397" s="388"/>
      <c r="D397" s="388"/>
      <c r="E397" s="388"/>
      <c r="F397" s="388"/>
      <c r="G397" s="388"/>
      <c r="H397" s="388"/>
      <c r="I397" s="388"/>
      <c r="J397" s="388"/>
      <c r="K397" s="388"/>
      <c r="L397" s="388"/>
      <c r="M397" s="389"/>
      <c r="N397" s="385" t="s">
        <v>43</v>
      </c>
      <c r="O397" s="386"/>
      <c r="P397" s="386"/>
      <c r="Q397" s="386"/>
      <c r="R397" s="386"/>
      <c r="S397" s="386"/>
      <c r="T397" s="387"/>
      <c r="U397" s="43" t="s">
        <v>42</v>
      </c>
      <c r="V397" s="44">
        <f>IFERROR(V390/H390,"0")+IFERROR(V391/H391,"0")+IFERROR(V392/H392,"0")+IFERROR(V393/H393,"0")+IFERROR(V394/H394,"0")+IFERROR(V395/H395,"0")+IFERROR(V396/H396,"0")</f>
        <v>0</v>
      </c>
      <c r="W397" s="44">
        <f>IFERROR(W390/H390,"0")+IFERROR(W391/H391,"0")+IFERROR(W392/H392,"0")+IFERROR(W393/H393,"0")+IFERROR(W394/H394,"0")+IFERROR(W395/H395,"0")+IFERROR(W396/H396,"0")</f>
        <v>0</v>
      </c>
      <c r="X397" s="44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68"/>
      <c r="Z397" s="68"/>
    </row>
    <row r="398" spans="1:53" hidden="1" x14ac:dyDescent="0.2">
      <c r="A398" s="388"/>
      <c r="B398" s="388"/>
      <c r="C398" s="388"/>
      <c r="D398" s="388"/>
      <c r="E398" s="388"/>
      <c r="F398" s="388"/>
      <c r="G398" s="388"/>
      <c r="H398" s="388"/>
      <c r="I398" s="388"/>
      <c r="J398" s="388"/>
      <c r="K398" s="388"/>
      <c r="L398" s="388"/>
      <c r="M398" s="389"/>
      <c r="N398" s="385" t="s">
        <v>43</v>
      </c>
      <c r="O398" s="386"/>
      <c r="P398" s="386"/>
      <c r="Q398" s="386"/>
      <c r="R398" s="386"/>
      <c r="S398" s="386"/>
      <c r="T398" s="387"/>
      <c r="U398" s="43" t="s">
        <v>0</v>
      </c>
      <c r="V398" s="44">
        <f>IFERROR(SUM(V390:V396),"0")</f>
        <v>0</v>
      </c>
      <c r="W398" s="44">
        <f>IFERROR(SUM(W390:W396),"0")</f>
        <v>0</v>
      </c>
      <c r="X398" s="43"/>
      <c r="Y398" s="68"/>
      <c r="Z398" s="68"/>
    </row>
    <row r="399" spans="1:53" ht="14.25" hidden="1" customHeight="1" x14ac:dyDescent="0.25">
      <c r="A399" s="380" t="s">
        <v>94</v>
      </c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0"/>
      <c r="O399" s="380"/>
      <c r="P399" s="380"/>
      <c r="Q399" s="380"/>
      <c r="R399" s="380"/>
      <c r="S399" s="380"/>
      <c r="T399" s="380"/>
      <c r="U399" s="380"/>
      <c r="V399" s="380"/>
      <c r="W399" s="380"/>
      <c r="X399" s="380"/>
      <c r="Y399" s="67"/>
      <c r="Z399" s="67"/>
    </row>
    <row r="400" spans="1:53" ht="27" hidden="1" customHeight="1" x14ac:dyDescent="0.25">
      <c r="A400" s="64" t="s">
        <v>579</v>
      </c>
      <c r="B400" s="64" t="s">
        <v>580</v>
      </c>
      <c r="C400" s="37">
        <v>4301040358</v>
      </c>
      <c r="D400" s="381">
        <v>4680115884571</v>
      </c>
      <c r="E400" s="381"/>
      <c r="F400" s="63">
        <v>0.1</v>
      </c>
      <c r="G400" s="38">
        <v>20</v>
      </c>
      <c r="H400" s="63">
        <v>2</v>
      </c>
      <c r="I400" s="63">
        <v>2.6</v>
      </c>
      <c r="J400" s="38">
        <v>200</v>
      </c>
      <c r="K400" s="38" t="s">
        <v>549</v>
      </c>
      <c r="L400" s="39" t="s">
        <v>548</v>
      </c>
      <c r="M400" s="38">
        <v>60</v>
      </c>
      <c r="N400" s="601" t="s">
        <v>581</v>
      </c>
      <c r="O400" s="383"/>
      <c r="P400" s="383"/>
      <c r="Q400" s="383"/>
      <c r="R400" s="384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IFERROR(IF(W400=0,"",ROUNDUP(W400/H400,0)*0.00627),"")</f>
        <v/>
      </c>
      <c r="Y400" s="69" t="s">
        <v>48</v>
      </c>
      <c r="Z400" s="70" t="s">
        <v>582</v>
      </c>
      <c r="AD400" s="71"/>
      <c r="BA400" s="285" t="s">
        <v>66</v>
      </c>
    </row>
    <row r="401" spans="1:53" hidden="1" x14ac:dyDescent="0.2">
      <c r="A401" s="388"/>
      <c r="B401" s="388"/>
      <c r="C401" s="388"/>
      <c r="D401" s="388"/>
      <c r="E401" s="388"/>
      <c r="F401" s="388"/>
      <c r="G401" s="388"/>
      <c r="H401" s="388"/>
      <c r="I401" s="388"/>
      <c r="J401" s="388"/>
      <c r="K401" s="388"/>
      <c r="L401" s="388"/>
      <c r="M401" s="389"/>
      <c r="N401" s="385" t="s">
        <v>43</v>
      </c>
      <c r="O401" s="386"/>
      <c r="P401" s="386"/>
      <c r="Q401" s="386"/>
      <c r="R401" s="386"/>
      <c r="S401" s="386"/>
      <c r="T401" s="387"/>
      <c r="U401" s="43" t="s">
        <v>42</v>
      </c>
      <c r="V401" s="44">
        <f>IFERROR(V400/H400,"0")</f>
        <v>0</v>
      </c>
      <c r="W401" s="44">
        <f>IFERROR(W400/H400,"0")</f>
        <v>0</v>
      </c>
      <c r="X401" s="44">
        <f>IFERROR(IF(X400="",0,X400),"0")</f>
        <v>0</v>
      </c>
      <c r="Y401" s="68"/>
      <c r="Z401" s="68"/>
    </row>
    <row r="402" spans="1:53" hidden="1" x14ac:dyDescent="0.2">
      <c r="A402" s="388"/>
      <c r="B402" s="388"/>
      <c r="C402" s="388"/>
      <c r="D402" s="388"/>
      <c r="E402" s="388"/>
      <c r="F402" s="388"/>
      <c r="G402" s="388"/>
      <c r="H402" s="388"/>
      <c r="I402" s="388"/>
      <c r="J402" s="388"/>
      <c r="K402" s="388"/>
      <c r="L402" s="388"/>
      <c r="M402" s="389"/>
      <c r="N402" s="385" t="s">
        <v>43</v>
      </c>
      <c r="O402" s="386"/>
      <c r="P402" s="386"/>
      <c r="Q402" s="386"/>
      <c r="R402" s="386"/>
      <c r="S402" s="386"/>
      <c r="T402" s="387"/>
      <c r="U402" s="43" t="s">
        <v>0</v>
      </c>
      <c r="V402" s="44">
        <f>IFERROR(SUM(V400:V400),"0")</f>
        <v>0</v>
      </c>
      <c r="W402" s="44">
        <f>IFERROR(SUM(W400:W400),"0")</f>
        <v>0</v>
      </c>
      <c r="X402" s="43"/>
      <c r="Y402" s="68"/>
      <c r="Z402" s="68"/>
    </row>
    <row r="403" spans="1:53" ht="14.25" hidden="1" customHeight="1" x14ac:dyDescent="0.25">
      <c r="A403" s="380" t="s">
        <v>103</v>
      </c>
      <c r="B403" s="380"/>
      <c r="C403" s="380"/>
      <c r="D403" s="380"/>
      <c r="E403" s="380"/>
      <c r="F403" s="380"/>
      <c r="G403" s="380"/>
      <c r="H403" s="380"/>
      <c r="I403" s="380"/>
      <c r="J403" s="380"/>
      <c r="K403" s="380"/>
      <c r="L403" s="380"/>
      <c r="M403" s="380"/>
      <c r="N403" s="380"/>
      <c r="O403" s="380"/>
      <c r="P403" s="380"/>
      <c r="Q403" s="380"/>
      <c r="R403" s="380"/>
      <c r="S403" s="380"/>
      <c r="T403" s="380"/>
      <c r="U403" s="380"/>
      <c r="V403" s="380"/>
      <c r="W403" s="380"/>
      <c r="X403" s="380"/>
      <c r="Y403" s="67"/>
      <c r="Z403" s="67"/>
    </row>
    <row r="404" spans="1:53" ht="27" hidden="1" customHeight="1" x14ac:dyDescent="0.25">
      <c r="A404" s="64" t="s">
        <v>583</v>
      </c>
      <c r="B404" s="64" t="s">
        <v>584</v>
      </c>
      <c r="C404" s="37">
        <v>4301170010</v>
      </c>
      <c r="D404" s="381">
        <v>4680115884090</v>
      </c>
      <c r="E404" s="381"/>
      <c r="F404" s="63">
        <v>0.11</v>
      </c>
      <c r="G404" s="38">
        <v>12</v>
      </c>
      <c r="H404" s="63">
        <v>1.32</v>
      </c>
      <c r="I404" s="63">
        <v>1.88</v>
      </c>
      <c r="J404" s="38">
        <v>200</v>
      </c>
      <c r="K404" s="38" t="s">
        <v>549</v>
      </c>
      <c r="L404" s="39" t="s">
        <v>548</v>
      </c>
      <c r="M404" s="38">
        <v>150</v>
      </c>
      <c r="N404" s="602" t="s">
        <v>585</v>
      </c>
      <c r="O404" s="383"/>
      <c r="P404" s="383"/>
      <c r="Q404" s="383"/>
      <c r="R404" s="384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IFERROR(IF(W404=0,"",ROUNDUP(W404/H404,0)*0.00627),"")</f>
        <v/>
      </c>
      <c r="Y404" s="69" t="s">
        <v>48</v>
      </c>
      <c r="Z404" s="70" t="s">
        <v>48</v>
      </c>
      <c r="AD404" s="71"/>
      <c r="BA404" s="286" t="s">
        <v>66</v>
      </c>
    </row>
    <row r="405" spans="1:53" hidden="1" x14ac:dyDescent="0.2">
      <c r="A405" s="388"/>
      <c r="B405" s="388"/>
      <c r="C405" s="388"/>
      <c r="D405" s="388"/>
      <c r="E405" s="388"/>
      <c r="F405" s="388"/>
      <c r="G405" s="388"/>
      <c r="H405" s="388"/>
      <c r="I405" s="388"/>
      <c r="J405" s="388"/>
      <c r="K405" s="388"/>
      <c r="L405" s="388"/>
      <c r="M405" s="389"/>
      <c r="N405" s="385" t="s">
        <v>43</v>
      </c>
      <c r="O405" s="386"/>
      <c r="P405" s="386"/>
      <c r="Q405" s="386"/>
      <c r="R405" s="386"/>
      <c r="S405" s="386"/>
      <c r="T405" s="387"/>
      <c r="U405" s="43" t="s">
        <v>42</v>
      </c>
      <c r="V405" s="44">
        <f>IFERROR(V404/H404,"0")</f>
        <v>0</v>
      </c>
      <c r="W405" s="44">
        <f>IFERROR(W404/H404,"0")</f>
        <v>0</v>
      </c>
      <c r="X405" s="44">
        <f>IFERROR(IF(X404="",0,X404),"0")</f>
        <v>0</v>
      </c>
      <c r="Y405" s="68"/>
      <c r="Z405" s="68"/>
    </row>
    <row r="406" spans="1:53" hidden="1" x14ac:dyDescent="0.2">
      <c r="A406" s="388"/>
      <c r="B406" s="388"/>
      <c r="C406" s="388"/>
      <c r="D406" s="388"/>
      <c r="E406" s="388"/>
      <c r="F406" s="388"/>
      <c r="G406" s="388"/>
      <c r="H406" s="388"/>
      <c r="I406" s="388"/>
      <c r="J406" s="388"/>
      <c r="K406" s="388"/>
      <c r="L406" s="388"/>
      <c r="M406" s="389"/>
      <c r="N406" s="385" t="s">
        <v>43</v>
      </c>
      <c r="O406" s="386"/>
      <c r="P406" s="386"/>
      <c r="Q406" s="386"/>
      <c r="R406" s="386"/>
      <c r="S406" s="386"/>
      <c r="T406" s="387"/>
      <c r="U406" s="43" t="s">
        <v>0</v>
      </c>
      <c r="V406" s="44">
        <f>IFERROR(SUM(V404:V404),"0")</f>
        <v>0</v>
      </c>
      <c r="W406" s="44">
        <f>IFERROR(SUM(W404:W404),"0")</f>
        <v>0</v>
      </c>
      <c r="X406" s="43"/>
      <c r="Y406" s="68"/>
      <c r="Z406" s="68"/>
    </row>
    <row r="407" spans="1:53" ht="14.25" hidden="1" customHeight="1" x14ac:dyDescent="0.25">
      <c r="A407" s="380" t="s">
        <v>586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67"/>
      <c r="Z407" s="67"/>
    </row>
    <row r="408" spans="1:53" ht="27" hidden="1" customHeight="1" x14ac:dyDescent="0.25">
      <c r="A408" s="64" t="s">
        <v>587</v>
      </c>
      <c r="B408" s="64" t="s">
        <v>588</v>
      </c>
      <c r="C408" s="37">
        <v>4301040357</v>
      </c>
      <c r="D408" s="381">
        <v>4680115884564</v>
      </c>
      <c r="E408" s="381"/>
      <c r="F408" s="63">
        <v>0.15</v>
      </c>
      <c r="G408" s="38">
        <v>20</v>
      </c>
      <c r="H408" s="63">
        <v>3</v>
      </c>
      <c r="I408" s="63">
        <v>3.6</v>
      </c>
      <c r="J408" s="38">
        <v>200</v>
      </c>
      <c r="K408" s="38" t="s">
        <v>549</v>
      </c>
      <c r="L408" s="39" t="s">
        <v>548</v>
      </c>
      <c r="M408" s="38">
        <v>60</v>
      </c>
      <c r="N408" s="603" t="s">
        <v>589</v>
      </c>
      <c r="O408" s="383"/>
      <c r="P408" s="383"/>
      <c r="Q408" s="383"/>
      <c r="R408" s="384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582</v>
      </c>
      <c r="AD408" s="71"/>
      <c r="BA408" s="287" t="s">
        <v>66</v>
      </c>
    </row>
    <row r="409" spans="1:53" hidden="1" x14ac:dyDescent="0.2">
      <c r="A409" s="388"/>
      <c r="B409" s="388"/>
      <c r="C409" s="388"/>
      <c r="D409" s="388"/>
      <c r="E409" s="388"/>
      <c r="F409" s="388"/>
      <c r="G409" s="388"/>
      <c r="H409" s="388"/>
      <c r="I409" s="388"/>
      <c r="J409" s="388"/>
      <c r="K409" s="388"/>
      <c r="L409" s="388"/>
      <c r="M409" s="389"/>
      <c r="N409" s="385" t="s">
        <v>43</v>
      </c>
      <c r="O409" s="386"/>
      <c r="P409" s="386"/>
      <c r="Q409" s="386"/>
      <c r="R409" s="386"/>
      <c r="S409" s="386"/>
      <c r="T409" s="387"/>
      <c r="U409" s="43" t="s">
        <v>42</v>
      </c>
      <c r="V409" s="44">
        <f>IFERROR(V408/H408,"0")</f>
        <v>0</v>
      </c>
      <c r="W409" s="44">
        <f>IFERROR(W408/H408,"0")</f>
        <v>0</v>
      </c>
      <c r="X409" s="44">
        <f>IFERROR(IF(X408="",0,X408),"0")</f>
        <v>0</v>
      </c>
      <c r="Y409" s="68"/>
      <c r="Z409" s="68"/>
    </row>
    <row r="410" spans="1:53" hidden="1" x14ac:dyDescent="0.2">
      <c r="A410" s="388"/>
      <c r="B410" s="388"/>
      <c r="C410" s="388"/>
      <c r="D410" s="388"/>
      <c r="E410" s="388"/>
      <c r="F410" s="388"/>
      <c r="G410" s="388"/>
      <c r="H410" s="388"/>
      <c r="I410" s="388"/>
      <c r="J410" s="388"/>
      <c r="K410" s="388"/>
      <c r="L410" s="388"/>
      <c r="M410" s="389"/>
      <c r="N410" s="385" t="s">
        <v>43</v>
      </c>
      <c r="O410" s="386"/>
      <c r="P410" s="386"/>
      <c r="Q410" s="386"/>
      <c r="R410" s="386"/>
      <c r="S410" s="386"/>
      <c r="T410" s="387"/>
      <c r="U410" s="43" t="s">
        <v>0</v>
      </c>
      <c r="V410" s="44">
        <f>IFERROR(SUM(V408:V408),"0")</f>
        <v>0</v>
      </c>
      <c r="W410" s="44">
        <f>IFERROR(SUM(W408:W408),"0")</f>
        <v>0</v>
      </c>
      <c r="X410" s="43"/>
      <c r="Y410" s="68"/>
      <c r="Z410" s="68"/>
    </row>
    <row r="411" spans="1:53" ht="27.75" hidden="1" customHeight="1" x14ac:dyDescent="0.2">
      <c r="A411" s="378" t="s">
        <v>590</v>
      </c>
      <c r="B411" s="378"/>
      <c r="C411" s="378"/>
      <c r="D411" s="378"/>
      <c r="E411" s="378"/>
      <c r="F411" s="378"/>
      <c r="G411" s="378"/>
      <c r="H411" s="378"/>
      <c r="I411" s="378"/>
      <c r="J411" s="378"/>
      <c r="K411" s="378"/>
      <c r="L411" s="378"/>
      <c r="M411" s="378"/>
      <c r="N411" s="378"/>
      <c r="O411" s="378"/>
      <c r="P411" s="378"/>
      <c r="Q411" s="378"/>
      <c r="R411" s="378"/>
      <c r="S411" s="378"/>
      <c r="T411" s="378"/>
      <c r="U411" s="378"/>
      <c r="V411" s="378"/>
      <c r="W411" s="378"/>
      <c r="X411" s="378"/>
      <c r="Y411" s="55"/>
      <c r="Z411" s="55"/>
    </row>
    <row r="412" spans="1:53" ht="16.5" hidden="1" customHeight="1" x14ac:dyDescent="0.25">
      <c r="A412" s="379" t="s">
        <v>590</v>
      </c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79"/>
      <c r="O412" s="379"/>
      <c r="P412" s="379"/>
      <c r="Q412" s="379"/>
      <c r="R412" s="379"/>
      <c r="S412" s="379"/>
      <c r="T412" s="379"/>
      <c r="U412" s="379"/>
      <c r="V412" s="379"/>
      <c r="W412" s="379"/>
      <c r="X412" s="379"/>
      <c r="Y412" s="66"/>
      <c r="Z412" s="66"/>
    </row>
    <row r="413" spans="1:53" ht="14.25" hidden="1" customHeight="1" x14ac:dyDescent="0.25">
      <c r="A413" s="380" t="s">
        <v>116</v>
      </c>
      <c r="B413" s="380"/>
      <c r="C413" s="380"/>
      <c r="D413" s="380"/>
      <c r="E413" s="380"/>
      <c r="F413" s="380"/>
      <c r="G413" s="380"/>
      <c r="H413" s="380"/>
      <c r="I413" s="380"/>
      <c r="J413" s="380"/>
      <c r="K413" s="380"/>
      <c r="L413" s="380"/>
      <c r="M413" s="380"/>
      <c r="N413" s="380"/>
      <c r="O413" s="380"/>
      <c r="P413" s="380"/>
      <c r="Q413" s="380"/>
      <c r="R413" s="380"/>
      <c r="S413" s="380"/>
      <c r="T413" s="380"/>
      <c r="U413" s="380"/>
      <c r="V413" s="380"/>
      <c r="W413" s="380"/>
      <c r="X413" s="380"/>
      <c r="Y413" s="67"/>
      <c r="Z413" s="67"/>
    </row>
    <row r="414" spans="1:53" ht="27" hidden="1" customHeight="1" x14ac:dyDescent="0.25">
      <c r="A414" s="64" t="s">
        <v>591</v>
      </c>
      <c r="B414" s="64" t="s">
        <v>592</v>
      </c>
      <c r="C414" s="37">
        <v>4301011371</v>
      </c>
      <c r="D414" s="381">
        <v>4607091389067</v>
      </c>
      <c r="E414" s="381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112</v>
      </c>
      <c r="L414" s="39" t="s">
        <v>133</v>
      </c>
      <c r="M414" s="38">
        <v>55</v>
      </c>
      <c r="N414" s="60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83"/>
      <c r="P414" s="383"/>
      <c r="Q414" s="383"/>
      <c r="R414" s="384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22" si="17"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88" t="s">
        <v>66</v>
      </c>
    </row>
    <row r="415" spans="1:53" ht="27" hidden="1" customHeight="1" x14ac:dyDescent="0.25">
      <c r="A415" s="64" t="s">
        <v>593</v>
      </c>
      <c r="B415" s="64" t="s">
        <v>594</v>
      </c>
      <c r="C415" s="37">
        <v>4301011363</v>
      </c>
      <c r="D415" s="381">
        <v>4607091383522</v>
      </c>
      <c r="E415" s="381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60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83"/>
      <c r="P415" s="383"/>
      <c r="Q415" s="383"/>
      <c r="R415" s="384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7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89" t="s">
        <v>66</v>
      </c>
    </row>
    <row r="416" spans="1:53" ht="27" hidden="1" customHeight="1" x14ac:dyDescent="0.25">
      <c r="A416" s="64" t="s">
        <v>595</v>
      </c>
      <c r="B416" s="64" t="s">
        <v>596</v>
      </c>
      <c r="C416" s="37">
        <v>4301011431</v>
      </c>
      <c r="D416" s="381">
        <v>4607091384437</v>
      </c>
      <c r="E416" s="381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50</v>
      </c>
      <c r="N416" s="60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83"/>
      <c r="P416" s="383"/>
      <c r="Q416" s="383"/>
      <c r="R416" s="384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7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0" t="s">
        <v>66</v>
      </c>
    </row>
    <row r="417" spans="1:53" ht="27" hidden="1" customHeight="1" x14ac:dyDescent="0.25">
      <c r="A417" s="64" t="s">
        <v>597</v>
      </c>
      <c r="B417" s="64" t="s">
        <v>598</v>
      </c>
      <c r="C417" s="37">
        <v>4301011365</v>
      </c>
      <c r="D417" s="381">
        <v>4607091389104</v>
      </c>
      <c r="E417" s="381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111</v>
      </c>
      <c r="M417" s="38">
        <v>55</v>
      </c>
      <c r="N417" s="60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83"/>
      <c r="P417" s="383"/>
      <c r="Q417" s="383"/>
      <c r="R417" s="384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7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1" t="s">
        <v>66</v>
      </c>
    </row>
    <row r="418" spans="1:53" ht="27" hidden="1" customHeight="1" x14ac:dyDescent="0.25">
      <c r="A418" s="64" t="s">
        <v>599</v>
      </c>
      <c r="B418" s="64" t="s">
        <v>600</v>
      </c>
      <c r="C418" s="37">
        <v>4301011367</v>
      </c>
      <c r="D418" s="381">
        <v>4680115880603</v>
      </c>
      <c r="E418" s="381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111</v>
      </c>
      <c r="M418" s="38">
        <v>55</v>
      </c>
      <c r="N418" s="60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83"/>
      <c r="P418" s="383"/>
      <c r="Q418" s="383"/>
      <c r="R418" s="384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7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2" t="s">
        <v>66</v>
      </c>
    </row>
    <row r="419" spans="1:53" ht="27" hidden="1" customHeight="1" x14ac:dyDescent="0.25">
      <c r="A419" s="64" t="s">
        <v>601</v>
      </c>
      <c r="B419" s="64" t="s">
        <v>602</v>
      </c>
      <c r="C419" s="37">
        <v>4301011168</v>
      </c>
      <c r="D419" s="381">
        <v>4607091389999</v>
      </c>
      <c r="E419" s="381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80</v>
      </c>
      <c r="L419" s="39" t="s">
        <v>111</v>
      </c>
      <c r="M419" s="38">
        <v>55</v>
      </c>
      <c r="N419" s="60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83"/>
      <c r="P419" s="383"/>
      <c r="Q419" s="383"/>
      <c r="R419" s="384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7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3" t="s">
        <v>66</v>
      </c>
    </row>
    <row r="420" spans="1:53" ht="27" hidden="1" customHeight="1" x14ac:dyDescent="0.25">
      <c r="A420" s="64" t="s">
        <v>603</v>
      </c>
      <c r="B420" s="64" t="s">
        <v>604</v>
      </c>
      <c r="C420" s="37">
        <v>4301011372</v>
      </c>
      <c r="D420" s="381">
        <v>4680115882782</v>
      </c>
      <c r="E420" s="381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111</v>
      </c>
      <c r="M420" s="38">
        <v>50</v>
      </c>
      <c r="N420" s="61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83"/>
      <c r="P420" s="383"/>
      <c r="Q420" s="383"/>
      <c r="R420" s="384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7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4" t="s">
        <v>66</v>
      </c>
    </row>
    <row r="421" spans="1:53" ht="27" hidden="1" customHeight="1" x14ac:dyDescent="0.25">
      <c r="A421" s="64" t="s">
        <v>605</v>
      </c>
      <c r="B421" s="64" t="s">
        <v>606</v>
      </c>
      <c r="C421" s="37">
        <v>4301011190</v>
      </c>
      <c r="D421" s="381">
        <v>4607091389098</v>
      </c>
      <c r="E421" s="381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80</v>
      </c>
      <c r="L421" s="39" t="s">
        <v>133</v>
      </c>
      <c r="M421" s="38">
        <v>50</v>
      </c>
      <c r="N421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83"/>
      <c r="P421" s="383"/>
      <c r="Q421" s="383"/>
      <c r="R421" s="384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7"/>
        <v>0</v>
      </c>
      <c r="X421" s="42" t="str">
        <f>IFERROR(IF(W421=0,"",ROUNDUP(W421/H421,0)*0.00753),"")</f>
        <v/>
      </c>
      <c r="Y421" s="69" t="s">
        <v>48</v>
      </c>
      <c r="Z421" s="70" t="s">
        <v>48</v>
      </c>
      <c r="AD421" s="71"/>
      <c r="BA421" s="295" t="s">
        <v>66</v>
      </c>
    </row>
    <row r="422" spans="1:53" ht="27" hidden="1" customHeight="1" x14ac:dyDescent="0.25">
      <c r="A422" s="64" t="s">
        <v>607</v>
      </c>
      <c r="B422" s="64" t="s">
        <v>608</v>
      </c>
      <c r="C422" s="37">
        <v>4301011366</v>
      </c>
      <c r="D422" s="381">
        <v>4607091389982</v>
      </c>
      <c r="E422" s="381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111</v>
      </c>
      <c r="M422" s="38">
        <v>55</v>
      </c>
      <c r="N422" s="61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83"/>
      <c r="P422" s="383"/>
      <c r="Q422" s="383"/>
      <c r="R422" s="384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7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296" t="s">
        <v>66</v>
      </c>
    </row>
    <row r="423" spans="1:53" hidden="1" x14ac:dyDescent="0.2">
      <c r="A423" s="388"/>
      <c r="B423" s="388"/>
      <c r="C423" s="388"/>
      <c r="D423" s="388"/>
      <c r="E423" s="388"/>
      <c r="F423" s="388"/>
      <c r="G423" s="388"/>
      <c r="H423" s="388"/>
      <c r="I423" s="388"/>
      <c r="J423" s="388"/>
      <c r="K423" s="388"/>
      <c r="L423" s="388"/>
      <c r="M423" s="389"/>
      <c r="N423" s="385" t="s">
        <v>43</v>
      </c>
      <c r="O423" s="386"/>
      <c r="P423" s="386"/>
      <c r="Q423" s="386"/>
      <c r="R423" s="386"/>
      <c r="S423" s="386"/>
      <c r="T423" s="387"/>
      <c r="U423" s="43" t="s">
        <v>42</v>
      </c>
      <c r="V423" s="44">
        <f>IFERROR(V414/H414,"0")+IFERROR(V415/H415,"0")+IFERROR(V416/H416,"0")+IFERROR(V417/H417,"0")+IFERROR(V418/H418,"0")+IFERROR(V419/H419,"0")+IFERROR(V420/H420,"0")+IFERROR(V421/H421,"0")+IFERROR(V422/H422,"0")</f>
        <v>0</v>
      </c>
      <c r="W423" s="44">
        <f>IFERROR(W414/H414,"0")+IFERROR(W415/H415,"0")+IFERROR(W416/H416,"0")+IFERROR(W417/H417,"0")+IFERROR(W418/H418,"0")+IFERROR(W419/H419,"0")+IFERROR(W420/H420,"0")+IFERROR(W421/H421,"0")+IFERROR(W422/H422,"0")</f>
        <v>0</v>
      </c>
      <c r="X423" s="4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68"/>
      <c r="Z423" s="68"/>
    </row>
    <row r="424" spans="1:53" hidden="1" x14ac:dyDescent="0.2">
      <c r="A424" s="388"/>
      <c r="B424" s="388"/>
      <c r="C424" s="388"/>
      <c r="D424" s="388"/>
      <c r="E424" s="388"/>
      <c r="F424" s="388"/>
      <c r="G424" s="388"/>
      <c r="H424" s="388"/>
      <c r="I424" s="388"/>
      <c r="J424" s="388"/>
      <c r="K424" s="388"/>
      <c r="L424" s="388"/>
      <c r="M424" s="389"/>
      <c r="N424" s="385" t="s">
        <v>43</v>
      </c>
      <c r="O424" s="386"/>
      <c r="P424" s="386"/>
      <c r="Q424" s="386"/>
      <c r="R424" s="386"/>
      <c r="S424" s="386"/>
      <c r="T424" s="387"/>
      <c r="U424" s="43" t="s">
        <v>0</v>
      </c>
      <c r="V424" s="44">
        <f>IFERROR(SUM(V414:V422),"0")</f>
        <v>0</v>
      </c>
      <c r="W424" s="44">
        <f>IFERROR(SUM(W414:W422),"0")</f>
        <v>0</v>
      </c>
      <c r="X424" s="43"/>
      <c r="Y424" s="68"/>
      <c r="Z424" s="68"/>
    </row>
    <row r="425" spans="1:53" ht="14.25" hidden="1" customHeight="1" x14ac:dyDescent="0.25">
      <c r="A425" s="380" t="s">
        <v>108</v>
      </c>
      <c r="B425" s="380"/>
      <c r="C425" s="380"/>
      <c r="D425" s="380"/>
      <c r="E425" s="380"/>
      <c r="F425" s="380"/>
      <c r="G425" s="380"/>
      <c r="H425" s="380"/>
      <c r="I425" s="380"/>
      <c r="J425" s="380"/>
      <c r="K425" s="380"/>
      <c r="L425" s="380"/>
      <c r="M425" s="380"/>
      <c r="N425" s="380"/>
      <c r="O425" s="380"/>
      <c r="P425" s="380"/>
      <c r="Q425" s="380"/>
      <c r="R425" s="380"/>
      <c r="S425" s="380"/>
      <c r="T425" s="380"/>
      <c r="U425" s="380"/>
      <c r="V425" s="380"/>
      <c r="W425" s="380"/>
      <c r="X425" s="380"/>
      <c r="Y425" s="67"/>
      <c r="Z425" s="67"/>
    </row>
    <row r="426" spans="1:53" ht="16.5" hidden="1" customHeight="1" x14ac:dyDescent="0.25">
      <c r="A426" s="64" t="s">
        <v>609</v>
      </c>
      <c r="B426" s="64" t="s">
        <v>610</v>
      </c>
      <c r="C426" s="37">
        <v>4301020222</v>
      </c>
      <c r="D426" s="381">
        <v>4607091388930</v>
      </c>
      <c r="E426" s="381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112</v>
      </c>
      <c r="L426" s="39" t="s">
        <v>111</v>
      </c>
      <c r="M426" s="38">
        <v>55</v>
      </c>
      <c r="N426" s="6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83"/>
      <c r="P426" s="383"/>
      <c r="Q426" s="383"/>
      <c r="R426" s="384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297" t="s">
        <v>66</v>
      </c>
    </row>
    <row r="427" spans="1:53" ht="16.5" hidden="1" customHeight="1" x14ac:dyDescent="0.25">
      <c r="A427" s="64" t="s">
        <v>611</v>
      </c>
      <c r="B427" s="64" t="s">
        <v>612</v>
      </c>
      <c r="C427" s="37">
        <v>4301020206</v>
      </c>
      <c r="D427" s="381">
        <v>4680115880054</v>
      </c>
      <c r="E427" s="381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80</v>
      </c>
      <c r="L427" s="39" t="s">
        <v>111</v>
      </c>
      <c r="M427" s="38">
        <v>55</v>
      </c>
      <c r="N427" s="61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83"/>
      <c r="P427" s="383"/>
      <c r="Q427" s="383"/>
      <c r="R427" s="384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298" t="s">
        <v>66</v>
      </c>
    </row>
    <row r="428" spans="1:53" hidden="1" x14ac:dyDescent="0.2">
      <c r="A428" s="388"/>
      <c r="B428" s="388"/>
      <c r="C428" s="388"/>
      <c r="D428" s="388"/>
      <c r="E428" s="388"/>
      <c r="F428" s="388"/>
      <c r="G428" s="388"/>
      <c r="H428" s="388"/>
      <c r="I428" s="388"/>
      <c r="J428" s="388"/>
      <c r="K428" s="388"/>
      <c r="L428" s="388"/>
      <c r="M428" s="389"/>
      <c r="N428" s="385" t="s">
        <v>43</v>
      </c>
      <c r="O428" s="386"/>
      <c r="P428" s="386"/>
      <c r="Q428" s="386"/>
      <c r="R428" s="386"/>
      <c r="S428" s="386"/>
      <c r="T428" s="387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hidden="1" x14ac:dyDescent="0.2">
      <c r="A429" s="388"/>
      <c r="B429" s="388"/>
      <c r="C429" s="388"/>
      <c r="D429" s="388"/>
      <c r="E429" s="388"/>
      <c r="F429" s="388"/>
      <c r="G429" s="388"/>
      <c r="H429" s="388"/>
      <c r="I429" s="388"/>
      <c r="J429" s="388"/>
      <c r="K429" s="388"/>
      <c r="L429" s="388"/>
      <c r="M429" s="389"/>
      <c r="N429" s="385" t="s">
        <v>43</v>
      </c>
      <c r="O429" s="386"/>
      <c r="P429" s="386"/>
      <c r="Q429" s="386"/>
      <c r="R429" s="386"/>
      <c r="S429" s="386"/>
      <c r="T429" s="387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14.25" hidden="1" customHeight="1" x14ac:dyDescent="0.25">
      <c r="A430" s="380" t="s">
        <v>76</v>
      </c>
      <c r="B430" s="380"/>
      <c r="C430" s="380"/>
      <c r="D430" s="380"/>
      <c r="E430" s="380"/>
      <c r="F430" s="380"/>
      <c r="G430" s="380"/>
      <c r="H430" s="380"/>
      <c r="I430" s="380"/>
      <c r="J430" s="380"/>
      <c r="K430" s="380"/>
      <c r="L430" s="380"/>
      <c r="M430" s="380"/>
      <c r="N430" s="380"/>
      <c r="O430" s="380"/>
      <c r="P430" s="380"/>
      <c r="Q430" s="380"/>
      <c r="R430" s="380"/>
      <c r="S430" s="380"/>
      <c r="T430" s="380"/>
      <c r="U430" s="380"/>
      <c r="V430" s="380"/>
      <c r="W430" s="380"/>
      <c r="X430" s="380"/>
      <c r="Y430" s="67"/>
      <c r="Z430" s="67"/>
    </row>
    <row r="431" spans="1:53" ht="27" hidden="1" customHeight="1" x14ac:dyDescent="0.25">
      <c r="A431" s="64" t="s">
        <v>613</v>
      </c>
      <c r="B431" s="64" t="s">
        <v>614</v>
      </c>
      <c r="C431" s="37">
        <v>4301031252</v>
      </c>
      <c r="D431" s="381">
        <v>4680115883116</v>
      </c>
      <c r="E431" s="381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111</v>
      </c>
      <c r="M431" s="38">
        <v>60</v>
      </c>
      <c r="N431" s="6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83"/>
      <c r="P431" s="383"/>
      <c r="Q431" s="383"/>
      <c r="R431" s="384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ref="W431:W436" si="18">IFERROR(IF(V431="",0,CEILING((V431/$H431),1)*$H431),"")</f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299" t="s">
        <v>66</v>
      </c>
    </row>
    <row r="432" spans="1:53" ht="27" hidden="1" customHeight="1" x14ac:dyDescent="0.25">
      <c r="A432" s="64" t="s">
        <v>615</v>
      </c>
      <c r="B432" s="64" t="s">
        <v>616</v>
      </c>
      <c r="C432" s="37">
        <v>4301031248</v>
      </c>
      <c r="D432" s="381">
        <v>4680115883093</v>
      </c>
      <c r="E432" s="381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112</v>
      </c>
      <c r="L432" s="39" t="s">
        <v>79</v>
      </c>
      <c r="M432" s="38">
        <v>60</v>
      </c>
      <c r="N432" s="6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83"/>
      <c r="P432" s="383"/>
      <c r="Q432" s="383"/>
      <c r="R432" s="384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8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0" t="s">
        <v>66</v>
      </c>
    </row>
    <row r="433" spans="1:53" ht="27" hidden="1" customHeight="1" x14ac:dyDescent="0.25">
      <c r="A433" s="64" t="s">
        <v>617</v>
      </c>
      <c r="B433" s="64" t="s">
        <v>618</v>
      </c>
      <c r="C433" s="37">
        <v>4301031250</v>
      </c>
      <c r="D433" s="381">
        <v>4680115883109</v>
      </c>
      <c r="E433" s="381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112</v>
      </c>
      <c r="L433" s="39" t="s">
        <v>79</v>
      </c>
      <c r="M433" s="38">
        <v>60</v>
      </c>
      <c r="N433" s="6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83"/>
      <c r="P433" s="383"/>
      <c r="Q433" s="383"/>
      <c r="R433" s="384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8"/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1" t="s">
        <v>66</v>
      </c>
    </row>
    <row r="434" spans="1:53" ht="27" hidden="1" customHeight="1" x14ac:dyDescent="0.25">
      <c r="A434" s="64" t="s">
        <v>619</v>
      </c>
      <c r="B434" s="64" t="s">
        <v>620</v>
      </c>
      <c r="C434" s="37">
        <v>4301031249</v>
      </c>
      <c r="D434" s="381">
        <v>4680115882072</v>
      </c>
      <c r="E434" s="381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111</v>
      </c>
      <c r="M434" s="38">
        <v>60</v>
      </c>
      <c r="N434" s="618" t="s">
        <v>621</v>
      </c>
      <c r="O434" s="383"/>
      <c r="P434" s="383"/>
      <c r="Q434" s="383"/>
      <c r="R434" s="384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8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2" t="s">
        <v>66</v>
      </c>
    </row>
    <row r="435" spans="1:53" ht="27" hidden="1" customHeight="1" x14ac:dyDescent="0.25">
      <c r="A435" s="64" t="s">
        <v>622</v>
      </c>
      <c r="B435" s="64" t="s">
        <v>623</v>
      </c>
      <c r="C435" s="37">
        <v>4301031251</v>
      </c>
      <c r="D435" s="381">
        <v>4680115882102</v>
      </c>
      <c r="E435" s="381"/>
      <c r="F435" s="63">
        <v>0.6</v>
      </c>
      <c r="G435" s="38">
        <v>6</v>
      </c>
      <c r="H435" s="63">
        <v>3.6</v>
      </c>
      <c r="I435" s="63">
        <v>3.81</v>
      </c>
      <c r="J435" s="38">
        <v>120</v>
      </c>
      <c r="K435" s="38" t="s">
        <v>80</v>
      </c>
      <c r="L435" s="39" t="s">
        <v>79</v>
      </c>
      <c r="M435" s="38">
        <v>60</v>
      </c>
      <c r="N435" s="619" t="s">
        <v>624</v>
      </c>
      <c r="O435" s="383"/>
      <c r="P435" s="383"/>
      <c r="Q435" s="383"/>
      <c r="R435" s="384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8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3" t="s">
        <v>66</v>
      </c>
    </row>
    <row r="436" spans="1:53" ht="27" hidden="1" customHeight="1" x14ac:dyDescent="0.25">
      <c r="A436" s="64" t="s">
        <v>625</v>
      </c>
      <c r="B436" s="64" t="s">
        <v>626</v>
      </c>
      <c r="C436" s="37">
        <v>4301031253</v>
      </c>
      <c r="D436" s="381">
        <v>4680115882096</v>
      </c>
      <c r="E436" s="381"/>
      <c r="F436" s="63">
        <v>0.6</v>
      </c>
      <c r="G436" s="38">
        <v>6</v>
      </c>
      <c r="H436" s="63">
        <v>3.6</v>
      </c>
      <c r="I436" s="63">
        <v>3.81</v>
      </c>
      <c r="J436" s="38">
        <v>120</v>
      </c>
      <c r="K436" s="38" t="s">
        <v>80</v>
      </c>
      <c r="L436" s="39" t="s">
        <v>79</v>
      </c>
      <c r="M436" s="38">
        <v>60</v>
      </c>
      <c r="N436" s="620" t="s">
        <v>627</v>
      </c>
      <c r="O436" s="383"/>
      <c r="P436" s="383"/>
      <c r="Q436" s="383"/>
      <c r="R436" s="384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8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04" t="s">
        <v>66</v>
      </c>
    </row>
    <row r="437" spans="1:53" hidden="1" x14ac:dyDescent="0.2">
      <c r="A437" s="388"/>
      <c r="B437" s="388"/>
      <c r="C437" s="388"/>
      <c r="D437" s="388"/>
      <c r="E437" s="388"/>
      <c r="F437" s="388"/>
      <c r="G437" s="388"/>
      <c r="H437" s="388"/>
      <c r="I437" s="388"/>
      <c r="J437" s="388"/>
      <c r="K437" s="388"/>
      <c r="L437" s="388"/>
      <c r="M437" s="389"/>
      <c r="N437" s="385" t="s">
        <v>43</v>
      </c>
      <c r="O437" s="386"/>
      <c r="P437" s="386"/>
      <c r="Q437" s="386"/>
      <c r="R437" s="386"/>
      <c r="S437" s="386"/>
      <c r="T437" s="387"/>
      <c r="U437" s="43" t="s">
        <v>42</v>
      </c>
      <c r="V437" s="44">
        <f>IFERROR(V431/H431,"0")+IFERROR(V432/H432,"0")+IFERROR(V433/H433,"0")+IFERROR(V434/H434,"0")+IFERROR(V435/H435,"0")+IFERROR(V436/H436,"0")</f>
        <v>0</v>
      </c>
      <c r="W437" s="44">
        <f>IFERROR(W431/H431,"0")+IFERROR(W432/H432,"0")+IFERROR(W433/H433,"0")+IFERROR(W434/H434,"0")+IFERROR(W435/H435,"0")+IFERROR(W436/H436,"0")</f>
        <v>0</v>
      </c>
      <c r="X437" s="44">
        <f>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hidden="1" x14ac:dyDescent="0.2">
      <c r="A438" s="388"/>
      <c r="B438" s="388"/>
      <c r="C438" s="388"/>
      <c r="D438" s="388"/>
      <c r="E438" s="388"/>
      <c r="F438" s="388"/>
      <c r="G438" s="388"/>
      <c r="H438" s="388"/>
      <c r="I438" s="388"/>
      <c r="J438" s="388"/>
      <c r="K438" s="388"/>
      <c r="L438" s="388"/>
      <c r="M438" s="389"/>
      <c r="N438" s="385" t="s">
        <v>43</v>
      </c>
      <c r="O438" s="386"/>
      <c r="P438" s="386"/>
      <c r="Q438" s="386"/>
      <c r="R438" s="386"/>
      <c r="S438" s="386"/>
      <c r="T438" s="387"/>
      <c r="U438" s="43" t="s">
        <v>0</v>
      </c>
      <c r="V438" s="44">
        <f>IFERROR(SUM(V431:V436),"0")</f>
        <v>0</v>
      </c>
      <c r="W438" s="44">
        <f>IFERROR(SUM(W431:W436),"0")</f>
        <v>0</v>
      </c>
      <c r="X438" s="43"/>
      <c r="Y438" s="68"/>
      <c r="Z438" s="68"/>
    </row>
    <row r="439" spans="1:53" ht="14.25" hidden="1" customHeight="1" x14ac:dyDescent="0.25">
      <c r="A439" s="380" t="s">
        <v>81</v>
      </c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0"/>
      <c r="M439" s="380"/>
      <c r="N439" s="380"/>
      <c r="O439" s="380"/>
      <c r="P439" s="380"/>
      <c r="Q439" s="380"/>
      <c r="R439" s="380"/>
      <c r="S439" s="380"/>
      <c r="T439" s="380"/>
      <c r="U439" s="380"/>
      <c r="V439" s="380"/>
      <c r="W439" s="380"/>
      <c r="X439" s="380"/>
      <c r="Y439" s="67"/>
      <c r="Z439" s="67"/>
    </row>
    <row r="440" spans="1:53" ht="16.5" hidden="1" customHeight="1" x14ac:dyDescent="0.25">
      <c r="A440" s="64" t="s">
        <v>628</v>
      </c>
      <c r="B440" s="64" t="s">
        <v>629</v>
      </c>
      <c r="C440" s="37">
        <v>4301051230</v>
      </c>
      <c r="D440" s="381">
        <v>4607091383409</v>
      </c>
      <c r="E440" s="381"/>
      <c r="F440" s="63">
        <v>1.3</v>
      </c>
      <c r="G440" s="38">
        <v>6</v>
      </c>
      <c r="H440" s="63">
        <v>7.8</v>
      </c>
      <c r="I440" s="63">
        <v>8.3460000000000001</v>
      </c>
      <c r="J440" s="38">
        <v>56</v>
      </c>
      <c r="K440" s="38" t="s">
        <v>112</v>
      </c>
      <c r="L440" s="39" t="s">
        <v>79</v>
      </c>
      <c r="M440" s="38">
        <v>45</v>
      </c>
      <c r="N440" s="62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83"/>
      <c r="P440" s="383"/>
      <c r="Q440" s="383"/>
      <c r="R440" s="384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05" t="s">
        <v>66</v>
      </c>
    </row>
    <row r="441" spans="1:53" ht="16.5" hidden="1" customHeight="1" x14ac:dyDescent="0.25">
      <c r="A441" s="64" t="s">
        <v>630</v>
      </c>
      <c r="B441" s="64" t="s">
        <v>631</v>
      </c>
      <c r="C441" s="37">
        <v>4301051231</v>
      </c>
      <c r="D441" s="381">
        <v>4607091383416</v>
      </c>
      <c r="E441" s="381"/>
      <c r="F441" s="63">
        <v>1.3</v>
      </c>
      <c r="G441" s="38">
        <v>6</v>
      </c>
      <c r="H441" s="63">
        <v>7.8</v>
      </c>
      <c r="I441" s="63">
        <v>8.3460000000000001</v>
      </c>
      <c r="J441" s="38">
        <v>56</v>
      </c>
      <c r="K441" s="38" t="s">
        <v>112</v>
      </c>
      <c r="L441" s="39" t="s">
        <v>79</v>
      </c>
      <c r="M441" s="38">
        <v>45</v>
      </c>
      <c r="N441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83"/>
      <c r="P441" s="383"/>
      <c r="Q441" s="383"/>
      <c r="R441" s="384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06" t="s">
        <v>66</v>
      </c>
    </row>
    <row r="442" spans="1:53" hidden="1" x14ac:dyDescent="0.2">
      <c r="A442" s="388"/>
      <c r="B442" s="388"/>
      <c r="C442" s="388"/>
      <c r="D442" s="388"/>
      <c r="E442" s="388"/>
      <c r="F442" s="388"/>
      <c r="G442" s="388"/>
      <c r="H442" s="388"/>
      <c r="I442" s="388"/>
      <c r="J442" s="388"/>
      <c r="K442" s="388"/>
      <c r="L442" s="388"/>
      <c r="M442" s="389"/>
      <c r="N442" s="385" t="s">
        <v>43</v>
      </c>
      <c r="O442" s="386"/>
      <c r="P442" s="386"/>
      <c r="Q442" s="386"/>
      <c r="R442" s="386"/>
      <c r="S442" s="386"/>
      <c r="T442" s="387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hidden="1" x14ac:dyDescent="0.2">
      <c r="A443" s="388"/>
      <c r="B443" s="388"/>
      <c r="C443" s="388"/>
      <c r="D443" s="388"/>
      <c r="E443" s="388"/>
      <c r="F443" s="388"/>
      <c r="G443" s="388"/>
      <c r="H443" s="388"/>
      <c r="I443" s="388"/>
      <c r="J443" s="388"/>
      <c r="K443" s="388"/>
      <c r="L443" s="388"/>
      <c r="M443" s="389"/>
      <c r="N443" s="385" t="s">
        <v>43</v>
      </c>
      <c r="O443" s="386"/>
      <c r="P443" s="386"/>
      <c r="Q443" s="386"/>
      <c r="R443" s="386"/>
      <c r="S443" s="386"/>
      <c r="T443" s="387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27.75" hidden="1" customHeight="1" x14ac:dyDescent="0.2">
      <c r="A444" s="378" t="s">
        <v>632</v>
      </c>
      <c r="B444" s="378"/>
      <c r="C444" s="378"/>
      <c r="D444" s="378"/>
      <c r="E444" s="378"/>
      <c r="F444" s="378"/>
      <c r="G444" s="378"/>
      <c r="H444" s="378"/>
      <c r="I444" s="378"/>
      <c r="J444" s="378"/>
      <c r="K444" s="378"/>
      <c r="L444" s="378"/>
      <c r="M444" s="378"/>
      <c r="N444" s="378"/>
      <c r="O444" s="378"/>
      <c r="P444" s="378"/>
      <c r="Q444" s="378"/>
      <c r="R444" s="378"/>
      <c r="S444" s="378"/>
      <c r="T444" s="378"/>
      <c r="U444" s="378"/>
      <c r="V444" s="378"/>
      <c r="W444" s="378"/>
      <c r="X444" s="378"/>
      <c r="Y444" s="55"/>
      <c r="Z444" s="55"/>
    </row>
    <row r="445" spans="1:53" ht="16.5" hidden="1" customHeight="1" x14ac:dyDescent="0.25">
      <c r="A445" s="379" t="s">
        <v>633</v>
      </c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79"/>
      <c r="O445" s="379"/>
      <c r="P445" s="379"/>
      <c r="Q445" s="379"/>
      <c r="R445" s="379"/>
      <c r="S445" s="379"/>
      <c r="T445" s="379"/>
      <c r="U445" s="379"/>
      <c r="V445" s="379"/>
      <c r="W445" s="379"/>
      <c r="X445" s="379"/>
      <c r="Y445" s="66"/>
      <c r="Z445" s="66"/>
    </row>
    <row r="446" spans="1:53" ht="14.25" hidden="1" customHeight="1" x14ac:dyDescent="0.25">
      <c r="A446" s="380" t="s">
        <v>116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67"/>
      <c r="Z446" s="67"/>
    </row>
    <row r="447" spans="1:53" ht="27" hidden="1" customHeight="1" x14ac:dyDescent="0.25">
      <c r="A447" s="64" t="s">
        <v>634</v>
      </c>
      <c r="B447" s="64" t="s">
        <v>635</v>
      </c>
      <c r="C447" s="37">
        <v>4301011585</v>
      </c>
      <c r="D447" s="381">
        <v>4640242180441</v>
      </c>
      <c r="E447" s="381"/>
      <c r="F447" s="63">
        <v>1.5</v>
      </c>
      <c r="G447" s="38">
        <v>8</v>
      </c>
      <c r="H447" s="63">
        <v>12</v>
      </c>
      <c r="I447" s="63">
        <v>12.48</v>
      </c>
      <c r="J447" s="38">
        <v>56</v>
      </c>
      <c r="K447" s="38" t="s">
        <v>112</v>
      </c>
      <c r="L447" s="39" t="s">
        <v>111</v>
      </c>
      <c r="M447" s="38">
        <v>50</v>
      </c>
      <c r="N447" s="623" t="s">
        <v>636</v>
      </c>
      <c r="O447" s="383"/>
      <c r="P447" s="383"/>
      <c r="Q447" s="383"/>
      <c r="R447" s="384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07" t="s">
        <v>66</v>
      </c>
    </row>
    <row r="448" spans="1:53" ht="27" hidden="1" customHeight="1" x14ac:dyDescent="0.25">
      <c r="A448" s="64" t="s">
        <v>637</v>
      </c>
      <c r="B448" s="64" t="s">
        <v>638</v>
      </c>
      <c r="C448" s="37">
        <v>4301011584</v>
      </c>
      <c r="D448" s="381">
        <v>4640242180564</v>
      </c>
      <c r="E448" s="381"/>
      <c r="F448" s="63">
        <v>1.5</v>
      </c>
      <c r="G448" s="38">
        <v>8</v>
      </c>
      <c r="H448" s="63">
        <v>12</v>
      </c>
      <c r="I448" s="63">
        <v>12.48</v>
      </c>
      <c r="J448" s="38">
        <v>56</v>
      </c>
      <c r="K448" s="38" t="s">
        <v>112</v>
      </c>
      <c r="L448" s="39" t="s">
        <v>111</v>
      </c>
      <c r="M448" s="38">
        <v>50</v>
      </c>
      <c r="N448" s="624" t="s">
        <v>639</v>
      </c>
      <c r="O448" s="383"/>
      <c r="P448" s="383"/>
      <c r="Q448" s="383"/>
      <c r="R448" s="384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08" t="s">
        <v>66</v>
      </c>
    </row>
    <row r="449" spans="1:53" hidden="1" x14ac:dyDescent="0.2">
      <c r="A449" s="388"/>
      <c r="B449" s="388"/>
      <c r="C449" s="388"/>
      <c r="D449" s="388"/>
      <c r="E449" s="388"/>
      <c r="F449" s="388"/>
      <c r="G449" s="388"/>
      <c r="H449" s="388"/>
      <c r="I449" s="388"/>
      <c r="J449" s="388"/>
      <c r="K449" s="388"/>
      <c r="L449" s="388"/>
      <c r="M449" s="389"/>
      <c r="N449" s="385" t="s">
        <v>43</v>
      </c>
      <c r="O449" s="386"/>
      <c r="P449" s="386"/>
      <c r="Q449" s="386"/>
      <c r="R449" s="386"/>
      <c r="S449" s="386"/>
      <c r="T449" s="387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hidden="1" x14ac:dyDescent="0.2">
      <c r="A450" s="388"/>
      <c r="B450" s="388"/>
      <c r="C450" s="388"/>
      <c r="D450" s="388"/>
      <c r="E450" s="388"/>
      <c r="F450" s="388"/>
      <c r="G450" s="388"/>
      <c r="H450" s="388"/>
      <c r="I450" s="388"/>
      <c r="J450" s="388"/>
      <c r="K450" s="388"/>
      <c r="L450" s="388"/>
      <c r="M450" s="389"/>
      <c r="N450" s="385" t="s">
        <v>43</v>
      </c>
      <c r="O450" s="386"/>
      <c r="P450" s="386"/>
      <c r="Q450" s="386"/>
      <c r="R450" s="386"/>
      <c r="S450" s="386"/>
      <c r="T450" s="387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4.25" hidden="1" customHeight="1" x14ac:dyDescent="0.25">
      <c r="A451" s="380" t="s">
        <v>108</v>
      </c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0"/>
      <c r="O451" s="380"/>
      <c r="P451" s="380"/>
      <c r="Q451" s="380"/>
      <c r="R451" s="380"/>
      <c r="S451" s="380"/>
      <c r="T451" s="380"/>
      <c r="U451" s="380"/>
      <c r="V451" s="380"/>
      <c r="W451" s="380"/>
      <c r="X451" s="380"/>
      <c r="Y451" s="67"/>
      <c r="Z451" s="67"/>
    </row>
    <row r="452" spans="1:53" ht="27" hidden="1" customHeight="1" x14ac:dyDescent="0.25">
      <c r="A452" s="64" t="s">
        <v>640</v>
      </c>
      <c r="B452" s="64" t="s">
        <v>641</v>
      </c>
      <c r="C452" s="37">
        <v>4301020260</v>
      </c>
      <c r="D452" s="381">
        <v>4640242180526</v>
      </c>
      <c r="E452" s="381"/>
      <c r="F452" s="63">
        <v>1.8</v>
      </c>
      <c r="G452" s="38">
        <v>6</v>
      </c>
      <c r="H452" s="63">
        <v>10.8</v>
      </c>
      <c r="I452" s="63">
        <v>11.28</v>
      </c>
      <c r="J452" s="38">
        <v>56</v>
      </c>
      <c r="K452" s="38" t="s">
        <v>112</v>
      </c>
      <c r="L452" s="39" t="s">
        <v>111</v>
      </c>
      <c r="M452" s="38">
        <v>50</v>
      </c>
      <c r="N452" s="625" t="s">
        <v>642</v>
      </c>
      <c r="O452" s="383"/>
      <c r="P452" s="383"/>
      <c r="Q452" s="383"/>
      <c r="R452" s="384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09" t="s">
        <v>66</v>
      </c>
    </row>
    <row r="453" spans="1:53" ht="16.5" hidden="1" customHeight="1" x14ac:dyDescent="0.25">
      <c r="A453" s="64" t="s">
        <v>643</v>
      </c>
      <c r="B453" s="64" t="s">
        <v>644</v>
      </c>
      <c r="C453" s="37">
        <v>4301020269</v>
      </c>
      <c r="D453" s="381">
        <v>4640242180519</v>
      </c>
      <c r="E453" s="381"/>
      <c r="F453" s="63">
        <v>1.35</v>
      </c>
      <c r="G453" s="38">
        <v>8</v>
      </c>
      <c r="H453" s="63">
        <v>10.8</v>
      </c>
      <c r="I453" s="63">
        <v>11.28</v>
      </c>
      <c r="J453" s="38">
        <v>56</v>
      </c>
      <c r="K453" s="38" t="s">
        <v>112</v>
      </c>
      <c r="L453" s="39" t="s">
        <v>133</v>
      </c>
      <c r="M453" s="38">
        <v>50</v>
      </c>
      <c r="N453" s="626" t="s">
        <v>645</v>
      </c>
      <c r="O453" s="383"/>
      <c r="P453" s="383"/>
      <c r="Q453" s="383"/>
      <c r="R453" s="384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hidden="1" x14ac:dyDescent="0.2">
      <c r="A454" s="388"/>
      <c r="B454" s="388"/>
      <c r="C454" s="388"/>
      <c r="D454" s="388"/>
      <c r="E454" s="388"/>
      <c r="F454" s="388"/>
      <c r="G454" s="388"/>
      <c r="H454" s="388"/>
      <c r="I454" s="388"/>
      <c r="J454" s="388"/>
      <c r="K454" s="388"/>
      <c r="L454" s="388"/>
      <c r="M454" s="389"/>
      <c r="N454" s="385" t="s">
        <v>43</v>
      </c>
      <c r="O454" s="386"/>
      <c r="P454" s="386"/>
      <c r="Q454" s="386"/>
      <c r="R454" s="386"/>
      <c r="S454" s="386"/>
      <c r="T454" s="387"/>
      <c r="U454" s="43" t="s">
        <v>42</v>
      </c>
      <c r="V454" s="44">
        <f>IFERROR(V452/H452,"0")+IFERROR(V453/H453,"0")</f>
        <v>0</v>
      </c>
      <c r="W454" s="44">
        <f>IFERROR(W452/H452,"0")+IFERROR(W453/H453,"0")</f>
        <v>0</v>
      </c>
      <c r="X454" s="44">
        <f>IFERROR(IF(X452="",0,X452),"0")+IFERROR(IF(X453="",0,X453),"0")</f>
        <v>0</v>
      </c>
      <c r="Y454" s="68"/>
      <c r="Z454" s="68"/>
    </row>
    <row r="455" spans="1:53" hidden="1" x14ac:dyDescent="0.2">
      <c r="A455" s="388"/>
      <c r="B455" s="388"/>
      <c r="C455" s="388"/>
      <c r="D455" s="388"/>
      <c r="E455" s="388"/>
      <c r="F455" s="388"/>
      <c r="G455" s="388"/>
      <c r="H455" s="388"/>
      <c r="I455" s="388"/>
      <c r="J455" s="388"/>
      <c r="K455" s="388"/>
      <c r="L455" s="388"/>
      <c r="M455" s="389"/>
      <c r="N455" s="385" t="s">
        <v>43</v>
      </c>
      <c r="O455" s="386"/>
      <c r="P455" s="386"/>
      <c r="Q455" s="386"/>
      <c r="R455" s="386"/>
      <c r="S455" s="386"/>
      <c r="T455" s="387"/>
      <c r="U455" s="43" t="s">
        <v>0</v>
      </c>
      <c r="V455" s="44">
        <f>IFERROR(SUM(V452:V453),"0")</f>
        <v>0</v>
      </c>
      <c r="W455" s="44">
        <f>IFERROR(SUM(W452:W453),"0")</f>
        <v>0</v>
      </c>
      <c r="X455" s="43"/>
      <c r="Y455" s="68"/>
      <c r="Z455" s="68"/>
    </row>
    <row r="456" spans="1:53" ht="14.25" hidden="1" customHeight="1" x14ac:dyDescent="0.25">
      <c r="A456" s="380" t="s">
        <v>76</v>
      </c>
      <c r="B456" s="380"/>
      <c r="C456" s="380"/>
      <c r="D456" s="380"/>
      <c r="E456" s="380"/>
      <c r="F456" s="380"/>
      <c r="G456" s="380"/>
      <c r="H456" s="380"/>
      <c r="I456" s="380"/>
      <c r="J456" s="380"/>
      <c r="K456" s="380"/>
      <c r="L456" s="380"/>
      <c r="M456" s="380"/>
      <c r="N456" s="380"/>
      <c r="O456" s="380"/>
      <c r="P456" s="380"/>
      <c r="Q456" s="380"/>
      <c r="R456" s="380"/>
      <c r="S456" s="380"/>
      <c r="T456" s="380"/>
      <c r="U456" s="380"/>
      <c r="V456" s="380"/>
      <c r="W456" s="380"/>
      <c r="X456" s="380"/>
      <c r="Y456" s="67"/>
      <c r="Z456" s="67"/>
    </row>
    <row r="457" spans="1:53" ht="27" hidden="1" customHeight="1" x14ac:dyDescent="0.25">
      <c r="A457" s="64" t="s">
        <v>646</v>
      </c>
      <c r="B457" s="64" t="s">
        <v>647</v>
      </c>
      <c r="C457" s="37">
        <v>4301031200</v>
      </c>
      <c r="D457" s="381">
        <v>4640242180489</v>
      </c>
      <c r="E457" s="381"/>
      <c r="F457" s="63">
        <v>0.28000000000000003</v>
      </c>
      <c r="G457" s="38">
        <v>6</v>
      </c>
      <c r="H457" s="63">
        <v>1.68</v>
      </c>
      <c r="I457" s="63">
        <v>1.84</v>
      </c>
      <c r="J457" s="38">
        <v>234</v>
      </c>
      <c r="K457" s="38" t="s">
        <v>180</v>
      </c>
      <c r="L457" s="39" t="s">
        <v>79</v>
      </c>
      <c r="M457" s="38">
        <v>40</v>
      </c>
      <c r="N457" s="627" t="s">
        <v>648</v>
      </c>
      <c r="O457" s="383"/>
      <c r="P457" s="383"/>
      <c r="Q457" s="383"/>
      <c r="R457" s="384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IFERROR(IF(W457=0,"",ROUNDUP(W457/H457,0)*0.00502),"")</f>
        <v/>
      </c>
      <c r="Y457" s="69" t="s">
        <v>48</v>
      </c>
      <c r="Z457" s="70" t="s">
        <v>582</v>
      </c>
      <c r="AD457" s="71"/>
      <c r="BA457" s="311" t="s">
        <v>66</v>
      </c>
    </row>
    <row r="458" spans="1:53" ht="27" hidden="1" customHeight="1" x14ac:dyDescent="0.25">
      <c r="A458" s="64" t="s">
        <v>649</v>
      </c>
      <c r="B458" s="64" t="s">
        <v>650</v>
      </c>
      <c r="C458" s="37">
        <v>4301031280</v>
      </c>
      <c r="D458" s="381">
        <v>4640242180816</v>
      </c>
      <c r="E458" s="381"/>
      <c r="F458" s="63">
        <v>0.7</v>
      </c>
      <c r="G458" s="38">
        <v>6</v>
      </c>
      <c r="H458" s="63">
        <v>4.2</v>
      </c>
      <c r="I458" s="63">
        <v>4.46</v>
      </c>
      <c r="J458" s="38">
        <v>156</v>
      </c>
      <c r="K458" s="38" t="s">
        <v>80</v>
      </c>
      <c r="L458" s="39" t="s">
        <v>79</v>
      </c>
      <c r="M458" s="38">
        <v>40</v>
      </c>
      <c r="N458" s="628" t="s">
        <v>651</v>
      </c>
      <c r="O458" s="383"/>
      <c r="P458" s="383"/>
      <c r="Q458" s="383"/>
      <c r="R458" s="384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IFERROR(IF(W458=0,"",ROUNDUP(W458/H458,0)*0.00753),"")</f>
        <v/>
      </c>
      <c r="Y458" s="69" t="s">
        <v>48</v>
      </c>
      <c r="Z458" s="70" t="s">
        <v>48</v>
      </c>
      <c r="AD458" s="71"/>
      <c r="BA458" s="312" t="s">
        <v>66</v>
      </c>
    </row>
    <row r="459" spans="1:53" ht="27" hidden="1" customHeight="1" x14ac:dyDescent="0.25">
      <c r="A459" s="64" t="s">
        <v>652</v>
      </c>
      <c r="B459" s="64" t="s">
        <v>653</v>
      </c>
      <c r="C459" s="37">
        <v>4301031244</v>
      </c>
      <c r="D459" s="381">
        <v>4640242180595</v>
      </c>
      <c r="E459" s="381"/>
      <c r="F459" s="63">
        <v>0.7</v>
      </c>
      <c r="G459" s="38">
        <v>6</v>
      </c>
      <c r="H459" s="63">
        <v>4.2</v>
      </c>
      <c r="I459" s="63">
        <v>4.46</v>
      </c>
      <c r="J459" s="38">
        <v>156</v>
      </c>
      <c r="K459" s="38" t="s">
        <v>80</v>
      </c>
      <c r="L459" s="39" t="s">
        <v>79</v>
      </c>
      <c r="M459" s="38">
        <v>40</v>
      </c>
      <c r="N459" s="629" t="s">
        <v>654</v>
      </c>
      <c r="O459" s="383"/>
      <c r="P459" s="383"/>
      <c r="Q459" s="383"/>
      <c r="R459" s="384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IFERROR(IF(W459=0,"",ROUNDUP(W459/H459,0)*0.00753),"")</f>
        <v/>
      </c>
      <c r="Y459" s="69" t="s">
        <v>48</v>
      </c>
      <c r="Z459" s="70" t="s">
        <v>48</v>
      </c>
      <c r="AD459" s="71"/>
      <c r="BA459" s="313" t="s">
        <v>66</v>
      </c>
    </row>
    <row r="460" spans="1:53" ht="27" hidden="1" customHeight="1" x14ac:dyDescent="0.25">
      <c r="A460" s="64" t="s">
        <v>655</v>
      </c>
      <c r="B460" s="64" t="s">
        <v>656</v>
      </c>
      <c r="C460" s="37">
        <v>4301031203</v>
      </c>
      <c r="D460" s="381">
        <v>4640242180908</v>
      </c>
      <c r="E460" s="381"/>
      <c r="F460" s="63">
        <v>0.28000000000000003</v>
      </c>
      <c r="G460" s="38">
        <v>6</v>
      </c>
      <c r="H460" s="63">
        <v>1.68</v>
      </c>
      <c r="I460" s="63">
        <v>1.81</v>
      </c>
      <c r="J460" s="38">
        <v>234</v>
      </c>
      <c r="K460" s="38" t="s">
        <v>180</v>
      </c>
      <c r="L460" s="39" t="s">
        <v>79</v>
      </c>
      <c r="M460" s="38">
        <v>40</v>
      </c>
      <c r="N460" s="630" t="s">
        <v>657</v>
      </c>
      <c r="O460" s="383"/>
      <c r="P460" s="383"/>
      <c r="Q460" s="383"/>
      <c r="R460" s="384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IFERROR(IF(W460=0,"",ROUNDUP(W460/H460,0)*0.00502),"")</f>
        <v/>
      </c>
      <c r="Y460" s="69" t="s">
        <v>48</v>
      </c>
      <c r="Z460" s="70" t="s">
        <v>48</v>
      </c>
      <c r="AD460" s="71"/>
      <c r="BA460" s="314" t="s">
        <v>66</v>
      </c>
    </row>
    <row r="461" spans="1:53" hidden="1" x14ac:dyDescent="0.2">
      <c r="A461" s="388"/>
      <c r="B461" s="388"/>
      <c r="C461" s="388"/>
      <c r="D461" s="388"/>
      <c r="E461" s="388"/>
      <c r="F461" s="388"/>
      <c r="G461" s="388"/>
      <c r="H461" s="388"/>
      <c r="I461" s="388"/>
      <c r="J461" s="388"/>
      <c r="K461" s="388"/>
      <c r="L461" s="388"/>
      <c r="M461" s="389"/>
      <c r="N461" s="385" t="s">
        <v>43</v>
      </c>
      <c r="O461" s="386"/>
      <c r="P461" s="386"/>
      <c r="Q461" s="386"/>
      <c r="R461" s="386"/>
      <c r="S461" s="386"/>
      <c r="T461" s="387"/>
      <c r="U461" s="43" t="s">
        <v>42</v>
      </c>
      <c r="V461" s="44">
        <f>IFERROR(V457/H457,"0")+IFERROR(V458/H458,"0")+IFERROR(V459/H459,"0")+IFERROR(V460/H460,"0")</f>
        <v>0</v>
      </c>
      <c r="W461" s="44">
        <f>IFERROR(W457/H457,"0")+IFERROR(W458/H458,"0")+IFERROR(W459/H459,"0")+IFERROR(W460/H460,"0")</f>
        <v>0</v>
      </c>
      <c r="X461" s="44">
        <f>IFERROR(IF(X457="",0,X457),"0")+IFERROR(IF(X458="",0,X458),"0")+IFERROR(IF(X459="",0,X459),"0")+IFERROR(IF(X460="",0,X460),"0")</f>
        <v>0</v>
      </c>
      <c r="Y461" s="68"/>
      <c r="Z461" s="68"/>
    </row>
    <row r="462" spans="1:53" hidden="1" x14ac:dyDescent="0.2">
      <c r="A462" s="388"/>
      <c r="B462" s="388"/>
      <c r="C462" s="388"/>
      <c r="D462" s="388"/>
      <c r="E462" s="388"/>
      <c r="F462" s="388"/>
      <c r="G462" s="388"/>
      <c r="H462" s="388"/>
      <c r="I462" s="388"/>
      <c r="J462" s="388"/>
      <c r="K462" s="388"/>
      <c r="L462" s="388"/>
      <c r="M462" s="389"/>
      <c r="N462" s="385" t="s">
        <v>43</v>
      </c>
      <c r="O462" s="386"/>
      <c r="P462" s="386"/>
      <c r="Q462" s="386"/>
      <c r="R462" s="386"/>
      <c r="S462" s="386"/>
      <c r="T462" s="387"/>
      <c r="U462" s="43" t="s">
        <v>0</v>
      </c>
      <c r="V462" s="44">
        <f>IFERROR(SUM(V457:V460),"0")</f>
        <v>0</v>
      </c>
      <c r="W462" s="44">
        <f>IFERROR(SUM(W457:W460),"0")</f>
        <v>0</v>
      </c>
      <c r="X462" s="43"/>
      <c r="Y462" s="68"/>
      <c r="Z462" s="68"/>
    </row>
    <row r="463" spans="1:53" ht="14.25" hidden="1" customHeight="1" x14ac:dyDescent="0.25">
      <c r="A463" s="380" t="s">
        <v>81</v>
      </c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380"/>
      <c r="M463" s="380"/>
      <c r="N463" s="380"/>
      <c r="O463" s="380"/>
      <c r="P463" s="380"/>
      <c r="Q463" s="380"/>
      <c r="R463" s="380"/>
      <c r="S463" s="380"/>
      <c r="T463" s="380"/>
      <c r="U463" s="380"/>
      <c r="V463" s="380"/>
      <c r="W463" s="380"/>
      <c r="X463" s="380"/>
      <c r="Y463" s="67"/>
      <c r="Z463" s="67"/>
    </row>
    <row r="464" spans="1:53" ht="27" hidden="1" customHeight="1" x14ac:dyDescent="0.25">
      <c r="A464" s="64" t="s">
        <v>658</v>
      </c>
      <c r="B464" s="64" t="s">
        <v>659</v>
      </c>
      <c r="C464" s="37">
        <v>4301051390</v>
      </c>
      <c r="D464" s="381">
        <v>4640242181233</v>
      </c>
      <c r="E464" s="381"/>
      <c r="F464" s="63">
        <v>0.3</v>
      </c>
      <c r="G464" s="38">
        <v>6</v>
      </c>
      <c r="H464" s="63">
        <v>1.8</v>
      </c>
      <c r="I464" s="63">
        <v>1.984</v>
      </c>
      <c r="J464" s="38">
        <v>234</v>
      </c>
      <c r="K464" s="38" t="s">
        <v>180</v>
      </c>
      <c r="L464" s="39" t="s">
        <v>79</v>
      </c>
      <c r="M464" s="38">
        <v>40</v>
      </c>
      <c r="N464" s="631" t="s">
        <v>660</v>
      </c>
      <c r="O464" s="383"/>
      <c r="P464" s="383"/>
      <c r="Q464" s="383"/>
      <c r="R464" s="384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IFERROR(IF(W464=0,"",ROUNDUP(W464/H464,0)*0.00502),"")</f>
        <v/>
      </c>
      <c r="Y464" s="69" t="s">
        <v>48</v>
      </c>
      <c r="Z464" s="70" t="s">
        <v>582</v>
      </c>
      <c r="AD464" s="71"/>
      <c r="BA464" s="315" t="s">
        <v>66</v>
      </c>
    </row>
    <row r="465" spans="1:53" ht="27" hidden="1" customHeight="1" x14ac:dyDescent="0.25">
      <c r="A465" s="64" t="s">
        <v>661</v>
      </c>
      <c r="B465" s="64" t="s">
        <v>662</v>
      </c>
      <c r="C465" s="37">
        <v>4301051448</v>
      </c>
      <c r="D465" s="381">
        <v>4640242181226</v>
      </c>
      <c r="E465" s="381"/>
      <c r="F465" s="63">
        <v>0.3</v>
      </c>
      <c r="G465" s="38">
        <v>6</v>
      </c>
      <c r="H465" s="63">
        <v>1.8</v>
      </c>
      <c r="I465" s="63">
        <v>1.972</v>
      </c>
      <c r="J465" s="38">
        <v>234</v>
      </c>
      <c r="K465" s="38" t="s">
        <v>180</v>
      </c>
      <c r="L465" s="39" t="s">
        <v>79</v>
      </c>
      <c r="M465" s="38">
        <v>30</v>
      </c>
      <c r="N465" s="632" t="s">
        <v>663</v>
      </c>
      <c r="O465" s="383"/>
      <c r="P465" s="383"/>
      <c r="Q465" s="383"/>
      <c r="R465" s="384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IFERROR(IF(W465=0,"",ROUNDUP(W465/H465,0)*0.00502),"")</f>
        <v/>
      </c>
      <c r="Y465" s="69" t="s">
        <v>48</v>
      </c>
      <c r="Z465" s="70" t="s">
        <v>582</v>
      </c>
      <c r="AD465" s="71"/>
      <c r="BA465" s="316" t="s">
        <v>66</v>
      </c>
    </row>
    <row r="466" spans="1:53" ht="27" hidden="1" customHeight="1" x14ac:dyDescent="0.25">
      <c r="A466" s="64" t="s">
        <v>664</v>
      </c>
      <c r="B466" s="64" t="s">
        <v>665</v>
      </c>
      <c r="C466" s="37">
        <v>4301051310</v>
      </c>
      <c r="D466" s="381">
        <v>4680115880870</v>
      </c>
      <c r="E466" s="381"/>
      <c r="F466" s="63">
        <v>1.3</v>
      </c>
      <c r="G466" s="38">
        <v>6</v>
      </c>
      <c r="H466" s="63">
        <v>7.8</v>
      </c>
      <c r="I466" s="63">
        <v>8.3640000000000008</v>
      </c>
      <c r="J466" s="38">
        <v>56</v>
      </c>
      <c r="K466" s="38" t="s">
        <v>112</v>
      </c>
      <c r="L466" s="39" t="s">
        <v>133</v>
      </c>
      <c r="M466" s="38">
        <v>40</v>
      </c>
      <c r="N466" s="63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83"/>
      <c r="P466" s="383"/>
      <c r="Q466" s="383"/>
      <c r="R466" s="384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IFERROR(IF(W466=0,"",ROUNDUP(W466/H466,0)*0.02175),"")</f>
        <v/>
      </c>
      <c r="Y466" s="69" t="s">
        <v>48</v>
      </c>
      <c r="Z466" s="70" t="s">
        <v>48</v>
      </c>
      <c r="AD466" s="71"/>
      <c r="BA466" s="317" t="s">
        <v>66</v>
      </c>
    </row>
    <row r="467" spans="1:53" ht="27" hidden="1" customHeight="1" x14ac:dyDescent="0.25">
      <c r="A467" s="64" t="s">
        <v>666</v>
      </c>
      <c r="B467" s="64" t="s">
        <v>667</v>
      </c>
      <c r="C467" s="37">
        <v>4301051510</v>
      </c>
      <c r="D467" s="381">
        <v>4640242180540</v>
      </c>
      <c r="E467" s="381"/>
      <c r="F467" s="63">
        <v>1.3</v>
      </c>
      <c r="G467" s="38">
        <v>6</v>
      </c>
      <c r="H467" s="63">
        <v>7.8</v>
      </c>
      <c r="I467" s="63">
        <v>8.3640000000000008</v>
      </c>
      <c r="J467" s="38">
        <v>56</v>
      </c>
      <c r="K467" s="38" t="s">
        <v>112</v>
      </c>
      <c r="L467" s="39" t="s">
        <v>79</v>
      </c>
      <c r="M467" s="38">
        <v>30</v>
      </c>
      <c r="N467" s="634" t="s">
        <v>668</v>
      </c>
      <c r="O467" s="383"/>
      <c r="P467" s="383"/>
      <c r="Q467" s="383"/>
      <c r="R467" s="384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IFERROR(IF(W467=0,"",ROUNDUP(W467/H467,0)*0.02175),"")</f>
        <v/>
      </c>
      <c r="Y467" s="69" t="s">
        <v>48</v>
      </c>
      <c r="Z467" s="70" t="s">
        <v>48</v>
      </c>
      <c r="AD467" s="71"/>
      <c r="BA467" s="318" t="s">
        <v>66</v>
      </c>
    </row>
    <row r="468" spans="1:53" ht="27" hidden="1" customHeight="1" x14ac:dyDescent="0.25">
      <c r="A468" s="64" t="s">
        <v>669</v>
      </c>
      <c r="B468" s="64" t="s">
        <v>670</v>
      </c>
      <c r="C468" s="37">
        <v>4301051508</v>
      </c>
      <c r="D468" s="381">
        <v>4640242180557</v>
      </c>
      <c r="E468" s="381"/>
      <c r="F468" s="63">
        <v>0.5</v>
      </c>
      <c r="G468" s="38">
        <v>6</v>
      </c>
      <c r="H468" s="63">
        <v>3</v>
      </c>
      <c r="I468" s="63">
        <v>3.2839999999999998</v>
      </c>
      <c r="J468" s="38">
        <v>156</v>
      </c>
      <c r="K468" s="38" t="s">
        <v>80</v>
      </c>
      <c r="L468" s="39" t="s">
        <v>79</v>
      </c>
      <c r="M468" s="38">
        <v>30</v>
      </c>
      <c r="N468" s="635" t="s">
        <v>671</v>
      </c>
      <c r="O468" s="383"/>
      <c r="P468" s="383"/>
      <c r="Q468" s="383"/>
      <c r="R468" s="384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IFERROR(IF(W468=0,"",ROUNDUP(W468/H468,0)*0.00753),"")</f>
        <v/>
      </c>
      <c r="Y468" s="69" t="s">
        <v>48</v>
      </c>
      <c r="Z468" s="70" t="s">
        <v>48</v>
      </c>
      <c r="AD468" s="71"/>
      <c r="BA468" s="319" t="s">
        <v>66</v>
      </c>
    </row>
    <row r="469" spans="1:53" hidden="1" x14ac:dyDescent="0.2">
      <c r="A469" s="388"/>
      <c r="B469" s="388"/>
      <c r="C469" s="388"/>
      <c r="D469" s="388"/>
      <c r="E469" s="388"/>
      <c r="F469" s="388"/>
      <c r="G469" s="388"/>
      <c r="H469" s="388"/>
      <c r="I469" s="388"/>
      <c r="J469" s="388"/>
      <c r="K469" s="388"/>
      <c r="L469" s="388"/>
      <c r="M469" s="389"/>
      <c r="N469" s="385" t="s">
        <v>43</v>
      </c>
      <c r="O469" s="386"/>
      <c r="P469" s="386"/>
      <c r="Q469" s="386"/>
      <c r="R469" s="386"/>
      <c r="S469" s="386"/>
      <c r="T469" s="387"/>
      <c r="U469" s="43" t="s">
        <v>42</v>
      </c>
      <c r="V469" s="44">
        <f>IFERROR(V464/H464,"0")+IFERROR(V465/H465,"0")+IFERROR(V466/H466,"0")+IFERROR(V467/H467,"0")+IFERROR(V468/H468,"0")</f>
        <v>0</v>
      </c>
      <c r="W469" s="44">
        <f>IFERROR(W464/H464,"0")+IFERROR(W465/H465,"0")+IFERROR(W466/H466,"0")+IFERROR(W467/H467,"0")+IFERROR(W468/H468,"0")</f>
        <v>0</v>
      </c>
      <c r="X469" s="44">
        <f>IFERROR(IF(X464="",0,X464),"0")+IFERROR(IF(X465="",0,X465),"0")+IFERROR(IF(X466="",0,X466),"0")+IFERROR(IF(X467="",0,X467),"0")+IFERROR(IF(X468="",0,X468),"0")</f>
        <v>0</v>
      </c>
      <c r="Y469" s="68"/>
      <c r="Z469" s="68"/>
    </row>
    <row r="470" spans="1:53" hidden="1" x14ac:dyDescent="0.2">
      <c r="A470" s="388"/>
      <c r="B470" s="388"/>
      <c r="C470" s="388"/>
      <c r="D470" s="388"/>
      <c r="E470" s="388"/>
      <c r="F470" s="388"/>
      <c r="G470" s="388"/>
      <c r="H470" s="388"/>
      <c r="I470" s="388"/>
      <c r="J470" s="388"/>
      <c r="K470" s="388"/>
      <c r="L470" s="388"/>
      <c r="M470" s="389"/>
      <c r="N470" s="385" t="s">
        <v>43</v>
      </c>
      <c r="O470" s="386"/>
      <c r="P470" s="386"/>
      <c r="Q470" s="386"/>
      <c r="R470" s="386"/>
      <c r="S470" s="386"/>
      <c r="T470" s="387"/>
      <c r="U470" s="43" t="s">
        <v>0</v>
      </c>
      <c r="V470" s="44">
        <f>IFERROR(SUM(V464:V468),"0")</f>
        <v>0</v>
      </c>
      <c r="W470" s="44">
        <f>IFERROR(SUM(W464:W468),"0")</f>
        <v>0</v>
      </c>
      <c r="X470" s="43"/>
      <c r="Y470" s="68"/>
      <c r="Z470" s="68"/>
    </row>
    <row r="471" spans="1:53" ht="15" customHeight="1" x14ac:dyDescent="0.2">
      <c r="A471" s="388"/>
      <c r="B471" s="388"/>
      <c r="C471" s="388"/>
      <c r="D471" s="388"/>
      <c r="E471" s="388"/>
      <c r="F471" s="388"/>
      <c r="G471" s="388"/>
      <c r="H471" s="388"/>
      <c r="I471" s="388"/>
      <c r="J471" s="388"/>
      <c r="K471" s="388"/>
      <c r="L471" s="388"/>
      <c r="M471" s="639"/>
      <c r="N471" s="636" t="s">
        <v>36</v>
      </c>
      <c r="O471" s="637"/>
      <c r="P471" s="637"/>
      <c r="Q471" s="637"/>
      <c r="R471" s="637"/>
      <c r="S471" s="637"/>
      <c r="T471" s="638"/>
      <c r="U471" s="43" t="s">
        <v>0</v>
      </c>
      <c r="V471" s="44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1300</v>
      </c>
      <c r="W471" s="44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1305</v>
      </c>
      <c r="X471" s="43"/>
      <c r="Y471" s="68"/>
      <c r="Z471" s="68"/>
    </row>
    <row r="472" spans="1:53" x14ac:dyDescent="0.2">
      <c r="A472" s="388"/>
      <c r="B472" s="388"/>
      <c r="C472" s="388"/>
      <c r="D472" s="388"/>
      <c r="E472" s="388"/>
      <c r="F472" s="388"/>
      <c r="G472" s="388"/>
      <c r="H472" s="388"/>
      <c r="I472" s="388"/>
      <c r="J472" s="388"/>
      <c r="K472" s="388"/>
      <c r="L472" s="388"/>
      <c r="M472" s="639"/>
      <c r="N472" s="636" t="s">
        <v>37</v>
      </c>
      <c r="O472" s="637"/>
      <c r="P472" s="637"/>
      <c r="Q472" s="637"/>
      <c r="R472" s="637"/>
      <c r="S472" s="637"/>
      <c r="T472" s="638"/>
      <c r="U472" s="43" t="s">
        <v>0</v>
      </c>
      <c r="V47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1341.6</v>
      </c>
      <c r="W47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1346.76</v>
      </c>
      <c r="X472" s="43"/>
      <c r="Y472" s="68"/>
      <c r="Z472" s="68"/>
    </row>
    <row r="473" spans="1:53" x14ac:dyDescent="0.2">
      <c r="A473" s="388"/>
      <c r="B473" s="388"/>
      <c r="C473" s="388"/>
      <c r="D473" s="388"/>
      <c r="E473" s="388"/>
      <c r="F473" s="388"/>
      <c r="G473" s="388"/>
      <c r="H473" s="388"/>
      <c r="I473" s="388"/>
      <c r="J473" s="388"/>
      <c r="K473" s="388"/>
      <c r="L473" s="388"/>
      <c r="M473" s="639"/>
      <c r="N473" s="636" t="s">
        <v>38</v>
      </c>
      <c r="O473" s="637"/>
      <c r="P473" s="637"/>
      <c r="Q473" s="637"/>
      <c r="R473" s="637"/>
      <c r="S473" s="637"/>
      <c r="T473" s="638"/>
      <c r="U473" s="43" t="s">
        <v>23</v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2</v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2</v>
      </c>
      <c r="X473" s="43"/>
      <c r="Y473" s="68"/>
      <c r="Z473" s="68"/>
    </row>
    <row r="474" spans="1:53" x14ac:dyDescent="0.2">
      <c r="A474" s="388"/>
      <c r="B474" s="388"/>
      <c r="C474" s="388"/>
      <c r="D474" s="388"/>
      <c r="E474" s="388"/>
      <c r="F474" s="388"/>
      <c r="G474" s="388"/>
      <c r="H474" s="388"/>
      <c r="I474" s="388"/>
      <c r="J474" s="388"/>
      <c r="K474" s="388"/>
      <c r="L474" s="388"/>
      <c r="M474" s="639"/>
      <c r="N474" s="636" t="s">
        <v>39</v>
      </c>
      <c r="O474" s="637"/>
      <c r="P474" s="637"/>
      <c r="Q474" s="637"/>
      <c r="R474" s="637"/>
      <c r="S474" s="637"/>
      <c r="T474" s="638"/>
      <c r="U474" s="43" t="s">
        <v>0</v>
      </c>
      <c r="V474" s="44">
        <f>GrossWeightTotal+PalletQtyTotal*25</f>
        <v>1391.6</v>
      </c>
      <c r="W474" s="44">
        <f>GrossWeightTotalR+PalletQtyTotalR*25</f>
        <v>1396.76</v>
      </c>
      <c r="X474" s="43"/>
      <c r="Y474" s="68"/>
      <c r="Z474" s="68"/>
    </row>
    <row r="475" spans="1:53" x14ac:dyDescent="0.2">
      <c r="A475" s="388"/>
      <c r="B475" s="388"/>
      <c r="C475" s="388"/>
      <c r="D475" s="388"/>
      <c r="E475" s="388"/>
      <c r="F475" s="388"/>
      <c r="G475" s="388"/>
      <c r="H475" s="388"/>
      <c r="I475" s="388"/>
      <c r="J475" s="388"/>
      <c r="K475" s="388"/>
      <c r="L475" s="388"/>
      <c r="M475" s="639"/>
      <c r="N475" s="636" t="s">
        <v>40</v>
      </c>
      <c r="O475" s="637"/>
      <c r="P475" s="637"/>
      <c r="Q475" s="637"/>
      <c r="R475" s="637"/>
      <c r="S475" s="637"/>
      <c r="T475" s="638"/>
      <c r="U475" s="43" t="s">
        <v>23</v>
      </c>
      <c r="V475" s="44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86.666666666666671</v>
      </c>
      <c r="W475" s="44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87</v>
      </c>
      <c r="X475" s="43"/>
      <c r="Y475" s="68"/>
      <c r="Z475" s="68"/>
    </row>
    <row r="476" spans="1:53" ht="14.25" hidden="1" x14ac:dyDescent="0.2">
      <c r="A476" s="388"/>
      <c r="B476" s="388"/>
      <c r="C476" s="388"/>
      <c r="D476" s="388"/>
      <c r="E476" s="388"/>
      <c r="F476" s="388"/>
      <c r="G476" s="388"/>
      <c r="H476" s="388"/>
      <c r="I476" s="388"/>
      <c r="J476" s="388"/>
      <c r="K476" s="388"/>
      <c r="L476" s="388"/>
      <c r="M476" s="639"/>
      <c r="N476" s="636" t="s">
        <v>41</v>
      </c>
      <c r="O476" s="637"/>
      <c r="P476" s="637"/>
      <c r="Q476" s="637"/>
      <c r="R476" s="637"/>
      <c r="S476" s="637"/>
      <c r="T476" s="638"/>
      <c r="U476" s="46" t="s">
        <v>54</v>
      </c>
      <c r="V476" s="43"/>
      <c r="W476" s="43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1.8922499999999998</v>
      </c>
      <c r="Y476" s="68"/>
      <c r="Z476" s="68"/>
    </row>
    <row r="477" spans="1:53" ht="13.5" thickBot="1" x14ac:dyDescent="0.25"/>
    <row r="478" spans="1:53" ht="27" thickTop="1" thickBot="1" x14ac:dyDescent="0.25">
      <c r="A478" s="47" t="s">
        <v>9</v>
      </c>
      <c r="B478" s="72" t="s">
        <v>75</v>
      </c>
      <c r="C478" s="640" t="s">
        <v>106</v>
      </c>
      <c r="D478" s="640" t="s">
        <v>106</v>
      </c>
      <c r="E478" s="640" t="s">
        <v>106</v>
      </c>
      <c r="F478" s="640" t="s">
        <v>106</v>
      </c>
      <c r="G478" s="640" t="s">
        <v>241</v>
      </c>
      <c r="H478" s="640" t="s">
        <v>241</v>
      </c>
      <c r="I478" s="640" t="s">
        <v>241</v>
      </c>
      <c r="J478" s="640" t="s">
        <v>241</v>
      </c>
      <c r="K478" s="641"/>
      <c r="L478" s="640" t="s">
        <v>241</v>
      </c>
      <c r="M478" s="640" t="s">
        <v>241</v>
      </c>
      <c r="N478" s="640" t="s">
        <v>241</v>
      </c>
      <c r="O478" s="640" t="s">
        <v>445</v>
      </c>
      <c r="P478" s="640" t="s">
        <v>445</v>
      </c>
      <c r="Q478" s="640" t="s">
        <v>502</v>
      </c>
      <c r="R478" s="640" t="s">
        <v>502</v>
      </c>
      <c r="S478" s="72" t="s">
        <v>590</v>
      </c>
      <c r="T478" s="72" t="s">
        <v>632</v>
      </c>
      <c r="U478" s="1"/>
      <c r="Z478" s="61"/>
      <c r="AC478" s="1"/>
    </row>
    <row r="479" spans="1:53" ht="14.25" customHeight="1" thickTop="1" x14ac:dyDescent="0.2">
      <c r="A479" s="642" t="s">
        <v>10</v>
      </c>
      <c r="B479" s="640" t="s">
        <v>75</v>
      </c>
      <c r="C479" s="640" t="s">
        <v>107</v>
      </c>
      <c r="D479" s="640" t="s">
        <v>115</v>
      </c>
      <c r="E479" s="640" t="s">
        <v>106</v>
      </c>
      <c r="F479" s="640" t="s">
        <v>233</v>
      </c>
      <c r="G479" s="640" t="s">
        <v>242</v>
      </c>
      <c r="H479" s="640" t="s">
        <v>249</v>
      </c>
      <c r="I479" s="640" t="s">
        <v>269</v>
      </c>
      <c r="J479" s="640" t="s">
        <v>335</v>
      </c>
      <c r="K479" s="1"/>
      <c r="L479" s="640" t="s">
        <v>338</v>
      </c>
      <c r="M479" s="640" t="s">
        <v>418</v>
      </c>
      <c r="N479" s="640" t="s">
        <v>436</v>
      </c>
      <c r="O479" s="640" t="s">
        <v>446</v>
      </c>
      <c r="P479" s="640" t="s">
        <v>475</v>
      </c>
      <c r="Q479" s="640" t="s">
        <v>503</v>
      </c>
      <c r="R479" s="640" t="s">
        <v>559</v>
      </c>
      <c r="S479" s="640" t="s">
        <v>590</v>
      </c>
      <c r="T479" s="640" t="s">
        <v>633</v>
      </c>
      <c r="U479" s="1"/>
      <c r="Z479" s="61"/>
      <c r="AC479" s="1"/>
    </row>
    <row r="480" spans="1:53" ht="13.5" thickBot="1" x14ac:dyDescent="0.25">
      <c r="A480" s="643"/>
      <c r="B480" s="640"/>
      <c r="C480" s="640"/>
      <c r="D480" s="640"/>
      <c r="E480" s="640"/>
      <c r="F480" s="640"/>
      <c r="G480" s="640"/>
      <c r="H480" s="640"/>
      <c r="I480" s="640"/>
      <c r="J480" s="640"/>
      <c r="K480" s="1"/>
      <c r="L480" s="640"/>
      <c r="M480" s="640"/>
      <c r="N480" s="640"/>
      <c r="O480" s="640"/>
      <c r="P480" s="640"/>
      <c r="Q480" s="640"/>
      <c r="R480" s="640"/>
      <c r="S480" s="640"/>
      <c r="T480" s="640"/>
      <c r="U480" s="1"/>
      <c r="Z480" s="61"/>
      <c r="AC480" s="1"/>
    </row>
    <row r="481" spans="1:29" ht="18" thickTop="1" thickBot="1" x14ac:dyDescent="0.25">
      <c r="A481" s="47" t="s">
        <v>13</v>
      </c>
      <c r="B481" s="53">
        <f>IFERROR(W22*1,"0")+IFERROR(W26*1,"0")+IFERROR(W27*1,"0")+IFERROR(W28*1,"0")+IFERROR(W29*1,"0")+IFERROR(W30*1,"0")+IFERROR(W31*1,"0")+IFERROR(W35*1,"0")+IFERROR(W39*1,"0")+IFERROR(W43*1,"0")</f>
        <v>0</v>
      </c>
      <c r="C481" s="53">
        <f>IFERROR(W49*1,"0")+IFERROR(W50*1,"0")</f>
        <v>0</v>
      </c>
      <c r="D481" s="53">
        <f>IFERROR(W55*1,"0")+IFERROR(W56*1,"0")+IFERROR(W57*1,"0")+IFERROR(W58*1,"0")</f>
        <v>0</v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0</v>
      </c>
      <c r="F481" s="53">
        <f>IFERROR(W121*1,"0")+IFERROR(W122*1,"0")+IFERROR(W123*1,"0")</f>
        <v>0</v>
      </c>
      <c r="G481" s="53">
        <f>IFERROR(W129*1,"0")+IFERROR(W130*1,"0")+IFERROR(W131*1,"0")</f>
        <v>0</v>
      </c>
      <c r="H481" s="53">
        <f>IFERROR(W136*1,"0")+IFERROR(W137*1,"0")+IFERROR(W138*1,"0")+IFERROR(W139*1,"0")+IFERROR(W140*1,"0")+IFERROR(W141*1,"0")+IFERROR(W142*1,"0")+IFERROR(W143*1,"0")+IFERROR(W144*1,"0")</f>
        <v>0</v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0</v>
      </c>
      <c r="J481" s="53">
        <f>IFERROR(W194*1,"0")</f>
        <v>0</v>
      </c>
      <c r="K481" s="1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81" s="53">
        <f>IFERROR(W258*1,"0")+IFERROR(W259*1,"0")+IFERROR(W260*1,"0")+IFERROR(W261*1,"0")+IFERROR(W262*1,"0")+IFERROR(W263*1,"0")+IFERROR(W264*1,"0")+IFERROR(W268*1,"0")+IFERROR(W269*1,"0")</f>
        <v>0</v>
      </c>
      <c r="N481" s="53">
        <f>IFERROR(W274*1,"0")+IFERROR(W278*1,"0")+IFERROR(W282*1,"0")+IFERROR(W286*1,"0")</f>
        <v>0</v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1305</v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>0</v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0</v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0</v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1"/>
      <c r="Z481" s="61"/>
      <c r="AC481" s="1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00,00"/>
        <filter val="1 341,60"/>
        <filter val="1 391,60"/>
        <filter val="2"/>
        <filter val="86,67"/>
      </filters>
    </filterColumn>
  </autoFilter>
  <dataConsolidate/>
  <mergeCells count="854">
    <mergeCell ref="S479:S480"/>
    <mergeCell ref="T479:T480"/>
    <mergeCell ref="C478:F478"/>
    <mergeCell ref="G478:N478"/>
    <mergeCell ref="O478:P478"/>
    <mergeCell ref="Q478:R478"/>
    <mergeCell ref="A479:A480"/>
    <mergeCell ref="B479:B480"/>
    <mergeCell ref="C479:C480"/>
    <mergeCell ref="D479:D480"/>
    <mergeCell ref="E479:E480"/>
    <mergeCell ref="F479:F480"/>
    <mergeCell ref="G479:G480"/>
    <mergeCell ref="H479:H480"/>
    <mergeCell ref="I479:I480"/>
    <mergeCell ref="J479:J480"/>
    <mergeCell ref="L479:L480"/>
    <mergeCell ref="M479:M480"/>
    <mergeCell ref="N479:N480"/>
    <mergeCell ref="O479:O480"/>
    <mergeCell ref="P479:P480"/>
    <mergeCell ref="Q479:Q480"/>
    <mergeCell ref="R479:R480"/>
    <mergeCell ref="D468:E468"/>
    <mergeCell ref="N468:R468"/>
    <mergeCell ref="N469:T469"/>
    <mergeCell ref="A469:M470"/>
    <mergeCell ref="N470:T470"/>
    <mergeCell ref="N471:T471"/>
    <mergeCell ref="A471:M476"/>
    <mergeCell ref="N472:T472"/>
    <mergeCell ref="N473:T473"/>
    <mergeCell ref="N474:T474"/>
    <mergeCell ref="N475:T475"/>
    <mergeCell ref="N476:T476"/>
    <mergeCell ref="A463:X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N461:T461"/>
    <mergeCell ref="A461:M462"/>
    <mergeCell ref="N462:T462"/>
    <mergeCell ref="A451:X451"/>
    <mergeCell ref="D452:E452"/>
    <mergeCell ref="N452:R452"/>
    <mergeCell ref="D453:E453"/>
    <mergeCell ref="N453:R453"/>
    <mergeCell ref="N454:T454"/>
    <mergeCell ref="A454:M455"/>
    <mergeCell ref="N455:T455"/>
    <mergeCell ref="A456:X456"/>
    <mergeCell ref="A445:X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39:X439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N428:T428"/>
    <mergeCell ref="A428:M429"/>
    <mergeCell ref="N429:T429"/>
    <mergeCell ref="A430:X430"/>
    <mergeCell ref="D431:E431"/>
    <mergeCell ref="N431:R431"/>
    <mergeCell ref="D432:E432"/>
    <mergeCell ref="N432:R432"/>
    <mergeCell ref="D433:E433"/>
    <mergeCell ref="N433:R433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A411:X411"/>
    <mergeCell ref="A412:X412"/>
    <mergeCell ref="A413:X413"/>
    <mergeCell ref="D414:E414"/>
    <mergeCell ref="N414:R414"/>
    <mergeCell ref="D415:E415"/>
    <mergeCell ref="N415:R415"/>
    <mergeCell ref="D416:E416"/>
    <mergeCell ref="N416:R416"/>
    <mergeCell ref="N405:T405"/>
    <mergeCell ref="A405:M406"/>
    <mergeCell ref="N406:T406"/>
    <mergeCell ref="A407:X407"/>
    <mergeCell ref="D408:E408"/>
    <mergeCell ref="N408:R408"/>
    <mergeCell ref="N409:T409"/>
    <mergeCell ref="A409:M410"/>
    <mergeCell ref="N410:T410"/>
    <mergeCell ref="A399:X399"/>
    <mergeCell ref="D400:E400"/>
    <mergeCell ref="N400:R400"/>
    <mergeCell ref="N401:T401"/>
    <mergeCell ref="A401:M402"/>
    <mergeCell ref="N402:T402"/>
    <mergeCell ref="A403:X403"/>
    <mergeCell ref="D404:E404"/>
    <mergeCell ref="N404:R404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D378:E378"/>
    <mergeCell ref="N378:R378"/>
    <mergeCell ref="D379:E379"/>
    <mergeCell ref="N379:R379"/>
    <mergeCell ref="D380:E380"/>
    <mergeCell ref="N380:R380"/>
    <mergeCell ref="N381:T381"/>
    <mergeCell ref="A381:M382"/>
    <mergeCell ref="N382:T382"/>
    <mergeCell ref="A372:X372"/>
    <mergeCell ref="D373:E373"/>
    <mergeCell ref="N373:R373"/>
    <mergeCell ref="N374:T374"/>
    <mergeCell ref="A374:M375"/>
    <mergeCell ref="N375:T375"/>
    <mergeCell ref="A376:X376"/>
    <mergeCell ref="D377:E377"/>
    <mergeCell ref="N377:R377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D361:E361"/>
    <mergeCell ref="N361:R361"/>
    <mergeCell ref="D362:E362"/>
    <mergeCell ref="N362:R362"/>
    <mergeCell ref="N363:T363"/>
    <mergeCell ref="A363:M364"/>
    <mergeCell ref="N364:T364"/>
    <mergeCell ref="A365:X365"/>
    <mergeCell ref="D366:E366"/>
    <mergeCell ref="N366:R366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45:E345"/>
    <mergeCell ref="N345:R345"/>
    <mergeCell ref="D346:E346"/>
    <mergeCell ref="N346:R346"/>
    <mergeCell ref="N347:T347"/>
    <mergeCell ref="A347:M348"/>
    <mergeCell ref="N348:T348"/>
    <mergeCell ref="A349:X349"/>
    <mergeCell ref="D350:E350"/>
    <mergeCell ref="N350:R350"/>
    <mergeCell ref="A338:X338"/>
    <mergeCell ref="D339:E339"/>
    <mergeCell ref="N339:R339"/>
    <mergeCell ref="N340:T340"/>
    <mergeCell ref="A340:M341"/>
    <mergeCell ref="N341:T341"/>
    <mergeCell ref="A342:X342"/>
    <mergeCell ref="A343:X343"/>
    <mergeCell ref="A344:X344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N336:T336"/>
    <mergeCell ref="A336:M337"/>
    <mergeCell ref="N337:T337"/>
    <mergeCell ref="A326:X326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20:E320"/>
    <mergeCell ref="N320:R320"/>
    <mergeCell ref="D321:E321"/>
    <mergeCell ref="N321:R321"/>
    <mergeCell ref="D322:E322"/>
    <mergeCell ref="N322:R322"/>
    <mergeCell ref="D323:E323"/>
    <mergeCell ref="N323:R323"/>
    <mergeCell ref="N324:T324"/>
    <mergeCell ref="A324:M325"/>
    <mergeCell ref="N325:T325"/>
    <mergeCell ref="D314:E314"/>
    <mergeCell ref="N314:R314"/>
    <mergeCell ref="N315:T315"/>
    <mergeCell ref="A315:M316"/>
    <mergeCell ref="N316:T316"/>
    <mergeCell ref="A317:X317"/>
    <mergeCell ref="A318:X318"/>
    <mergeCell ref="D319:E319"/>
    <mergeCell ref="N319:R319"/>
    <mergeCell ref="A308:X308"/>
    <mergeCell ref="D309:E309"/>
    <mergeCell ref="N309:R309"/>
    <mergeCell ref="D310:E310"/>
    <mergeCell ref="N310:R310"/>
    <mergeCell ref="N311:T311"/>
    <mergeCell ref="A311:M312"/>
    <mergeCell ref="N312:T312"/>
    <mergeCell ref="A313:X313"/>
    <mergeCell ref="A302:X302"/>
    <mergeCell ref="D303:E303"/>
    <mergeCell ref="N303:R303"/>
    <mergeCell ref="D304:E304"/>
    <mergeCell ref="N304:R304"/>
    <mergeCell ref="D305:E305"/>
    <mergeCell ref="N305:R305"/>
    <mergeCell ref="N306:T306"/>
    <mergeCell ref="A306:M307"/>
    <mergeCell ref="N307:T307"/>
    <mergeCell ref="D297:E297"/>
    <mergeCell ref="N297:R297"/>
    <mergeCell ref="D298:E298"/>
    <mergeCell ref="N298:R298"/>
    <mergeCell ref="D299:E299"/>
    <mergeCell ref="N299:R299"/>
    <mergeCell ref="N300:T300"/>
    <mergeCell ref="A300:M301"/>
    <mergeCell ref="N301:T30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A285:X285"/>
    <mergeCell ref="D286:E286"/>
    <mergeCell ref="N286:R286"/>
    <mergeCell ref="N287:T287"/>
    <mergeCell ref="A287:M288"/>
    <mergeCell ref="N288:T288"/>
    <mergeCell ref="A289:X289"/>
    <mergeCell ref="A290:X290"/>
    <mergeCell ref="A291:X291"/>
    <mergeCell ref="N279:T279"/>
    <mergeCell ref="A279:M280"/>
    <mergeCell ref="N280:T280"/>
    <mergeCell ref="A281:X281"/>
    <mergeCell ref="D282:E282"/>
    <mergeCell ref="N282:R282"/>
    <mergeCell ref="N283:T283"/>
    <mergeCell ref="A283:M284"/>
    <mergeCell ref="N284:T284"/>
    <mergeCell ref="A272:X272"/>
    <mergeCell ref="A273:X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N265:T265"/>
    <mergeCell ref="A265:M266"/>
    <mergeCell ref="N266:T266"/>
    <mergeCell ref="A267:X267"/>
    <mergeCell ref="D268:E268"/>
    <mergeCell ref="N268:R268"/>
    <mergeCell ref="D269:E269"/>
    <mergeCell ref="N269:R269"/>
    <mergeCell ref="N270:T270"/>
    <mergeCell ref="A270:M271"/>
    <mergeCell ref="N271:T271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N254:T254"/>
    <mergeCell ref="A254:M255"/>
    <mergeCell ref="N255:T255"/>
    <mergeCell ref="A256:X256"/>
    <mergeCell ref="A257:X257"/>
    <mergeCell ref="D258:E258"/>
    <mergeCell ref="N258:R258"/>
    <mergeCell ref="D259:E259"/>
    <mergeCell ref="N259:R259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47:E247"/>
    <mergeCell ref="N247:R247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A220:X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D213:E213"/>
    <mergeCell ref="N213:R213"/>
    <mergeCell ref="N214:T214"/>
    <mergeCell ref="A214:M215"/>
    <mergeCell ref="N215:T215"/>
    <mergeCell ref="A216:X216"/>
    <mergeCell ref="D217:E217"/>
    <mergeCell ref="N217:R217"/>
    <mergeCell ref="N218:T218"/>
    <mergeCell ref="A218:M219"/>
    <mergeCell ref="N219:T219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A197:X197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N190:T190"/>
    <mergeCell ref="A190:M191"/>
    <mergeCell ref="N191:T191"/>
    <mergeCell ref="A192:X192"/>
    <mergeCell ref="A193:X193"/>
    <mergeCell ref="D194:E194"/>
    <mergeCell ref="N194:R194"/>
    <mergeCell ref="N195:T195"/>
    <mergeCell ref="A195:M196"/>
    <mergeCell ref="N196:T196"/>
    <mergeCell ref="A185:X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N183:T183"/>
    <mergeCell ref="A183:M184"/>
    <mergeCell ref="N184:T184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D168:E168"/>
    <mergeCell ref="N168:R168"/>
    <mergeCell ref="A158:X158"/>
    <mergeCell ref="D159:E159"/>
    <mergeCell ref="N159:R159"/>
    <mergeCell ref="D160:E160"/>
    <mergeCell ref="N160:R160"/>
    <mergeCell ref="D161:E161"/>
    <mergeCell ref="N161:R161"/>
    <mergeCell ref="D162:E162"/>
    <mergeCell ref="N162:R162"/>
    <mergeCell ref="N151:T151"/>
    <mergeCell ref="A151:M152"/>
    <mergeCell ref="N152:T152"/>
    <mergeCell ref="A153:X153"/>
    <mergeCell ref="D154:E154"/>
    <mergeCell ref="N154:R154"/>
    <mergeCell ref="D155:E155"/>
    <mergeCell ref="N155:R155"/>
    <mergeCell ref="N156:T156"/>
    <mergeCell ref="A156:M157"/>
    <mergeCell ref="N157:T157"/>
    <mergeCell ref="N145:T145"/>
    <mergeCell ref="A145:M146"/>
    <mergeCell ref="N146:T146"/>
    <mergeCell ref="A147:X147"/>
    <mergeCell ref="A148:X148"/>
    <mergeCell ref="D149:E149"/>
    <mergeCell ref="N149:R149"/>
    <mergeCell ref="D150:E150"/>
    <mergeCell ref="N150:R150"/>
    <mergeCell ref="D140:E140"/>
    <mergeCell ref="N140:R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D139:E139"/>
    <mergeCell ref="N139:R139"/>
    <mergeCell ref="A128:X128"/>
    <mergeCell ref="D129:E129"/>
    <mergeCell ref="N129:R129"/>
    <mergeCell ref="D130:E130"/>
    <mergeCell ref="N130:R130"/>
    <mergeCell ref="D131:E131"/>
    <mergeCell ref="N131:R131"/>
    <mergeCell ref="N132:T132"/>
    <mergeCell ref="A132:M133"/>
    <mergeCell ref="N133:T133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16:E116"/>
    <mergeCell ref="N116:R116"/>
    <mergeCell ref="N117:T117"/>
    <mergeCell ref="A117:M118"/>
    <mergeCell ref="N118:T118"/>
    <mergeCell ref="A119:X119"/>
    <mergeCell ref="A120:X120"/>
    <mergeCell ref="D121:E121"/>
    <mergeCell ref="N121:R121"/>
    <mergeCell ref="N110:T110"/>
    <mergeCell ref="A110:M111"/>
    <mergeCell ref="N111:T111"/>
    <mergeCell ref="A112:X112"/>
    <mergeCell ref="D113:E113"/>
    <mergeCell ref="N113:R113"/>
    <mergeCell ref="D114:E114"/>
    <mergeCell ref="N114:R114"/>
    <mergeCell ref="D115:E115"/>
    <mergeCell ref="N115:R115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A100:X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90:X90"/>
    <mergeCell ref="D91:E91"/>
    <mergeCell ref="N91:R91"/>
    <mergeCell ref="D92:E92"/>
    <mergeCell ref="N92:R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N88:T88"/>
    <mergeCell ref="A88:M89"/>
    <mergeCell ref="N89:T89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9"/>
    </row>
    <row r="3" spans="2:8" x14ac:dyDescent="0.2">
      <c r="B3" s="54" t="s">
        <v>673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675</v>
      </c>
      <c r="C6" s="54" t="s">
        <v>676</v>
      </c>
      <c r="D6" s="54" t="s">
        <v>677</v>
      </c>
      <c r="E6" s="54" t="s">
        <v>48</v>
      </c>
    </row>
    <row r="7" spans="2:8" x14ac:dyDescent="0.2">
      <c r="B7" s="54" t="s">
        <v>678</v>
      </c>
      <c r="C7" s="54" t="s">
        <v>679</v>
      </c>
      <c r="D7" s="54" t="s">
        <v>680</v>
      </c>
      <c r="E7" s="54" t="s">
        <v>48</v>
      </c>
    </row>
    <row r="8" spans="2:8" x14ac:dyDescent="0.2">
      <c r="B8" s="54" t="s">
        <v>681</v>
      </c>
      <c r="C8" s="54" t="s">
        <v>682</v>
      </c>
      <c r="D8" s="54" t="s">
        <v>683</v>
      </c>
      <c r="E8" s="54" t="s">
        <v>48</v>
      </c>
    </row>
    <row r="9" spans="2:8" x14ac:dyDescent="0.2">
      <c r="B9" s="54" t="s">
        <v>684</v>
      </c>
      <c r="C9" s="54" t="s">
        <v>685</v>
      </c>
      <c r="D9" s="54" t="s">
        <v>686</v>
      </c>
      <c r="E9" s="54" t="s">
        <v>48</v>
      </c>
    </row>
    <row r="10" spans="2:8" x14ac:dyDescent="0.2">
      <c r="B10" s="54" t="s">
        <v>687</v>
      </c>
      <c r="C10" s="54" t="s">
        <v>688</v>
      </c>
      <c r="D10" s="54" t="s">
        <v>689</v>
      </c>
      <c r="E10" s="54" t="s">
        <v>48</v>
      </c>
    </row>
    <row r="12" spans="2:8" x14ac:dyDescent="0.2">
      <c r="B12" s="54" t="s">
        <v>690</v>
      </c>
      <c r="C12" s="54" t="s">
        <v>676</v>
      </c>
      <c r="D12" s="54" t="s">
        <v>48</v>
      </c>
      <c r="E12" s="54" t="s">
        <v>48</v>
      </c>
    </row>
    <row r="14" spans="2:8" x14ac:dyDescent="0.2">
      <c r="B14" s="54" t="s">
        <v>691</v>
      </c>
      <c r="C14" s="54" t="s">
        <v>679</v>
      </c>
      <c r="D14" s="54" t="s">
        <v>48</v>
      </c>
      <c r="E14" s="54" t="s">
        <v>48</v>
      </c>
    </row>
    <row r="16" spans="2:8" x14ac:dyDescent="0.2">
      <c r="B16" s="54" t="s">
        <v>692</v>
      </c>
      <c r="C16" s="54" t="s">
        <v>682</v>
      </c>
      <c r="D16" s="54" t="s">
        <v>48</v>
      </c>
      <c r="E16" s="54" t="s">
        <v>48</v>
      </c>
    </row>
    <row r="18" spans="2:5" x14ac:dyDescent="0.2">
      <c r="B18" s="54" t="s">
        <v>693</v>
      </c>
      <c r="C18" s="54" t="s">
        <v>685</v>
      </c>
      <c r="D18" s="54" t="s">
        <v>48</v>
      </c>
      <c r="E18" s="54" t="s">
        <v>48</v>
      </c>
    </row>
    <row r="20" spans="2:5" x14ac:dyDescent="0.2">
      <c r="B20" s="54" t="s">
        <v>694</v>
      </c>
      <c r="C20" s="54" t="s">
        <v>688</v>
      </c>
      <c r="D20" s="54" t="s">
        <v>48</v>
      </c>
      <c r="E20" s="54" t="s">
        <v>48</v>
      </c>
    </row>
    <row r="22" spans="2:5" x14ac:dyDescent="0.2">
      <c r="B22" s="54" t="s">
        <v>695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696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697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698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700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701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702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703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704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705</v>
      </c>
      <c r="C32" s="54" t="s">
        <v>48</v>
      </c>
      <c r="D32" s="54" t="s">
        <v>48</v>
      </c>
      <c r="E32" s="54" t="s">
        <v>48</v>
      </c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2024-01-11T11:18:26Z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