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BBCDCA4-A35D-4B7B-A560-F3644FAA227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V469" i="1"/>
  <c r="W468" i="1"/>
  <c r="X468" i="1" s="1"/>
  <c r="W467" i="1"/>
  <c r="X467" i="1" s="1"/>
  <c r="W466" i="1"/>
  <c r="X466" i="1" s="1"/>
  <c r="N466" i="1"/>
  <c r="W465" i="1"/>
  <c r="X465" i="1" s="1"/>
  <c r="X464" i="1"/>
  <c r="W464" i="1"/>
  <c r="V462" i="1"/>
  <c r="V461" i="1"/>
  <c r="W460" i="1"/>
  <c r="X460" i="1" s="1"/>
  <c r="W459" i="1"/>
  <c r="X459" i="1" s="1"/>
  <c r="W458" i="1"/>
  <c r="X458" i="1" s="1"/>
  <c r="W457" i="1"/>
  <c r="W462" i="1" s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N441" i="1"/>
  <c r="W440" i="1"/>
  <c r="X440" i="1" s="1"/>
  <c r="N440" i="1"/>
  <c r="V438" i="1"/>
  <c r="V437" i="1"/>
  <c r="W436" i="1"/>
  <c r="X436" i="1" s="1"/>
  <c r="W435" i="1"/>
  <c r="X435" i="1" s="1"/>
  <c r="X434" i="1"/>
  <c r="W434" i="1"/>
  <c r="W433" i="1"/>
  <c r="X433" i="1" s="1"/>
  <c r="N433" i="1"/>
  <c r="W432" i="1"/>
  <c r="X432" i="1" s="1"/>
  <c r="N432" i="1"/>
  <c r="X431" i="1"/>
  <c r="W431" i="1"/>
  <c r="N431" i="1"/>
  <c r="V429" i="1"/>
  <c r="V428" i="1"/>
  <c r="W427" i="1"/>
  <c r="X427" i="1" s="1"/>
  <c r="N427" i="1"/>
  <c r="W426" i="1"/>
  <c r="W428" i="1" s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X419" i="1"/>
  <c r="W419" i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V410" i="1"/>
  <c r="V409" i="1"/>
  <c r="W408" i="1"/>
  <c r="V406" i="1"/>
  <c r="V405" i="1"/>
  <c r="W404" i="1"/>
  <c r="W405" i="1" s="1"/>
  <c r="V402" i="1"/>
  <c r="V401" i="1"/>
  <c r="W400" i="1"/>
  <c r="X400" i="1" s="1"/>
  <c r="X401" i="1" s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W392" i="1"/>
  <c r="X392" i="1" s="1"/>
  <c r="N392" i="1"/>
  <c r="W391" i="1"/>
  <c r="X391" i="1" s="1"/>
  <c r="N391" i="1"/>
  <c r="W390" i="1"/>
  <c r="X390" i="1" s="1"/>
  <c r="N390" i="1"/>
  <c r="V388" i="1"/>
  <c r="V387" i="1"/>
  <c r="W386" i="1"/>
  <c r="X386" i="1" s="1"/>
  <c r="N386" i="1"/>
  <c r="W385" i="1"/>
  <c r="N385" i="1"/>
  <c r="V382" i="1"/>
  <c r="V381" i="1"/>
  <c r="W380" i="1"/>
  <c r="X380" i="1" s="1"/>
  <c r="W379" i="1"/>
  <c r="X379" i="1" s="1"/>
  <c r="W378" i="1"/>
  <c r="X378" i="1" s="1"/>
  <c r="W377" i="1"/>
  <c r="V375" i="1"/>
  <c r="V374" i="1"/>
  <c r="W373" i="1"/>
  <c r="X373" i="1" s="1"/>
  <c r="X374" i="1" s="1"/>
  <c r="N373" i="1"/>
  <c r="V371" i="1"/>
  <c r="V370" i="1"/>
  <c r="W369" i="1"/>
  <c r="X369" i="1" s="1"/>
  <c r="N369" i="1"/>
  <c r="X368" i="1"/>
  <c r="W368" i="1"/>
  <c r="N368" i="1"/>
  <c r="W367" i="1"/>
  <c r="X367" i="1" s="1"/>
  <c r="N367" i="1"/>
  <c r="W366" i="1"/>
  <c r="X366" i="1" s="1"/>
  <c r="N366" i="1"/>
  <c r="V364" i="1"/>
  <c r="V363" i="1"/>
  <c r="W362" i="1"/>
  <c r="X362" i="1" s="1"/>
  <c r="X361" i="1"/>
  <c r="W361" i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N352" i="1"/>
  <c r="W351" i="1"/>
  <c r="X351" i="1" s="1"/>
  <c r="N351" i="1"/>
  <c r="W350" i="1"/>
  <c r="W364" i="1" s="1"/>
  <c r="N350" i="1"/>
  <c r="V348" i="1"/>
  <c r="V347" i="1"/>
  <c r="W346" i="1"/>
  <c r="X346" i="1" s="1"/>
  <c r="N346" i="1"/>
  <c r="X345" i="1"/>
  <c r="X347" i="1" s="1"/>
  <c r="W345" i="1"/>
  <c r="N345" i="1"/>
  <c r="V341" i="1"/>
  <c r="V340" i="1"/>
  <c r="W339" i="1"/>
  <c r="N339" i="1"/>
  <c r="V337" i="1"/>
  <c r="V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V330" i="1"/>
  <c r="V329" i="1"/>
  <c r="W328" i="1"/>
  <c r="X328" i="1" s="1"/>
  <c r="N328" i="1"/>
  <c r="X327" i="1"/>
  <c r="W327" i="1"/>
  <c r="N327" i="1"/>
  <c r="V325" i="1"/>
  <c r="V324" i="1"/>
  <c r="W323" i="1"/>
  <c r="X323" i="1" s="1"/>
  <c r="N323" i="1"/>
  <c r="W322" i="1"/>
  <c r="X322" i="1" s="1"/>
  <c r="W321" i="1"/>
  <c r="X321" i="1" s="1"/>
  <c r="N321" i="1"/>
  <c r="W320" i="1"/>
  <c r="X320" i="1" s="1"/>
  <c r="N320" i="1"/>
  <c r="W319" i="1"/>
  <c r="N319" i="1"/>
  <c r="V316" i="1"/>
  <c r="V315" i="1"/>
  <c r="W314" i="1"/>
  <c r="X314" i="1" s="1"/>
  <c r="X315" i="1" s="1"/>
  <c r="N314" i="1"/>
  <c r="V312" i="1"/>
  <c r="V311" i="1"/>
  <c r="X310" i="1"/>
  <c r="W310" i="1"/>
  <c r="N310" i="1"/>
  <c r="W309" i="1"/>
  <c r="V307" i="1"/>
  <c r="V306" i="1"/>
  <c r="W305" i="1"/>
  <c r="X305" i="1" s="1"/>
  <c r="N305" i="1"/>
  <c r="W304" i="1"/>
  <c r="X304" i="1" s="1"/>
  <c r="W303" i="1"/>
  <c r="X303" i="1" s="1"/>
  <c r="N303" i="1"/>
  <c r="V301" i="1"/>
  <c r="V300" i="1"/>
  <c r="W299" i="1"/>
  <c r="X299" i="1" s="1"/>
  <c r="N299" i="1"/>
  <c r="W298" i="1"/>
  <c r="X298" i="1" s="1"/>
  <c r="N298" i="1"/>
  <c r="W297" i="1"/>
  <c r="X297" i="1" s="1"/>
  <c r="W296" i="1"/>
  <c r="X296" i="1" s="1"/>
  <c r="N296" i="1"/>
  <c r="W295" i="1"/>
  <c r="X295" i="1" s="1"/>
  <c r="N295" i="1"/>
  <c r="W294" i="1"/>
  <c r="X294" i="1" s="1"/>
  <c r="N294" i="1"/>
  <c r="X293" i="1"/>
  <c r="W293" i="1"/>
  <c r="N293" i="1"/>
  <c r="W292" i="1"/>
  <c r="N292" i="1"/>
  <c r="V288" i="1"/>
  <c r="V287" i="1"/>
  <c r="W286" i="1"/>
  <c r="W287" i="1" s="1"/>
  <c r="N286" i="1"/>
  <c r="V284" i="1"/>
  <c r="V283" i="1"/>
  <c r="W282" i="1"/>
  <c r="N282" i="1"/>
  <c r="V280" i="1"/>
  <c r="V279" i="1"/>
  <c r="W278" i="1"/>
  <c r="W279" i="1" s="1"/>
  <c r="N278" i="1"/>
  <c r="V276" i="1"/>
  <c r="V275" i="1"/>
  <c r="W274" i="1"/>
  <c r="N274" i="1"/>
  <c r="V271" i="1"/>
  <c r="V270" i="1"/>
  <c r="W269" i="1"/>
  <c r="X269" i="1" s="1"/>
  <c r="N269" i="1"/>
  <c r="W268" i="1"/>
  <c r="W271" i="1" s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W259" i="1"/>
  <c r="X259" i="1" s="1"/>
  <c r="N259" i="1"/>
  <c r="W258" i="1"/>
  <c r="X258" i="1" s="1"/>
  <c r="N258" i="1"/>
  <c r="V255" i="1"/>
  <c r="V254" i="1"/>
  <c r="W253" i="1"/>
  <c r="X253" i="1" s="1"/>
  <c r="N253" i="1"/>
  <c r="W252" i="1"/>
  <c r="X252" i="1" s="1"/>
  <c r="N252" i="1"/>
  <c r="X251" i="1"/>
  <c r="X254" i="1" s="1"/>
  <c r="W251" i="1"/>
  <c r="N251" i="1"/>
  <c r="V249" i="1"/>
  <c r="V248" i="1"/>
  <c r="W247" i="1"/>
  <c r="X247" i="1" s="1"/>
  <c r="N247" i="1"/>
  <c r="W246" i="1"/>
  <c r="W245" i="1"/>
  <c r="X245" i="1" s="1"/>
  <c r="V243" i="1"/>
  <c r="V242" i="1"/>
  <c r="W241" i="1"/>
  <c r="X241" i="1" s="1"/>
  <c r="N241" i="1"/>
  <c r="W240" i="1"/>
  <c r="N240" i="1"/>
  <c r="W239" i="1"/>
  <c r="N239" i="1"/>
  <c r="V237" i="1"/>
  <c r="V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X227" i="1" s="1"/>
  <c r="N227" i="1"/>
  <c r="V225" i="1"/>
  <c r="V224" i="1"/>
  <c r="X223" i="1"/>
  <c r="W223" i="1"/>
  <c r="N223" i="1"/>
  <c r="W222" i="1"/>
  <c r="N222" i="1"/>
  <c r="W221" i="1"/>
  <c r="N221" i="1"/>
  <c r="V219" i="1"/>
  <c r="V218" i="1"/>
  <c r="W217" i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X203" i="1"/>
  <c r="W203" i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X214" i="1" s="1"/>
  <c r="N199" i="1"/>
  <c r="V196" i="1"/>
  <c r="V195" i="1"/>
  <c r="W194" i="1"/>
  <c r="N194" i="1"/>
  <c r="V191" i="1"/>
  <c r="V190" i="1"/>
  <c r="X189" i="1"/>
  <c r="W189" i="1"/>
  <c r="N189" i="1"/>
  <c r="W188" i="1"/>
  <c r="N188" i="1"/>
  <c r="W187" i="1"/>
  <c r="X186" i="1"/>
  <c r="W186" i="1"/>
  <c r="V184" i="1"/>
  <c r="V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X174" i="1"/>
  <c r="W174" i="1"/>
  <c r="N174" i="1"/>
  <c r="W173" i="1"/>
  <c r="X173" i="1" s="1"/>
  <c r="W172" i="1"/>
  <c r="X172" i="1" s="1"/>
  <c r="W171" i="1"/>
  <c r="X171" i="1" s="1"/>
  <c r="N171" i="1"/>
  <c r="W170" i="1"/>
  <c r="X170" i="1" s="1"/>
  <c r="N170" i="1"/>
  <c r="W169" i="1"/>
  <c r="X169" i="1" s="1"/>
  <c r="W168" i="1"/>
  <c r="X168" i="1" s="1"/>
  <c r="N168" i="1"/>
  <c r="W167" i="1"/>
  <c r="X167" i="1" s="1"/>
  <c r="W166" i="1"/>
  <c r="X166" i="1" s="1"/>
  <c r="N166" i="1"/>
  <c r="V164" i="1"/>
  <c r="V163" i="1"/>
  <c r="W162" i="1"/>
  <c r="X162" i="1" s="1"/>
  <c r="N162" i="1"/>
  <c r="W161" i="1"/>
  <c r="X161" i="1" s="1"/>
  <c r="N161" i="1"/>
  <c r="W160" i="1"/>
  <c r="X160" i="1" s="1"/>
  <c r="N160" i="1"/>
  <c r="X159" i="1"/>
  <c r="W159" i="1"/>
  <c r="N159" i="1"/>
  <c r="V157" i="1"/>
  <c r="V156" i="1"/>
  <c r="W155" i="1"/>
  <c r="X155" i="1" s="1"/>
  <c r="N155" i="1"/>
  <c r="W154" i="1"/>
  <c r="V152" i="1"/>
  <c r="V151" i="1"/>
  <c r="W150" i="1"/>
  <c r="X150" i="1" s="1"/>
  <c r="N150" i="1"/>
  <c r="W149" i="1"/>
  <c r="W151" i="1" s="1"/>
  <c r="N149" i="1"/>
  <c r="V146" i="1"/>
  <c r="V145" i="1"/>
  <c r="W144" i="1"/>
  <c r="X144" i="1" s="1"/>
  <c r="W143" i="1"/>
  <c r="X143" i="1" s="1"/>
  <c r="N143" i="1"/>
  <c r="X142" i="1"/>
  <c r="W142" i="1"/>
  <c r="N142" i="1"/>
  <c r="W141" i="1"/>
  <c r="X141" i="1" s="1"/>
  <c r="N141" i="1"/>
  <c r="W140" i="1"/>
  <c r="X140" i="1" s="1"/>
  <c r="N140" i="1"/>
  <c r="W139" i="1"/>
  <c r="X139" i="1" s="1"/>
  <c r="N139" i="1"/>
  <c r="W138" i="1"/>
  <c r="N138" i="1"/>
  <c r="W137" i="1"/>
  <c r="X137" i="1" s="1"/>
  <c r="N137" i="1"/>
  <c r="W136" i="1"/>
  <c r="N136" i="1"/>
  <c r="V133" i="1"/>
  <c r="V132" i="1"/>
  <c r="X131" i="1"/>
  <c r="W131" i="1"/>
  <c r="N131" i="1"/>
  <c r="W130" i="1"/>
  <c r="X130" i="1" s="1"/>
  <c r="N130" i="1"/>
  <c r="W129" i="1"/>
  <c r="N129" i="1"/>
  <c r="V125" i="1"/>
  <c r="V124" i="1"/>
  <c r="W123" i="1"/>
  <c r="X123" i="1" s="1"/>
  <c r="N123" i="1"/>
  <c r="W122" i="1"/>
  <c r="X122" i="1" s="1"/>
  <c r="N122" i="1"/>
  <c r="W121" i="1"/>
  <c r="X121" i="1" s="1"/>
  <c r="V118" i="1"/>
  <c r="V117" i="1"/>
  <c r="W116" i="1"/>
  <c r="X116" i="1" s="1"/>
  <c r="X115" i="1"/>
  <c r="W115" i="1"/>
  <c r="W114" i="1"/>
  <c r="W117" i="1" s="1"/>
  <c r="W113" i="1"/>
  <c r="N113" i="1"/>
  <c r="V111" i="1"/>
  <c r="V110" i="1"/>
  <c r="W109" i="1"/>
  <c r="X109" i="1" s="1"/>
  <c r="W108" i="1"/>
  <c r="X108" i="1" s="1"/>
  <c r="N108" i="1"/>
  <c r="W107" i="1"/>
  <c r="X107" i="1" s="1"/>
  <c r="W106" i="1"/>
  <c r="X106" i="1" s="1"/>
  <c r="W105" i="1"/>
  <c r="X105" i="1" s="1"/>
  <c r="X104" i="1"/>
  <c r="W104" i="1"/>
  <c r="N104" i="1"/>
  <c r="W103" i="1"/>
  <c r="X103" i="1" s="1"/>
  <c r="X102" i="1"/>
  <c r="W102" i="1"/>
  <c r="W101" i="1"/>
  <c r="W111" i="1" s="1"/>
  <c r="V99" i="1"/>
  <c r="V98" i="1"/>
  <c r="W97" i="1"/>
  <c r="X97" i="1" s="1"/>
  <c r="N97" i="1"/>
  <c r="W96" i="1"/>
  <c r="X96" i="1" s="1"/>
  <c r="N96" i="1"/>
  <c r="W95" i="1"/>
  <c r="X95" i="1" s="1"/>
  <c r="N95" i="1"/>
  <c r="W94" i="1"/>
  <c r="N94" i="1"/>
  <c r="W93" i="1"/>
  <c r="X93" i="1" s="1"/>
  <c r="N93" i="1"/>
  <c r="W92" i="1"/>
  <c r="X92" i="1" s="1"/>
  <c r="N92" i="1"/>
  <c r="X91" i="1"/>
  <c r="W91" i="1"/>
  <c r="N91" i="1"/>
  <c r="V89" i="1"/>
  <c r="V88" i="1"/>
  <c r="W87" i="1"/>
  <c r="X87" i="1" s="1"/>
  <c r="N87" i="1"/>
  <c r="W86" i="1"/>
  <c r="X86" i="1" s="1"/>
  <c r="W85" i="1"/>
  <c r="X85" i="1" s="1"/>
  <c r="W84" i="1"/>
  <c r="X83" i="1"/>
  <c r="W83" i="1"/>
  <c r="N83" i="1"/>
  <c r="V81" i="1"/>
  <c r="V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W66" i="1"/>
  <c r="X66" i="1" s="1"/>
  <c r="N66" i="1"/>
  <c r="W65" i="1"/>
  <c r="X65" i="1" s="1"/>
  <c r="W64" i="1"/>
  <c r="X63" i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N50" i="1"/>
  <c r="W49" i="1"/>
  <c r="N49" i="1"/>
  <c r="V45" i="1"/>
  <c r="V44" i="1"/>
  <c r="W43" i="1"/>
  <c r="W45" i="1" s="1"/>
  <c r="N43" i="1"/>
  <c r="V41" i="1"/>
  <c r="V40" i="1"/>
  <c r="W39" i="1"/>
  <c r="N39" i="1"/>
  <c r="W37" i="1"/>
  <c r="V37" i="1"/>
  <c r="W36" i="1"/>
  <c r="V36" i="1"/>
  <c r="X35" i="1"/>
  <c r="X36" i="1" s="1"/>
  <c r="W35" i="1"/>
  <c r="N35" i="1"/>
  <c r="V33" i="1"/>
  <c r="V32" i="1"/>
  <c r="W31" i="1"/>
  <c r="X31" i="1" s="1"/>
  <c r="N31" i="1"/>
  <c r="W30" i="1"/>
  <c r="X30" i="1" s="1"/>
  <c r="N30" i="1"/>
  <c r="W29" i="1"/>
  <c r="N29" i="1"/>
  <c r="W28" i="1"/>
  <c r="X28" i="1" s="1"/>
  <c r="N28" i="1"/>
  <c r="W27" i="1"/>
  <c r="X27" i="1" s="1"/>
  <c r="N27" i="1"/>
  <c r="X26" i="1"/>
  <c r="W26" i="1"/>
  <c r="N26" i="1"/>
  <c r="V24" i="1"/>
  <c r="V23" i="1"/>
  <c r="W22" i="1"/>
  <c r="W23" i="1" s="1"/>
  <c r="N22" i="1"/>
  <c r="H10" i="1"/>
  <c r="A9" i="1"/>
  <c r="F10" i="1" s="1"/>
  <c r="D7" i="1"/>
  <c r="O6" i="1"/>
  <c r="N2" i="1"/>
  <c r="X22" i="1" l="1"/>
  <c r="X23" i="1" s="1"/>
  <c r="X43" i="1"/>
  <c r="X44" i="1" s="1"/>
  <c r="W44" i="1"/>
  <c r="W249" i="1"/>
  <c r="W41" i="1"/>
  <c r="W40" i="1"/>
  <c r="X39" i="1"/>
  <c r="X40" i="1" s="1"/>
  <c r="W157" i="1"/>
  <c r="X154" i="1"/>
  <c r="X156" i="1" s="1"/>
  <c r="V471" i="1"/>
  <c r="W51" i="1"/>
  <c r="X49" i="1"/>
  <c r="W59" i="1"/>
  <c r="W118" i="1"/>
  <c r="X113" i="1"/>
  <c r="W124" i="1"/>
  <c r="H481" i="1"/>
  <c r="X136" i="1"/>
  <c r="W156" i="1"/>
  <c r="X163" i="1"/>
  <c r="J481" i="1"/>
  <c r="W196" i="1"/>
  <c r="W195" i="1"/>
  <c r="X194" i="1"/>
  <c r="X195" i="1" s="1"/>
  <c r="W254" i="1"/>
  <c r="W270" i="1"/>
  <c r="W341" i="1"/>
  <c r="W340" i="1"/>
  <c r="X339" i="1"/>
  <c r="X340" i="1" s="1"/>
  <c r="R481" i="1"/>
  <c r="W388" i="1"/>
  <c r="W387" i="1"/>
  <c r="X385" i="1"/>
  <c r="X387" i="1" s="1"/>
  <c r="X423" i="1"/>
  <c r="X441" i="1"/>
  <c r="W443" i="1"/>
  <c r="W442" i="1"/>
  <c r="W325" i="1"/>
  <c r="X319" i="1"/>
  <c r="W329" i="1"/>
  <c r="W330" i="1"/>
  <c r="W347" i="1"/>
  <c r="W348" i="1"/>
  <c r="W363" i="1"/>
  <c r="W374" i="1"/>
  <c r="W375" i="1"/>
  <c r="X469" i="1"/>
  <c r="W469" i="1"/>
  <c r="W24" i="1"/>
  <c r="W33" i="1"/>
  <c r="W52" i="1"/>
  <c r="W81" i="1"/>
  <c r="W88" i="1"/>
  <c r="W89" i="1"/>
  <c r="W99" i="1"/>
  <c r="W98" i="1"/>
  <c r="W146" i="1"/>
  <c r="W191" i="1"/>
  <c r="L481" i="1"/>
  <c r="W225" i="1"/>
  <c r="W243" i="1"/>
  <c r="W306" i="1"/>
  <c r="W401" i="1"/>
  <c r="W402" i="1"/>
  <c r="W429" i="1"/>
  <c r="X457" i="1"/>
  <c r="X461" i="1" s="1"/>
  <c r="W461" i="1"/>
  <c r="W470" i="1"/>
  <c r="X183" i="1"/>
  <c r="X124" i="1"/>
  <c r="X236" i="1"/>
  <c r="V475" i="1"/>
  <c r="X29" i="1"/>
  <c r="X32" i="1" s="1"/>
  <c r="W32" i="1"/>
  <c r="W80" i="1"/>
  <c r="X84" i="1"/>
  <c r="X88" i="1" s="1"/>
  <c r="X94" i="1"/>
  <c r="X98" i="1" s="1"/>
  <c r="X101" i="1"/>
  <c r="X110" i="1" s="1"/>
  <c r="W110" i="1"/>
  <c r="X114" i="1"/>
  <c r="X117" i="1" s="1"/>
  <c r="G481" i="1"/>
  <c r="W133" i="1"/>
  <c r="X138" i="1"/>
  <c r="X145" i="1" s="1"/>
  <c r="W163" i="1"/>
  <c r="X188" i="1"/>
  <c r="W214" i="1"/>
  <c r="W219" i="1"/>
  <c r="X217" i="1"/>
  <c r="X218" i="1" s="1"/>
  <c r="X240" i="1"/>
  <c r="X265" i="1"/>
  <c r="W265" i="1"/>
  <c r="W276" i="1"/>
  <c r="N481" i="1"/>
  <c r="X274" i="1"/>
  <c r="X275" i="1" s="1"/>
  <c r="W284" i="1"/>
  <c r="X282" i="1"/>
  <c r="X283" i="1" s="1"/>
  <c r="O481" i="1"/>
  <c r="W301" i="1"/>
  <c r="X292" i="1"/>
  <c r="X300" i="1" s="1"/>
  <c r="X352" i="1"/>
  <c r="W370" i="1"/>
  <c r="X397" i="1"/>
  <c r="W409" i="1"/>
  <c r="W410" i="1"/>
  <c r="T481" i="1"/>
  <c r="W449" i="1"/>
  <c r="X447" i="1"/>
  <c r="X449" i="1" s="1"/>
  <c r="D481" i="1"/>
  <c r="H9" i="1"/>
  <c r="J9" i="1"/>
  <c r="C481" i="1"/>
  <c r="X50" i="1"/>
  <c r="X51" i="1" s="1"/>
  <c r="X55" i="1"/>
  <c r="X59" i="1" s="1"/>
  <c r="W60" i="1"/>
  <c r="X64" i="1"/>
  <c r="X80" i="1" s="1"/>
  <c r="X129" i="1"/>
  <c r="X132" i="1" s="1"/>
  <c r="W132" i="1"/>
  <c r="W145" i="1"/>
  <c r="W164" i="1"/>
  <c r="W190" i="1"/>
  <c r="X187" i="1"/>
  <c r="X190" i="1" s="1"/>
  <c r="X222" i="1"/>
  <c r="W237" i="1"/>
  <c r="W236" i="1"/>
  <c r="W242" i="1"/>
  <c r="X239" i="1"/>
  <c r="X242" i="1" s="1"/>
  <c r="X246" i="1"/>
  <c r="W255" i="1"/>
  <c r="P481" i="1"/>
  <c r="W324" i="1"/>
  <c r="W337" i="1"/>
  <c r="W381" i="1"/>
  <c r="X377" i="1"/>
  <c r="X381" i="1" s="1"/>
  <c r="W382" i="1"/>
  <c r="W398" i="1"/>
  <c r="X408" i="1"/>
  <c r="X409" i="1" s="1"/>
  <c r="X426" i="1"/>
  <c r="X428" i="1" s="1"/>
  <c r="X442" i="1"/>
  <c r="W450" i="1"/>
  <c r="A10" i="1"/>
  <c r="B481" i="1"/>
  <c r="W472" i="1"/>
  <c r="E481" i="1"/>
  <c r="F481" i="1"/>
  <c r="W125" i="1"/>
  <c r="W152" i="1"/>
  <c r="X149" i="1"/>
  <c r="X151" i="1" s="1"/>
  <c r="I481" i="1"/>
  <c r="W218" i="1"/>
  <c r="W224" i="1"/>
  <c r="X221" i="1"/>
  <c r="X224" i="1" s="1"/>
  <c r="W266" i="1"/>
  <c r="W275" i="1"/>
  <c r="W280" i="1"/>
  <c r="X278" i="1"/>
  <c r="X279" i="1" s="1"/>
  <c r="W283" i="1"/>
  <c r="W288" i="1"/>
  <c r="X286" i="1"/>
  <c r="X287" i="1" s="1"/>
  <c r="W300" i="1"/>
  <c r="X306" i="1"/>
  <c r="W307" i="1"/>
  <c r="X324" i="1"/>
  <c r="X329" i="1"/>
  <c r="X336" i="1"/>
  <c r="X370" i="1"/>
  <c r="W371" i="1"/>
  <c r="S481" i="1"/>
  <c r="W423" i="1"/>
  <c r="W424" i="1"/>
  <c r="X437" i="1"/>
  <c r="W438" i="1"/>
  <c r="W454" i="1"/>
  <c r="W473" i="1"/>
  <c r="M481" i="1"/>
  <c r="F9" i="1"/>
  <c r="W183" i="1"/>
  <c r="W184" i="1"/>
  <c r="X248" i="1"/>
  <c r="W311" i="1"/>
  <c r="W312" i="1"/>
  <c r="X309" i="1"/>
  <c r="X311" i="1" s="1"/>
  <c r="W315" i="1"/>
  <c r="W316" i="1"/>
  <c r="W406" i="1"/>
  <c r="X404" i="1"/>
  <c r="X405" i="1" s="1"/>
  <c r="Q481" i="1"/>
  <c r="W248" i="1"/>
  <c r="W336" i="1"/>
  <c r="W397" i="1"/>
  <c r="W437" i="1"/>
  <c r="W455" i="1"/>
  <c r="W215" i="1"/>
  <c r="X268" i="1"/>
  <c r="X270" i="1" s="1"/>
  <c r="X350" i="1"/>
  <c r="X363" i="1" s="1"/>
  <c r="X452" i="1"/>
  <c r="X454" i="1" s="1"/>
  <c r="W471" i="1" l="1"/>
  <c r="W475" i="1"/>
  <c r="X476" i="1"/>
  <c r="W474" i="1"/>
</calcChain>
</file>

<file path=xl/sharedStrings.xml><?xml version="1.0" encoding="utf-8"?>
<sst xmlns="http://schemas.openxmlformats.org/spreadsheetml/2006/main" count="2016" uniqueCount="703">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</sst>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topLeftCell="A2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0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7" customWidth="1"/>
    <col min="31" max="31" width="9.140625" style="307" customWidth="1"/>
    <col min="32" max="16384" width="9.140625" style="307"/>
  </cols>
  <sheetData>
    <row r="1" spans="1:29" s="311" customFormat="1" ht="45" customHeight="1" x14ac:dyDescent="0.2">
      <c r="A1" s="41"/>
      <c r="B1" s="41"/>
      <c r="C1" s="41"/>
      <c r="D1" s="457" t="s">
        <v>0</v>
      </c>
      <c r="E1" s="318"/>
      <c r="F1" s="318"/>
      <c r="G1" s="12" t="s">
        <v>1</v>
      </c>
      <c r="H1" s="457" t="s">
        <v>2</v>
      </c>
      <c r="I1" s="318"/>
      <c r="J1" s="318"/>
      <c r="K1" s="318"/>
      <c r="L1" s="318"/>
      <c r="M1" s="318"/>
      <c r="N1" s="318"/>
      <c r="O1" s="318"/>
      <c r="P1" s="317" t="s">
        <v>3</v>
      </c>
      <c r="Q1" s="318"/>
      <c r="R1" s="31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1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1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1" customFormat="1" ht="23.45" customHeight="1" x14ac:dyDescent="0.2">
      <c r="A5" s="524" t="s">
        <v>8</v>
      </c>
      <c r="B5" s="347"/>
      <c r="C5" s="338"/>
      <c r="D5" s="579"/>
      <c r="E5" s="580"/>
      <c r="F5" s="388" t="s">
        <v>9</v>
      </c>
      <c r="G5" s="338"/>
      <c r="H5" s="579" t="s">
        <v>702</v>
      </c>
      <c r="I5" s="614"/>
      <c r="J5" s="614"/>
      <c r="K5" s="614"/>
      <c r="L5" s="580"/>
      <c r="N5" s="24" t="s">
        <v>10</v>
      </c>
      <c r="O5" s="394">
        <v>45304</v>
      </c>
      <c r="P5" s="395"/>
      <c r="R5" s="354" t="s">
        <v>11</v>
      </c>
      <c r="S5" s="355"/>
      <c r="T5" s="503" t="s">
        <v>12</v>
      </c>
      <c r="U5" s="395"/>
      <c r="Z5" s="51"/>
      <c r="AA5" s="51"/>
      <c r="AB5" s="51"/>
    </row>
    <row r="6" spans="1:29" s="311" customFormat="1" ht="24" customHeight="1" x14ac:dyDescent="0.2">
      <c r="A6" s="524" t="s">
        <v>13</v>
      </c>
      <c r="B6" s="347"/>
      <c r="C6" s="338"/>
      <c r="D6" s="431" t="s">
        <v>683</v>
      </c>
      <c r="E6" s="432"/>
      <c r="F6" s="432"/>
      <c r="G6" s="432"/>
      <c r="H6" s="432"/>
      <c r="I6" s="432"/>
      <c r="J6" s="432"/>
      <c r="K6" s="432"/>
      <c r="L6" s="395"/>
      <c r="N6" s="24" t="s">
        <v>15</v>
      </c>
      <c r="O6" s="563" t="str">
        <f>IF(O5=0," ",CHOOSE(WEEKDAY(O5,2),"Понедельник","Вторник","Среда","Четверг","Пятница","Суббота","Воскресенье"))</f>
        <v>Суббота</v>
      </c>
      <c r="P6" s="327"/>
      <c r="R6" s="591" t="s">
        <v>16</v>
      </c>
      <c r="S6" s="355"/>
      <c r="T6" s="508" t="s">
        <v>17</v>
      </c>
      <c r="U6" s="509"/>
      <c r="Z6" s="51"/>
      <c r="AA6" s="51"/>
      <c r="AB6" s="51"/>
    </row>
    <row r="7" spans="1:29" s="311" customFormat="1" ht="21.75" hidden="1" customHeight="1" x14ac:dyDescent="0.2">
      <c r="A7" s="55"/>
      <c r="B7" s="55"/>
      <c r="C7" s="55"/>
      <c r="D7" s="474" t="str">
        <f>IFERROR(VLOOKUP(DeliveryAddress,Table,3,0),1)</f>
        <v>5</v>
      </c>
      <c r="E7" s="475"/>
      <c r="F7" s="475"/>
      <c r="G7" s="475"/>
      <c r="H7" s="475"/>
      <c r="I7" s="475"/>
      <c r="J7" s="475"/>
      <c r="K7" s="475"/>
      <c r="L7" s="438"/>
      <c r="N7" s="24"/>
      <c r="O7" s="42"/>
      <c r="P7" s="42"/>
      <c r="R7" s="320"/>
      <c r="S7" s="355"/>
      <c r="T7" s="510"/>
      <c r="U7" s="511"/>
      <c r="Z7" s="51"/>
      <c r="AA7" s="51"/>
      <c r="AB7" s="51"/>
    </row>
    <row r="8" spans="1:29" s="311" customFormat="1" ht="25.5" customHeight="1" x14ac:dyDescent="0.2">
      <c r="A8" s="363" t="s">
        <v>18</v>
      </c>
      <c r="B8" s="331"/>
      <c r="C8" s="332"/>
      <c r="D8" s="566"/>
      <c r="E8" s="567"/>
      <c r="F8" s="567"/>
      <c r="G8" s="567"/>
      <c r="H8" s="567"/>
      <c r="I8" s="567"/>
      <c r="J8" s="567"/>
      <c r="K8" s="567"/>
      <c r="L8" s="568"/>
      <c r="N8" s="24" t="s">
        <v>19</v>
      </c>
      <c r="O8" s="410">
        <v>0.45833333333333331</v>
      </c>
      <c r="P8" s="395"/>
      <c r="R8" s="320"/>
      <c r="S8" s="355"/>
      <c r="T8" s="510"/>
      <c r="U8" s="511"/>
      <c r="Z8" s="51"/>
      <c r="AA8" s="51"/>
      <c r="AB8" s="51"/>
    </row>
    <row r="9" spans="1:29" s="311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18"/>
      <c r="E9" s="353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N9" s="26" t="s">
        <v>20</v>
      </c>
      <c r="O9" s="394"/>
      <c r="P9" s="395"/>
      <c r="R9" s="320"/>
      <c r="S9" s="355"/>
      <c r="T9" s="512"/>
      <c r="U9" s="513"/>
      <c r="V9" s="43"/>
      <c r="W9" s="43"/>
      <c r="X9" s="43"/>
      <c r="Y9" s="43"/>
      <c r="Z9" s="51"/>
      <c r="AA9" s="51"/>
      <c r="AB9" s="51"/>
    </row>
    <row r="10" spans="1:29" s="311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18"/>
      <c r="E10" s="353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441" t="str">
        <f>IFERROR(VLOOKUP($D$10,Proxy,2,FALSE),"")</f>
        <v/>
      </c>
      <c r="I10" s="320"/>
      <c r="J10" s="320"/>
      <c r="K10" s="320"/>
      <c r="L10" s="320"/>
      <c r="N10" s="26" t="s">
        <v>21</v>
      </c>
      <c r="O10" s="410"/>
      <c r="P10" s="395"/>
      <c r="S10" s="24" t="s">
        <v>22</v>
      </c>
      <c r="T10" s="623" t="s">
        <v>23</v>
      </c>
      <c r="U10" s="509"/>
      <c r="V10" s="44"/>
      <c r="W10" s="44"/>
      <c r="X10" s="44"/>
      <c r="Y10" s="44"/>
      <c r="Z10" s="51"/>
      <c r="AA10" s="51"/>
      <c r="AB10" s="51"/>
    </row>
    <row r="11" spans="1:29" s="31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0"/>
      <c r="P11" s="395"/>
      <c r="S11" s="24" t="s">
        <v>26</v>
      </c>
      <c r="T11" s="377" t="s">
        <v>27</v>
      </c>
      <c r="U11" s="378"/>
      <c r="V11" s="45"/>
      <c r="W11" s="45"/>
      <c r="X11" s="45"/>
      <c r="Y11" s="45"/>
      <c r="Z11" s="51"/>
      <c r="AA11" s="51"/>
      <c r="AB11" s="51"/>
    </row>
    <row r="12" spans="1:29" s="311" customFormat="1" ht="18.600000000000001" customHeight="1" x14ac:dyDescent="0.2">
      <c r="A12" s="389" t="s">
        <v>28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38"/>
      <c r="N12" s="24" t="s">
        <v>29</v>
      </c>
      <c r="O12" s="437"/>
      <c r="P12" s="438"/>
      <c r="Q12" s="23"/>
      <c r="S12" s="24"/>
      <c r="T12" s="318"/>
      <c r="U12" s="320"/>
      <c r="Z12" s="51"/>
      <c r="AA12" s="51"/>
      <c r="AB12" s="51"/>
    </row>
    <row r="13" spans="1:29" s="311" customFormat="1" ht="23.25" customHeight="1" x14ac:dyDescent="0.2">
      <c r="A13" s="389" t="s">
        <v>30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38"/>
      <c r="M13" s="26"/>
      <c r="N13" s="26" t="s">
        <v>31</v>
      </c>
      <c r="O13" s="377"/>
      <c r="P13" s="378"/>
      <c r="Q13" s="23"/>
      <c r="V13" s="49"/>
      <c r="W13" s="49"/>
      <c r="X13" s="49"/>
      <c r="Y13" s="49"/>
      <c r="Z13" s="51"/>
      <c r="AA13" s="51"/>
      <c r="AB13" s="51"/>
    </row>
    <row r="14" spans="1:29" s="311" customFormat="1" ht="18.600000000000001" customHeight="1" x14ac:dyDescent="0.2">
      <c r="A14" s="389" t="s">
        <v>32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38"/>
      <c r="V14" s="50"/>
      <c r="W14" s="50"/>
      <c r="X14" s="50"/>
      <c r="Y14" s="50"/>
      <c r="Z14" s="51"/>
      <c r="AA14" s="51"/>
      <c r="AB14" s="51"/>
    </row>
    <row r="15" spans="1:29" s="311" customFormat="1" ht="22.5" customHeight="1" x14ac:dyDescent="0.2">
      <c r="A15" s="405" t="s">
        <v>33</v>
      </c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38"/>
      <c r="N15" s="522" t="s">
        <v>34</v>
      </c>
      <c r="O15" s="318"/>
      <c r="P15" s="318"/>
      <c r="Q15" s="318"/>
      <c r="R15" s="31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3"/>
      <c r="O16" s="523"/>
      <c r="P16" s="523"/>
      <c r="Q16" s="523"/>
      <c r="R16" s="52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2" t="s">
        <v>35</v>
      </c>
      <c r="B17" s="322" t="s">
        <v>36</v>
      </c>
      <c r="C17" s="531" t="s">
        <v>37</v>
      </c>
      <c r="D17" s="322" t="s">
        <v>38</v>
      </c>
      <c r="E17" s="323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558"/>
      <c r="P17" s="558"/>
      <c r="Q17" s="558"/>
      <c r="R17" s="323"/>
      <c r="S17" s="337" t="s">
        <v>48</v>
      </c>
      <c r="T17" s="338"/>
      <c r="U17" s="322" t="s">
        <v>49</v>
      </c>
      <c r="V17" s="322" t="s">
        <v>50</v>
      </c>
      <c r="W17" s="605" t="s">
        <v>51</v>
      </c>
      <c r="X17" s="322" t="s">
        <v>52</v>
      </c>
      <c r="Y17" s="340" t="s">
        <v>53</v>
      </c>
      <c r="Z17" s="340" t="s">
        <v>54</v>
      </c>
      <c r="AA17" s="340" t="s">
        <v>55</v>
      </c>
      <c r="AB17" s="600"/>
      <c r="AC17" s="601"/>
      <c r="AD17" s="538"/>
      <c r="BA17" s="594" t="s">
        <v>56</v>
      </c>
    </row>
    <row r="18" spans="1:53" ht="14.25" customHeight="1" x14ac:dyDescent="0.2">
      <c r="A18" s="329"/>
      <c r="B18" s="329"/>
      <c r="C18" s="329"/>
      <c r="D18" s="324"/>
      <c r="E18" s="325"/>
      <c r="F18" s="329"/>
      <c r="G18" s="329"/>
      <c r="H18" s="329"/>
      <c r="I18" s="329"/>
      <c r="J18" s="329"/>
      <c r="K18" s="329"/>
      <c r="L18" s="329"/>
      <c r="M18" s="329"/>
      <c r="N18" s="324"/>
      <c r="O18" s="559"/>
      <c r="P18" s="559"/>
      <c r="Q18" s="559"/>
      <c r="R18" s="325"/>
      <c r="S18" s="310" t="s">
        <v>57</v>
      </c>
      <c r="T18" s="310" t="s">
        <v>58</v>
      </c>
      <c r="U18" s="329"/>
      <c r="V18" s="329"/>
      <c r="W18" s="606"/>
      <c r="X18" s="329"/>
      <c r="Y18" s="341"/>
      <c r="Z18" s="341"/>
      <c r="AA18" s="602"/>
      <c r="AB18" s="603"/>
      <c r="AC18" s="604"/>
      <c r="AD18" s="539"/>
      <c r="BA18" s="320"/>
    </row>
    <row r="19" spans="1:53" ht="27.75" hidden="1" customHeight="1" x14ac:dyDescent="0.2">
      <c r="A19" s="397" t="s">
        <v>59</v>
      </c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48"/>
      <c r="Z19" s="48"/>
    </row>
    <row r="20" spans="1:53" ht="16.5" hidden="1" customHeight="1" x14ac:dyDescent="0.25">
      <c r="A20" s="328" t="s">
        <v>59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9"/>
      <c r="Z20" s="309"/>
    </row>
    <row r="21" spans="1:53" ht="14.25" hidden="1" customHeight="1" x14ac:dyDescent="0.25">
      <c r="A21" s="342" t="s">
        <v>60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8"/>
      <c r="Z21" s="30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6">
        <v>4607091389258</v>
      </c>
      <c r="E22" s="327"/>
      <c r="F22" s="312">
        <v>0.3</v>
      </c>
      <c r="G22" s="32">
        <v>6</v>
      </c>
      <c r="H22" s="312">
        <v>1.8</v>
      </c>
      <c r="I22" s="31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4"/>
      <c r="P22" s="334"/>
      <c r="Q22" s="334"/>
      <c r="R22" s="327"/>
      <c r="S22" s="34"/>
      <c r="T22" s="34"/>
      <c r="U22" s="35" t="s">
        <v>65</v>
      </c>
      <c r="V22" s="313">
        <v>0</v>
      </c>
      <c r="W22" s="31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1"/>
      <c r="N23" s="330" t="s">
        <v>66</v>
      </c>
      <c r="O23" s="331"/>
      <c r="P23" s="331"/>
      <c r="Q23" s="331"/>
      <c r="R23" s="331"/>
      <c r="S23" s="331"/>
      <c r="T23" s="332"/>
      <c r="U23" s="37" t="s">
        <v>67</v>
      </c>
      <c r="V23" s="315">
        <f>IFERROR(V22/H22,"0")</f>
        <v>0</v>
      </c>
      <c r="W23" s="315">
        <f>IFERROR(W22/H22,"0")</f>
        <v>0</v>
      </c>
      <c r="X23" s="315">
        <f>IFERROR(IF(X22="",0,X22),"0")</f>
        <v>0</v>
      </c>
      <c r="Y23" s="316"/>
      <c r="Z23" s="316"/>
    </row>
    <row r="24" spans="1:53" hidden="1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1"/>
      <c r="N24" s="330" t="s">
        <v>66</v>
      </c>
      <c r="O24" s="331"/>
      <c r="P24" s="331"/>
      <c r="Q24" s="331"/>
      <c r="R24" s="331"/>
      <c r="S24" s="331"/>
      <c r="T24" s="332"/>
      <c r="U24" s="37" t="s">
        <v>65</v>
      </c>
      <c r="V24" s="315">
        <f>IFERROR(SUM(V22:V22),"0")</f>
        <v>0</v>
      </c>
      <c r="W24" s="315">
        <f>IFERROR(SUM(W22:W22),"0")</f>
        <v>0</v>
      </c>
      <c r="X24" s="37"/>
      <c r="Y24" s="316"/>
      <c r="Z24" s="316"/>
    </row>
    <row r="25" spans="1:53" ht="14.25" hidden="1" customHeight="1" x14ac:dyDescent="0.25">
      <c r="A25" s="342" t="s">
        <v>68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8"/>
      <c r="Z25" s="30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6">
        <v>4607091383881</v>
      </c>
      <c r="E26" s="327"/>
      <c r="F26" s="312">
        <v>0.33</v>
      </c>
      <c r="G26" s="32">
        <v>6</v>
      </c>
      <c r="H26" s="312">
        <v>1.98</v>
      </c>
      <c r="I26" s="31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4"/>
      <c r="P26" s="334"/>
      <c r="Q26" s="334"/>
      <c r="R26" s="327"/>
      <c r="S26" s="34"/>
      <c r="T26" s="34"/>
      <c r="U26" s="35" t="s">
        <v>65</v>
      </c>
      <c r="V26" s="313">
        <v>0</v>
      </c>
      <c r="W26" s="31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6">
        <v>4607091388237</v>
      </c>
      <c r="E27" s="327"/>
      <c r="F27" s="312">
        <v>0.42</v>
      </c>
      <c r="G27" s="32">
        <v>6</v>
      </c>
      <c r="H27" s="312">
        <v>2.52</v>
      </c>
      <c r="I27" s="31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4"/>
      <c r="P27" s="334"/>
      <c r="Q27" s="334"/>
      <c r="R27" s="327"/>
      <c r="S27" s="34"/>
      <c r="T27" s="34"/>
      <c r="U27" s="35" t="s">
        <v>65</v>
      </c>
      <c r="V27" s="313">
        <v>0</v>
      </c>
      <c r="W27" s="31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6">
        <v>4607091383935</v>
      </c>
      <c r="E28" s="327"/>
      <c r="F28" s="312">
        <v>0.33</v>
      </c>
      <c r="G28" s="32">
        <v>6</v>
      </c>
      <c r="H28" s="312">
        <v>1.98</v>
      </c>
      <c r="I28" s="31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4"/>
      <c r="P28" s="334"/>
      <c r="Q28" s="334"/>
      <c r="R28" s="327"/>
      <c r="S28" s="34"/>
      <c r="T28" s="34"/>
      <c r="U28" s="35" t="s">
        <v>65</v>
      </c>
      <c r="V28" s="313">
        <v>0</v>
      </c>
      <c r="W28" s="31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6">
        <v>4680115881853</v>
      </c>
      <c r="E29" s="327"/>
      <c r="F29" s="312">
        <v>0.33</v>
      </c>
      <c r="G29" s="32">
        <v>6</v>
      </c>
      <c r="H29" s="312">
        <v>1.98</v>
      </c>
      <c r="I29" s="31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4"/>
      <c r="P29" s="334"/>
      <c r="Q29" s="334"/>
      <c r="R29" s="327"/>
      <c r="S29" s="34"/>
      <c r="T29" s="34"/>
      <c r="U29" s="35" t="s">
        <v>65</v>
      </c>
      <c r="V29" s="313">
        <v>0</v>
      </c>
      <c r="W29" s="31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6">
        <v>4607091383911</v>
      </c>
      <c r="E30" s="327"/>
      <c r="F30" s="312">
        <v>0.33</v>
      </c>
      <c r="G30" s="32">
        <v>6</v>
      </c>
      <c r="H30" s="312">
        <v>1.98</v>
      </c>
      <c r="I30" s="31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2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4"/>
      <c r="P30" s="334"/>
      <c r="Q30" s="334"/>
      <c r="R30" s="327"/>
      <c r="S30" s="34"/>
      <c r="T30" s="34"/>
      <c r="U30" s="35" t="s">
        <v>65</v>
      </c>
      <c r="V30" s="313">
        <v>0</v>
      </c>
      <c r="W30" s="31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6">
        <v>4607091388244</v>
      </c>
      <c r="E31" s="327"/>
      <c r="F31" s="312">
        <v>0.42</v>
      </c>
      <c r="G31" s="32">
        <v>6</v>
      </c>
      <c r="H31" s="312">
        <v>2.52</v>
      </c>
      <c r="I31" s="31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4"/>
      <c r="P31" s="334"/>
      <c r="Q31" s="334"/>
      <c r="R31" s="327"/>
      <c r="S31" s="34"/>
      <c r="T31" s="34"/>
      <c r="U31" s="35" t="s">
        <v>65</v>
      </c>
      <c r="V31" s="313">
        <v>0</v>
      </c>
      <c r="W31" s="31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1"/>
      <c r="N32" s="330" t="s">
        <v>66</v>
      </c>
      <c r="O32" s="331"/>
      <c r="P32" s="331"/>
      <c r="Q32" s="331"/>
      <c r="R32" s="331"/>
      <c r="S32" s="331"/>
      <c r="T32" s="332"/>
      <c r="U32" s="37" t="s">
        <v>67</v>
      </c>
      <c r="V32" s="315">
        <f>IFERROR(V26/H26,"0")+IFERROR(V27/H27,"0")+IFERROR(V28/H28,"0")+IFERROR(V29/H29,"0")+IFERROR(V30/H30,"0")+IFERROR(V31/H31,"0")</f>
        <v>0</v>
      </c>
      <c r="W32" s="315">
        <f>IFERROR(W26/H26,"0")+IFERROR(W27/H27,"0")+IFERROR(W28/H28,"0")+IFERROR(W29/H29,"0")+IFERROR(W30/H30,"0")+IFERROR(W31/H31,"0")</f>
        <v>0</v>
      </c>
      <c r="X32" s="315">
        <f>IFERROR(IF(X26="",0,X26),"0")+IFERROR(IF(X27="",0,X27),"0")+IFERROR(IF(X28="",0,X28),"0")+IFERROR(IF(X29="",0,X29),"0")+IFERROR(IF(X30="",0,X30),"0")+IFERROR(IF(X31="",0,X31),"0")</f>
        <v>0</v>
      </c>
      <c r="Y32" s="316"/>
      <c r="Z32" s="316"/>
    </row>
    <row r="33" spans="1:53" hidden="1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1"/>
      <c r="N33" s="330" t="s">
        <v>66</v>
      </c>
      <c r="O33" s="331"/>
      <c r="P33" s="331"/>
      <c r="Q33" s="331"/>
      <c r="R33" s="331"/>
      <c r="S33" s="331"/>
      <c r="T33" s="332"/>
      <c r="U33" s="37" t="s">
        <v>65</v>
      </c>
      <c r="V33" s="315">
        <f>IFERROR(SUM(V26:V31),"0")</f>
        <v>0</v>
      </c>
      <c r="W33" s="315">
        <f>IFERROR(SUM(W26:W31),"0")</f>
        <v>0</v>
      </c>
      <c r="X33" s="37"/>
      <c r="Y33" s="316"/>
      <c r="Z33" s="316"/>
    </row>
    <row r="34" spans="1:53" ht="14.25" hidden="1" customHeight="1" x14ac:dyDescent="0.25">
      <c r="A34" s="342" t="s">
        <v>81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8"/>
      <c r="Z34" s="308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6">
        <v>4607091388503</v>
      </c>
      <c r="E35" s="327"/>
      <c r="F35" s="312">
        <v>0.05</v>
      </c>
      <c r="G35" s="32">
        <v>12</v>
      </c>
      <c r="H35" s="312">
        <v>0.6</v>
      </c>
      <c r="I35" s="31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4"/>
      <c r="P35" s="334"/>
      <c r="Q35" s="334"/>
      <c r="R35" s="327"/>
      <c r="S35" s="34"/>
      <c r="T35" s="34"/>
      <c r="U35" s="35" t="s">
        <v>65</v>
      </c>
      <c r="V35" s="313">
        <v>0</v>
      </c>
      <c r="W35" s="31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1"/>
      <c r="N36" s="330" t="s">
        <v>66</v>
      </c>
      <c r="O36" s="331"/>
      <c r="P36" s="331"/>
      <c r="Q36" s="331"/>
      <c r="R36" s="331"/>
      <c r="S36" s="331"/>
      <c r="T36" s="332"/>
      <c r="U36" s="37" t="s">
        <v>67</v>
      </c>
      <c r="V36" s="315">
        <f>IFERROR(V35/H35,"0")</f>
        <v>0</v>
      </c>
      <c r="W36" s="315">
        <f>IFERROR(W35/H35,"0")</f>
        <v>0</v>
      </c>
      <c r="X36" s="315">
        <f>IFERROR(IF(X35="",0,X35),"0")</f>
        <v>0</v>
      </c>
      <c r="Y36" s="316"/>
      <c r="Z36" s="316"/>
    </row>
    <row r="37" spans="1:53" hidden="1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1"/>
      <c r="N37" s="330" t="s">
        <v>66</v>
      </c>
      <c r="O37" s="331"/>
      <c r="P37" s="331"/>
      <c r="Q37" s="331"/>
      <c r="R37" s="331"/>
      <c r="S37" s="331"/>
      <c r="T37" s="332"/>
      <c r="U37" s="37" t="s">
        <v>65</v>
      </c>
      <c r="V37" s="315">
        <f>IFERROR(SUM(V35:V35),"0")</f>
        <v>0</v>
      </c>
      <c r="W37" s="315">
        <f>IFERROR(SUM(W35:W35),"0")</f>
        <v>0</v>
      </c>
      <c r="X37" s="37"/>
      <c r="Y37" s="316"/>
      <c r="Z37" s="316"/>
    </row>
    <row r="38" spans="1:53" ht="14.25" hidden="1" customHeight="1" x14ac:dyDescent="0.25">
      <c r="A38" s="342" t="s">
        <v>86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8"/>
      <c r="Z38" s="308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6">
        <v>4607091388282</v>
      </c>
      <c r="E39" s="327"/>
      <c r="F39" s="312">
        <v>0.3</v>
      </c>
      <c r="G39" s="32">
        <v>6</v>
      </c>
      <c r="H39" s="312">
        <v>1.8</v>
      </c>
      <c r="I39" s="31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4"/>
      <c r="P39" s="334"/>
      <c r="Q39" s="334"/>
      <c r="R39" s="327"/>
      <c r="S39" s="34"/>
      <c r="T39" s="34"/>
      <c r="U39" s="35" t="s">
        <v>65</v>
      </c>
      <c r="V39" s="313">
        <v>0</v>
      </c>
      <c r="W39" s="31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1"/>
      <c r="N40" s="330" t="s">
        <v>66</v>
      </c>
      <c r="O40" s="331"/>
      <c r="P40" s="331"/>
      <c r="Q40" s="331"/>
      <c r="R40" s="331"/>
      <c r="S40" s="331"/>
      <c r="T40" s="332"/>
      <c r="U40" s="37" t="s">
        <v>67</v>
      </c>
      <c r="V40" s="315">
        <f>IFERROR(V39/H39,"0")</f>
        <v>0</v>
      </c>
      <c r="W40" s="315">
        <f>IFERROR(W39/H39,"0")</f>
        <v>0</v>
      </c>
      <c r="X40" s="315">
        <f>IFERROR(IF(X39="",0,X39),"0")</f>
        <v>0</v>
      </c>
      <c r="Y40" s="316"/>
      <c r="Z40" s="316"/>
    </row>
    <row r="41" spans="1:53" hidden="1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1"/>
      <c r="N41" s="330" t="s">
        <v>66</v>
      </c>
      <c r="O41" s="331"/>
      <c r="P41" s="331"/>
      <c r="Q41" s="331"/>
      <c r="R41" s="331"/>
      <c r="S41" s="331"/>
      <c r="T41" s="332"/>
      <c r="U41" s="37" t="s">
        <v>65</v>
      </c>
      <c r="V41" s="315">
        <f>IFERROR(SUM(V39:V39),"0")</f>
        <v>0</v>
      </c>
      <c r="W41" s="315">
        <f>IFERROR(SUM(W39:W39),"0")</f>
        <v>0</v>
      </c>
      <c r="X41" s="37"/>
      <c r="Y41" s="316"/>
      <c r="Z41" s="316"/>
    </row>
    <row r="42" spans="1:53" ht="14.25" hidden="1" customHeight="1" x14ac:dyDescent="0.25">
      <c r="A42" s="342" t="s">
        <v>90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8"/>
      <c r="Z42" s="308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6">
        <v>4607091389111</v>
      </c>
      <c r="E43" s="327"/>
      <c r="F43" s="312">
        <v>2.5000000000000001E-2</v>
      </c>
      <c r="G43" s="32">
        <v>10</v>
      </c>
      <c r="H43" s="312">
        <v>0.25</v>
      </c>
      <c r="I43" s="31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4"/>
      <c r="P43" s="334"/>
      <c r="Q43" s="334"/>
      <c r="R43" s="327"/>
      <c r="S43" s="34"/>
      <c r="T43" s="34"/>
      <c r="U43" s="35" t="s">
        <v>65</v>
      </c>
      <c r="V43" s="313">
        <v>0</v>
      </c>
      <c r="W43" s="31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1"/>
      <c r="N44" s="330" t="s">
        <v>66</v>
      </c>
      <c r="O44" s="331"/>
      <c r="P44" s="331"/>
      <c r="Q44" s="331"/>
      <c r="R44" s="331"/>
      <c r="S44" s="331"/>
      <c r="T44" s="332"/>
      <c r="U44" s="37" t="s">
        <v>67</v>
      </c>
      <c r="V44" s="315">
        <f>IFERROR(V43/H43,"0")</f>
        <v>0</v>
      </c>
      <c r="W44" s="315">
        <f>IFERROR(W43/H43,"0")</f>
        <v>0</v>
      </c>
      <c r="X44" s="315">
        <f>IFERROR(IF(X43="",0,X43),"0")</f>
        <v>0</v>
      </c>
      <c r="Y44" s="316"/>
      <c r="Z44" s="316"/>
    </row>
    <row r="45" spans="1:53" hidden="1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1"/>
      <c r="N45" s="330" t="s">
        <v>66</v>
      </c>
      <c r="O45" s="331"/>
      <c r="P45" s="331"/>
      <c r="Q45" s="331"/>
      <c r="R45" s="331"/>
      <c r="S45" s="331"/>
      <c r="T45" s="332"/>
      <c r="U45" s="37" t="s">
        <v>65</v>
      </c>
      <c r="V45" s="315">
        <f>IFERROR(SUM(V43:V43),"0")</f>
        <v>0</v>
      </c>
      <c r="W45" s="315">
        <f>IFERROR(SUM(W43:W43),"0")</f>
        <v>0</v>
      </c>
      <c r="X45" s="37"/>
      <c r="Y45" s="316"/>
      <c r="Z45" s="316"/>
    </row>
    <row r="46" spans="1:53" ht="27.75" hidden="1" customHeight="1" x14ac:dyDescent="0.2">
      <c r="A46" s="397" t="s">
        <v>93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48"/>
      <c r="Z46" s="48"/>
    </row>
    <row r="47" spans="1:53" ht="16.5" hidden="1" customHeight="1" x14ac:dyDescent="0.25">
      <c r="A47" s="328" t="s">
        <v>94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9"/>
      <c r="Z47" s="309"/>
    </row>
    <row r="48" spans="1:53" ht="14.25" hidden="1" customHeight="1" x14ac:dyDescent="0.25">
      <c r="A48" s="342" t="s">
        <v>95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6">
        <v>4680115881440</v>
      </c>
      <c r="E49" s="327"/>
      <c r="F49" s="312">
        <v>1.35</v>
      </c>
      <c r="G49" s="32">
        <v>8</v>
      </c>
      <c r="H49" s="312">
        <v>10.8</v>
      </c>
      <c r="I49" s="31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4"/>
      <c r="P49" s="334"/>
      <c r="Q49" s="334"/>
      <c r="R49" s="327"/>
      <c r="S49" s="34"/>
      <c r="T49" s="34"/>
      <c r="U49" s="35" t="s">
        <v>65</v>
      </c>
      <c r="V49" s="313">
        <v>59</v>
      </c>
      <c r="W49" s="314">
        <f>IFERROR(IF(V49="",0,CEILING((V49/$H49),1)*$H49),"")</f>
        <v>64.800000000000011</v>
      </c>
      <c r="X49" s="36">
        <f>IFERROR(IF(W49=0,"",ROUNDUP(W49/H49,0)*0.02175),"")</f>
        <v>0.1305</v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26">
        <v>4680115881433</v>
      </c>
      <c r="E50" s="327"/>
      <c r="F50" s="312">
        <v>0.45</v>
      </c>
      <c r="G50" s="32">
        <v>6</v>
      </c>
      <c r="H50" s="312">
        <v>2.7</v>
      </c>
      <c r="I50" s="31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4"/>
      <c r="P50" s="334"/>
      <c r="Q50" s="334"/>
      <c r="R50" s="327"/>
      <c r="S50" s="34"/>
      <c r="T50" s="34"/>
      <c r="U50" s="35" t="s">
        <v>65</v>
      </c>
      <c r="V50" s="313">
        <v>0</v>
      </c>
      <c r="W50" s="314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1"/>
      <c r="N51" s="330" t="s">
        <v>66</v>
      </c>
      <c r="O51" s="331"/>
      <c r="P51" s="331"/>
      <c r="Q51" s="331"/>
      <c r="R51" s="331"/>
      <c r="S51" s="331"/>
      <c r="T51" s="332"/>
      <c r="U51" s="37" t="s">
        <v>67</v>
      </c>
      <c r="V51" s="315">
        <f>IFERROR(V49/H49,"0")+IFERROR(V50/H50,"0")</f>
        <v>5.4629629629629628</v>
      </c>
      <c r="W51" s="315">
        <f>IFERROR(W49/H49,"0")+IFERROR(W50/H50,"0")</f>
        <v>6.0000000000000009</v>
      </c>
      <c r="X51" s="315">
        <f>IFERROR(IF(X49="",0,X49),"0")+IFERROR(IF(X50="",0,X50),"0")</f>
        <v>0.1305</v>
      </c>
      <c r="Y51" s="316"/>
      <c r="Z51" s="316"/>
    </row>
    <row r="52" spans="1:53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1"/>
      <c r="N52" s="330" t="s">
        <v>66</v>
      </c>
      <c r="O52" s="331"/>
      <c r="P52" s="331"/>
      <c r="Q52" s="331"/>
      <c r="R52" s="331"/>
      <c r="S52" s="331"/>
      <c r="T52" s="332"/>
      <c r="U52" s="37" t="s">
        <v>65</v>
      </c>
      <c r="V52" s="315">
        <f>IFERROR(SUM(V49:V50),"0")</f>
        <v>59</v>
      </c>
      <c r="W52" s="315">
        <f>IFERROR(SUM(W49:W50),"0")</f>
        <v>64.800000000000011</v>
      </c>
      <c r="X52" s="37"/>
      <c r="Y52" s="316"/>
      <c r="Z52" s="316"/>
    </row>
    <row r="53" spans="1:53" ht="16.5" hidden="1" customHeight="1" x14ac:dyDescent="0.25">
      <c r="A53" s="328" t="s">
        <v>102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9"/>
      <c r="Z53" s="309"/>
    </row>
    <row r="54" spans="1:53" ht="14.25" hidden="1" customHeight="1" x14ac:dyDescent="0.25">
      <c r="A54" s="342" t="s">
        <v>103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6">
        <v>4680115881426</v>
      </c>
      <c r="E55" s="327"/>
      <c r="F55" s="312">
        <v>1.35</v>
      </c>
      <c r="G55" s="32">
        <v>8</v>
      </c>
      <c r="H55" s="312">
        <v>10.8</v>
      </c>
      <c r="I55" s="312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4"/>
      <c r="P55" s="334"/>
      <c r="Q55" s="334"/>
      <c r="R55" s="327"/>
      <c r="S55" s="34"/>
      <c r="T55" s="34"/>
      <c r="U55" s="35" t="s">
        <v>65</v>
      </c>
      <c r="V55" s="313">
        <v>118</v>
      </c>
      <c r="W55" s="314">
        <f>IFERROR(IF(V55="",0,CEILING((V55/$H55),1)*$H55),"")</f>
        <v>118.80000000000001</v>
      </c>
      <c r="X55" s="36">
        <f>IFERROR(IF(W55=0,"",ROUNDUP(W55/H55,0)*0.02175),"")</f>
        <v>0.23924999999999999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6">
        <v>4680115881426</v>
      </c>
      <c r="E56" s="327"/>
      <c r="F56" s="312">
        <v>1.35</v>
      </c>
      <c r="G56" s="32">
        <v>8</v>
      </c>
      <c r="H56" s="312">
        <v>10.8</v>
      </c>
      <c r="I56" s="312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22" t="s">
        <v>108</v>
      </c>
      <c r="O56" s="334"/>
      <c r="P56" s="334"/>
      <c r="Q56" s="334"/>
      <c r="R56" s="327"/>
      <c r="S56" s="34"/>
      <c r="T56" s="34"/>
      <c r="U56" s="35" t="s">
        <v>65</v>
      </c>
      <c r="V56" s="313">
        <v>0</v>
      </c>
      <c r="W56" s="314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26">
        <v>4680115881419</v>
      </c>
      <c r="E57" s="327"/>
      <c r="F57" s="312">
        <v>0.45</v>
      </c>
      <c r="G57" s="32">
        <v>10</v>
      </c>
      <c r="H57" s="312">
        <v>4.5</v>
      </c>
      <c r="I57" s="31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4"/>
      <c r="P57" s="334"/>
      <c r="Q57" s="334"/>
      <c r="R57" s="327"/>
      <c r="S57" s="34"/>
      <c r="T57" s="34"/>
      <c r="U57" s="35" t="s">
        <v>65</v>
      </c>
      <c r="V57" s="313">
        <v>0</v>
      </c>
      <c r="W57" s="314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6">
        <v>4680115881525</v>
      </c>
      <c r="E58" s="327"/>
      <c r="F58" s="312">
        <v>0.4</v>
      </c>
      <c r="G58" s="32">
        <v>10</v>
      </c>
      <c r="H58" s="312">
        <v>4</v>
      </c>
      <c r="I58" s="31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7" t="s">
        <v>113</v>
      </c>
      <c r="O58" s="334"/>
      <c r="P58" s="334"/>
      <c r="Q58" s="334"/>
      <c r="R58" s="327"/>
      <c r="S58" s="34"/>
      <c r="T58" s="34"/>
      <c r="U58" s="35" t="s">
        <v>65</v>
      </c>
      <c r="V58" s="313">
        <v>0</v>
      </c>
      <c r="W58" s="31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1"/>
      <c r="N59" s="330" t="s">
        <v>66</v>
      </c>
      <c r="O59" s="331"/>
      <c r="P59" s="331"/>
      <c r="Q59" s="331"/>
      <c r="R59" s="331"/>
      <c r="S59" s="331"/>
      <c r="T59" s="332"/>
      <c r="U59" s="37" t="s">
        <v>67</v>
      </c>
      <c r="V59" s="315">
        <f>IFERROR(V55/H55,"0")+IFERROR(V56/H56,"0")+IFERROR(V57/H57,"0")+IFERROR(V58/H58,"0")</f>
        <v>10.925925925925926</v>
      </c>
      <c r="W59" s="315">
        <f>IFERROR(W55/H55,"0")+IFERROR(W56/H56,"0")+IFERROR(W57/H57,"0")+IFERROR(W58/H58,"0")</f>
        <v>11</v>
      </c>
      <c r="X59" s="315">
        <f>IFERROR(IF(X55="",0,X55),"0")+IFERROR(IF(X56="",0,X56),"0")+IFERROR(IF(X57="",0,X57),"0")+IFERROR(IF(X58="",0,X58),"0")</f>
        <v>0.23924999999999999</v>
      </c>
      <c r="Y59" s="316"/>
      <c r="Z59" s="316"/>
    </row>
    <row r="60" spans="1:53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1"/>
      <c r="N60" s="330" t="s">
        <v>66</v>
      </c>
      <c r="O60" s="331"/>
      <c r="P60" s="331"/>
      <c r="Q60" s="331"/>
      <c r="R60" s="331"/>
      <c r="S60" s="331"/>
      <c r="T60" s="332"/>
      <c r="U60" s="37" t="s">
        <v>65</v>
      </c>
      <c r="V60" s="315">
        <f>IFERROR(SUM(V55:V58),"0")</f>
        <v>118</v>
      </c>
      <c r="W60" s="315">
        <f>IFERROR(SUM(W55:W58),"0")</f>
        <v>118.80000000000001</v>
      </c>
      <c r="X60" s="37"/>
      <c r="Y60" s="316"/>
      <c r="Z60" s="316"/>
    </row>
    <row r="61" spans="1:53" ht="16.5" hidden="1" customHeight="1" x14ac:dyDescent="0.25">
      <c r="A61" s="328" t="s">
        <v>93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9"/>
      <c r="Z61" s="309"/>
    </row>
    <row r="62" spans="1:53" ht="14.25" hidden="1" customHeight="1" x14ac:dyDescent="0.25">
      <c r="A62" s="342" t="s">
        <v>103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8"/>
      <c r="Z62" s="308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26">
        <v>4607091382945</v>
      </c>
      <c r="E63" s="327"/>
      <c r="F63" s="312">
        <v>1.4</v>
      </c>
      <c r="G63" s="32">
        <v>8</v>
      </c>
      <c r="H63" s="312">
        <v>11.2</v>
      </c>
      <c r="I63" s="31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64" t="s">
        <v>116</v>
      </c>
      <c r="O63" s="334"/>
      <c r="P63" s="334"/>
      <c r="Q63" s="334"/>
      <c r="R63" s="327"/>
      <c r="S63" s="34"/>
      <c r="T63" s="34"/>
      <c r="U63" s="35" t="s">
        <v>65</v>
      </c>
      <c r="V63" s="313">
        <v>0</v>
      </c>
      <c r="W63" s="314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26">
        <v>4607091385670</v>
      </c>
      <c r="E64" s="327"/>
      <c r="F64" s="312">
        <v>1.4</v>
      </c>
      <c r="G64" s="32">
        <v>8</v>
      </c>
      <c r="H64" s="312">
        <v>11.2</v>
      </c>
      <c r="I64" s="312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587" t="s">
        <v>120</v>
      </c>
      <c r="O64" s="334"/>
      <c r="P64" s="334"/>
      <c r="Q64" s="334"/>
      <c r="R64" s="327"/>
      <c r="S64" s="34"/>
      <c r="T64" s="34"/>
      <c r="U64" s="35" t="s">
        <v>65</v>
      </c>
      <c r="V64" s="313">
        <v>23</v>
      </c>
      <c r="W64" s="314">
        <f t="shared" si="2"/>
        <v>33.599999999999994</v>
      </c>
      <c r="X64" s="36">
        <f>IFERROR(IF(W64=0,"",ROUNDUP(W64/H64,0)*0.02175),"")</f>
        <v>6.5250000000000002E-2</v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4301011625</v>
      </c>
      <c r="D65" s="326">
        <v>4680115883956</v>
      </c>
      <c r="E65" s="327"/>
      <c r="F65" s="312">
        <v>1.4</v>
      </c>
      <c r="G65" s="32">
        <v>8</v>
      </c>
      <c r="H65" s="312">
        <v>11.2</v>
      </c>
      <c r="I65" s="312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55" t="s">
        <v>123</v>
      </c>
      <c r="O65" s="334"/>
      <c r="P65" s="334"/>
      <c r="Q65" s="334"/>
      <c r="R65" s="327"/>
      <c r="S65" s="34"/>
      <c r="T65" s="34"/>
      <c r="U65" s="35" t="s">
        <v>65</v>
      </c>
      <c r="V65" s="313">
        <v>0</v>
      </c>
      <c r="W65" s="314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4301011468</v>
      </c>
      <c r="D66" s="326">
        <v>4680115881327</v>
      </c>
      <c r="E66" s="327"/>
      <c r="F66" s="312">
        <v>1.35</v>
      </c>
      <c r="G66" s="32">
        <v>8</v>
      </c>
      <c r="H66" s="312">
        <v>10.8</v>
      </c>
      <c r="I66" s="312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4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4"/>
      <c r="P66" s="334"/>
      <c r="Q66" s="334"/>
      <c r="R66" s="327"/>
      <c r="S66" s="34"/>
      <c r="T66" s="34"/>
      <c r="U66" s="35" t="s">
        <v>65</v>
      </c>
      <c r="V66" s="313">
        <v>0</v>
      </c>
      <c r="W66" s="314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127</v>
      </c>
      <c r="B67" s="54" t="s">
        <v>128</v>
      </c>
      <c r="C67" s="31">
        <v>4301011703</v>
      </c>
      <c r="D67" s="326">
        <v>4680115882133</v>
      </c>
      <c r="E67" s="327"/>
      <c r="F67" s="312">
        <v>1.4</v>
      </c>
      <c r="G67" s="32">
        <v>8</v>
      </c>
      <c r="H67" s="312">
        <v>11.2</v>
      </c>
      <c r="I67" s="312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435" t="s">
        <v>129</v>
      </c>
      <c r="O67" s="334"/>
      <c r="P67" s="334"/>
      <c r="Q67" s="334"/>
      <c r="R67" s="327"/>
      <c r="S67" s="34"/>
      <c r="T67" s="34"/>
      <c r="U67" s="35" t="s">
        <v>65</v>
      </c>
      <c r="V67" s="313">
        <v>31</v>
      </c>
      <c r="W67" s="314">
        <f t="shared" si="2"/>
        <v>33.599999999999994</v>
      </c>
      <c r="X67" s="36">
        <f>IFERROR(IF(W67=0,"",ROUNDUP(W67/H67,0)*0.02175),"")</f>
        <v>6.5250000000000002E-2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4301011192</v>
      </c>
      <c r="D68" s="326">
        <v>4607091382952</v>
      </c>
      <c r="E68" s="327"/>
      <c r="F68" s="312">
        <v>0.5</v>
      </c>
      <c r="G68" s="32">
        <v>6</v>
      </c>
      <c r="H68" s="312">
        <v>3</v>
      </c>
      <c r="I68" s="312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4"/>
      <c r="P68" s="334"/>
      <c r="Q68" s="334"/>
      <c r="R68" s="327"/>
      <c r="S68" s="34"/>
      <c r="T68" s="34"/>
      <c r="U68" s="35" t="s">
        <v>65</v>
      </c>
      <c r="V68" s="313">
        <v>0</v>
      </c>
      <c r="W68" s="314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26">
        <v>4680115882539</v>
      </c>
      <c r="E69" s="327"/>
      <c r="F69" s="312">
        <v>0.37</v>
      </c>
      <c r="G69" s="32">
        <v>10</v>
      </c>
      <c r="H69" s="312">
        <v>3.7</v>
      </c>
      <c r="I69" s="312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4"/>
      <c r="P69" s="334"/>
      <c r="Q69" s="334"/>
      <c r="R69" s="327"/>
      <c r="S69" s="34"/>
      <c r="T69" s="34"/>
      <c r="U69" s="35" t="s">
        <v>65</v>
      </c>
      <c r="V69" s="313">
        <v>0</v>
      </c>
      <c r="W69" s="314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134</v>
      </c>
      <c r="B70" s="54" t="s">
        <v>135</v>
      </c>
      <c r="C70" s="31">
        <v>4301011382</v>
      </c>
      <c r="D70" s="326">
        <v>4607091385687</v>
      </c>
      <c r="E70" s="327"/>
      <c r="F70" s="312">
        <v>0.4</v>
      </c>
      <c r="G70" s="32">
        <v>10</v>
      </c>
      <c r="H70" s="312">
        <v>4</v>
      </c>
      <c r="I70" s="312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4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4"/>
      <c r="P70" s="334"/>
      <c r="Q70" s="334"/>
      <c r="R70" s="327"/>
      <c r="S70" s="34"/>
      <c r="T70" s="34"/>
      <c r="U70" s="35" t="s">
        <v>65</v>
      </c>
      <c r="V70" s="313">
        <v>12</v>
      </c>
      <c r="W70" s="314">
        <f t="shared" si="2"/>
        <v>12</v>
      </c>
      <c r="X70" s="36">
        <f t="shared" si="3"/>
        <v>2.811E-2</v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26">
        <v>4607091384604</v>
      </c>
      <c r="E71" s="327"/>
      <c r="F71" s="312">
        <v>0.4</v>
      </c>
      <c r="G71" s="32">
        <v>10</v>
      </c>
      <c r="H71" s="312">
        <v>4</v>
      </c>
      <c r="I71" s="312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4"/>
      <c r="P71" s="334"/>
      <c r="Q71" s="334"/>
      <c r="R71" s="327"/>
      <c r="S71" s="34"/>
      <c r="T71" s="34"/>
      <c r="U71" s="35" t="s">
        <v>65</v>
      </c>
      <c r="V71" s="313">
        <v>0</v>
      </c>
      <c r="W71" s="31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26">
        <v>4680115880283</v>
      </c>
      <c r="E72" s="327"/>
      <c r="F72" s="312">
        <v>0.6</v>
      </c>
      <c r="G72" s="32">
        <v>8</v>
      </c>
      <c r="H72" s="312">
        <v>4.8</v>
      </c>
      <c r="I72" s="312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4"/>
      <c r="P72" s="334"/>
      <c r="Q72" s="334"/>
      <c r="R72" s="327"/>
      <c r="S72" s="34"/>
      <c r="T72" s="34"/>
      <c r="U72" s="35" t="s">
        <v>65</v>
      </c>
      <c r="V72" s="313">
        <v>0</v>
      </c>
      <c r="W72" s="31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26">
        <v>4680115883949</v>
      </c>
      <c r="E73" s="327"/>
      <c r="F73" s="312">
        <v>0.37</v>
      </c>
      <c r="G73" s="32">
        <v>10</v>
      </c>
      <c r="H73" s="312">
        <v>3.7</v>
      </c>
      <c r="I73" s="312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530" t="s">
        <v>142</v>
      </c>
      <c r="O73" s="334"/>
      <c r="P73" s="334"/>
      <c r="Q73" s="334"/>
      <c r="R73" s="327"/>
      <c r="S73" s="34"/>
      <c r="T73" s="34"/>
      <c r="U73" s="35" t="s">
        <v>65</v>
      </c>
      <c r="V73" s="313">
        <v>0</v>
      </c>
      <c r="W73" s="314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143</v>
      </c>
      <c r="B74" s="54" t="s">
        <v>144</v>
      </c>
      <c r="C74" s="31">
        <v>4301011443</v>
      </c>
      <c r="D74" s="326">
        <v>4680115881303</v>
      </c>
      <c r="E74" s="327"/>
      <c r="F74" s="312">
        <v>0.45</v>
      </c>
      <c r="G74" s="32">
        <v>10</v>
      </c>
      <c r="H74" s="312">
        <v>4.5</v>
      </c>
      <c r="I74" s="312">
        <v>4.71</v>
      </c>
      <c r="J74" s="32">
        <v>120</v>
      </c>
      <c r="K74" s="32" t="s">
        <v>63</v>
      </c>
      <c r="L74" s="33" t="s">
        <v>126</v>
      </c>
      <c r="M74" s="32">
        <v>50</v>
      </c>
      <c r="N74" s="5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34"/>
      <c r="P74" s="334"/>
      <c r="Q74" s="334"/>
      <c r="R74" s="327"/>
      <c r="S74" s="34"/>
      <c r="T74" s="34"/>
      <c r="U74" s="35" t="s">
        <v>65</v>
      </c>
      <c r="V74" s="313">
        <v>0</v>
      </c>
      <c r="W74" s="31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145</v>
      </c>
      <c r="B75" s="54" t="s">
        <v>146</v>
      </c>
      <c r="C75" s="31">
        <v>4301011432</v>
      </c>
      <c r="D75" s="326">
        <v>4680115882720</v>
      </c>
      <c r="E75" s="327"/>
      <c r="F75" s="312">
        <v>0.45</v>
      </c>
      <c r="G75" s="32">
        <v>10</v>
      </c>
      <c r="H75" s="312">
        <v>4.5</v>
      </c>
      <c r="I75" s="312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83" t="s">
        <v>147</v>
      </c>
      <c r="O75" s="334"/>
      <c r="P75" s="334"/>
      <c r="Q75" s="334"/>
      <c r="R75" s="327"/>
      <c r="S75" s="34"/>
      <c r="T75" s="34"/>
      <c r="U75" s="35" t="s">
        <v>65</v>
      </c>
      <c r="V75" s="313">
        <v>0</v>
      </c>
      <c r="W75" s="314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4301011352</v>
      </c>
      <c r="D76" s="326">
        <v>4607091388466</v>
      </c>
      <c r="E76" s="327"/>
      <c r="F76" s="312">
        <v>0.45</v>
      </c>
      <c r="G76" s="32">
        <v>6</v>
      </c>
      <c r="H76" s="312">
        <v>2.7</v>
      </c>
      <c r="I76" s="312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50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34"/>
      <c r="P76" s="334"/>
      <c r="Q76" s="334"/>
      <c r="R76" s="327"/>
      <c r="S76" s="34"/>
      <c r="T76" s="34"/>
      <c r="U76" s="35" t="s">
        <v>65</v>
      </c>
      <c r="V76" s="313">
        <v>0</v>
      </c>
      <c r="W76" s="314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150</v>
      </c>
      <c r="B77" s="54" t="s">
        <v>151</v>
      </c>
      <c r="C77" s="31">
        <v>4301011417</v>
      </c>
      <c r="D77" s="326">
        <v>4680115880269</v>
      </c>
      <c r="E77" s="327"/>
      <c r="F77" s="312">
        <v>0.375</v>
      </c>
      <c r="G77" s="32">
        <v>10</v>
      </c>
      <c r="H77" s="312">
        <v>3.75</v>
      </c>
      <c r="I77" s="312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5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34"/>
      <c r="P77" s="334"/>
      <c r="Q77" s="334"/>
      <c r="R77" s="327"/>
      <c r="S77" s="34"/>
      <c r="T77" s="34"/>
      <c r="U77" s="35" t="s">
        <v>65</v>
      </c>
      <c r="V77" s="313">
        <v>0</v>
      </c>
      <c r="W77" s="31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152</v>
      </c>
      <c r="B78" s="54" t="s">
        <v>153</v>
      </c>
      <c r="C78" s="31">
        <v>4301011415</v>
      </c>
      <c r="D78" s="326">
        <v>4680115880429</v>
      </c>
      <c r="E78" s="327"/>
      <c r="F78" s="312">
        <v>0.45</v>
      </c>
      <c r="G78" s="32">
        <v>10</v>
      </c>
      <c r="H78" s="312">
        <v>4.5</v>
      </c>
      <c r="I78" s="312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5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34"/>
      <c r="P78" s="334"/>
      <c r="Q78" s="334"/>
      <c r="R78" s="327"/>
      <c r="S78" s="34"/>
      <c r="T78" s="34"/>
      <c r="U78" s="35" t="s">
        <v>65</v>
      </c>
      <c r="V78" s="313">
        <v>0</v>
      </c>
      <c r="W78" s="31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154</v>
      </c>
      <c r="B79" s="54" t="s">
        <v>155</v>
      </c>
      <c r="C79" s="31">
        <v>4301011462</v>
      </c>
      <c r="D79" s="326">
        <v>4680115881457</v>
      </c>
      <c r="E79" s="327"/>
      <c r="F79" s="312">
        <v>0.75</v>
      </c>
      <c r="G79" s="32">
        <v>6</v>
      </c>
      <c r="H79" s="312">
        <v>4.5</v>
      </c>
      <c r="I79" s="312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3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34"/>
      <c r="P79" s="334"/>
      <c r="Q79" s="334"/>
      <c r="R79" s="327"/>
      <c r="S79" s="34"/>
      <c r="T79" s="34"/>
      <c r="U79" s="35" t="s">
        <v>65</v>
      </c>
      <c r="V79" s="313">
        <v>0</v>
      </c>
      <c r="W79" s="314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9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1"/>
      <c r="N80" s="330" t="s">
        <v>66</v>
      </c>
      <c r="O80" s="331"/>
      <c r="P80" s="331"/>
      <c r="Q80" s="331"/>
      <c r="R80" s="331"/>
      <c r="S80" s="331"/>
      <c r="T80" s="332"/>
      <c r="U80" s="37" t="s">
        <v>67</v>
      </c>
      <c r="V80" s="31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7.8214285714285721</v>
      </c>
      <c r="W80" s="31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9</v>
      </c>
      <c r="X80" s="31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0.15861</v>
      </c>
      <c r="Y80" s="316"/>
      <c r="Z80" s="316"/>
    </row>
    <row r="81" spans="1:53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1"/>
      <c r="N81" s="330" t="s">
        <v>66</v>
      </c>
      <c r="O81" s="331"/>
      <c r="P81" s="331"/>
      <c r="Q81" s="331"/>
      <c r="R81" s="331"/>
      <c r="S81" s="331"/>
      <c r="T81" s="332"/>
      <c r="U81" s="37" t="s">
        <v>65</v>
      </c>
      <c r="V81" s="315">
        <f>IFERROR(SUM(V63:V79),"0")</f>
        <v>66</v>
      </c>
      <c r="W81" s="315">
        <f>IFERROR(SUM(W63:W79),"0")</f>
        <v>79.199999999999989</v>
      </c>
      <c r="X81" s="37"/>
      <c r="Y81" s="316"/>
      <c r="Z81" s="316"/>
    </row>
    <row r="82" spans="1:53" ht="14.25" hidden="1" customHeight="1" x14ac:dyDescent="0.25">
      <c r="A82" s="342" t="s">
        <v>95</v>
      </c>
      <c r="B82" s="320"/>
      <c r="C82" s="320"/>
      <c r="D82" s="320"/>
      <c r="E82" s="320"/>
      <c r="F82" s="320"/>
      <c r="G82" s="320"/>
      <c r="H82" s="320"/>
      <c r="I82" s="320"/>
      <c r="J82" s="320"/>
      <c r="K82" s="320"/>
      <c r="L82" s="320"/>
      <c r="M82" s="320"/>
      <c r="N82" s="320"/>
      <c r="O82" s="320"/>
      <c r="P82" s="320"/>
      <c r="Q82" s="320"/>
      <c r="R82" s="320"/>
      <c r="S82" s="320"/>
      <c r="T82" s="320"/>
      <c r="U82" s="320"/>
      <c r="V82" s="320"/>
      <c r="W82" s="320"/>
      <c r="X82" s="320"/>
      <c r="Y82" s="308"/>
      <c r="Z82" s="308"/>
    </row>
    <row r="83" spans="1:53" ht="16.5" customHeight="1" x14ac:dyDescent="0.25">
      <c r="A83" s="54" t="s">
        <v>156</v>
      </c>
      <c r="B83" s="54" t="s">
        <v>157</v>
      </c>
      <c r="C83" s="31">
        <v>4301020235</v>
      </c>
      <c r="D83" s="326">
        <v>4680115881488</v>
      </c>
      <c r="E83" s="327"/>
      <c r="F83" s="312">
        <v>1.35</v>
      </c>
      <c r="G83" s="32">
        <v>8</v>
      </c>
      <c r="H83" s="312">
        <v>10.8</v>
      </c>
      <c r="I83" s="31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4"/>
      <c r="P83" s="334"/>
      <c r="Q83" s="334"/>
      <c r="R83" s="327"/>
      <c r="S83" s="34"/>
      <c r="T83" s="34"/>
      <c r="U83" s="35" t="s">
        <v>65</v>
      </c>
      <c r="V83" s="313">
        <v>17</v>
      </c>
      <c r="W83" s="314">
        <f>IFERROR(IF(V83="",0,CEILING((V83/$H83),1)*$H83),"")</f>
        <v>21.6</v>
      </c>
      <c r="X83" s="36">
        <f>IFERROR(IF(W83=0,"",ROUNDUP(W83/H83,0)*0.02175),"")</f>
        <v>4.3499999999999997E-2</v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4301020183</v>
      </c>
      <c r="D84" s="326">
        <v>4607091384765</v>
      </c>
      <c r="E84" s="327"/>
      <c r="F84" s="312">
        <v>0.42</v>
      </c>
      <c r="G84" s="32">
        <v>6</v>
      </c>
      <c r="H84" s="312">
        <v>2.52</v>
      </c>
      <c r="I84" s="31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49" t="s">
        <v>160</v>
      </c>
      <c r="O84" s="334"/>
      <c r="P84" s="334"/>
      <c r="Q84" s="334"/>
      <c r="R84" s="327"/>
      <c r="S84" s="34"/>
      <c r="T84" s="34"/>
      <c r="U84" s="35" t="s">
        <v>65</v>
      </c>
      <c r="V84" s="313">
        <v>0</v>
      </c>
      <c r="W84" s="314">
        <f>IFERROR(IF(V84="",0,CEILING((V84/$H84),1)*$H84),"")</f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161</v>
      </c>
      <c r="B85" s="54" t="s">
        <v>162</v>
      </c>
      <c r="C85" s="31">
        <v>4301020228</v>
      </c>
      <c r="D85" s="326">
        <v>4680115882751</v>
      </c>
      <c r="E85" s="327"/>
      <c r="F85" s="312">
        <v>0.45</v>
      </c>
      <c r="G85" s="32">
        <v>10</v>
      </c>
      <c r="H85" s="312">
        <v>4.5</v>
      </c>
      <c r="I85" s="31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61" t="s">
        <v>163</v>
      </c>
      <c r="O85" s="334"/>
      <c r="P85" s="334"/>
      <c r="Q85" s="334"/>
      <c r="R85" s="327"/>
      <c r="S85" s="34"/>
      <c r="T85" s="34"/>
      <c r="U85" s="35" t="s">
        <v>65</v>
      </c>
      <c r="V85" s="313">
        <v>0</v>
      </c>
      <c r="W85" s="314">
        <f>IFERROR(IF(V85="",0,CEILING((V85/$H85),1)*$H85),"")</f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4301020258</v>
      </c>
      <c r="D86" s="326">
        <v>4680115882775</v>
      </c>
      <c r="E86" s="327"/>
      <c r="F86" s="312">
        <v>0.3</v>
      </c>
      <c r="G86" s="32">
        <v>8</v>
      </c>
      <c r="H86" s="312">
        <v>2.4</v>
      </c>
      <c r="I86" s="312">
        <v>2.5</v>
      </c>
      <c r="J86" s="32">
        <v>234</v>
      </c>
      <c r="K86" s="32" t="s">
        <v>166</v>
      </c>
      <c r="L86" s="33" t="s">
        <v>119</v>
      </c>
      <c r="M86" s="32">
        <v>50</v>
      </c>
      <c r="N86" s="518" t="s">
        <v>167</v>
      </c>
      <c r="O86" s="334"/>
      <c r="P86" s="334"/>
      <c r="Q86" s="334"/>
      <c r="R86" s="327"/>
      <c r="S86" s="34"/>
      <c r="T86" s="34"/>
      <c r="U86" s="35" t="s">
        <v>65</v>
      </c>
      <c r="V86" s="313">
        <v>0</v>
      </c>
      <c r="W86" s="314">
        <f>IFERROR(IF(V86="",0,CEILING((V86/$H86),1)*$H86),"")</f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168</v>
      </c>
      <c r="B87" s="54" t="s">
        <v>169</v>
      </c>
      <c r="C87" s="31">
        <v>4301020217</v>
      </c>
      <c r="D87" s="326">
        <v>4680115880658</v>
      </c>
      <c r="E87" s="327"/>
      <c r="F87" s="312">
        <v>0.4</v>
      </c>
      <c r="G87" s="32">
        <v>6</v>
      </c>
      <c r="H87" s="312">
        <v>2.4</v>
      </c>
      <c r="I87" s="31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4"/>
      <c r="P87" s="334"/>
      <c r="Q87" s="334"/>
      <c r="R87" s="327"/>
      <c r="S87" s="34"/>
      <c r="T87" s="34"/>
      <c r="U87" s="35" t="s">
        <v>65</v>
      </c>
      <c r="V87" s="313">
        <v>0</v>
      </c>
      <c r="W87" s="314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x14ac:dyDescent="0.2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1"/>
      <c r="N88" s="330" t="s">
        <v>66</v>
      </c>
      <c r="O88" s="331"/>
      <c r="P88" s="331"/>
      <c r="Q88" s="331"/>
      <c r="R88" s="331"/>
      <c r="S88" s="331"/>
      <c r="T88" s="332"/>
      <c r="U88" s="37" t="s">
        <v>67</v>
      </c>
      <c r="V88" s="315">
        <f>IFERROR(V83/H83,"0")+IFERROR(V84/H84,"0")+IFERROR(V85/H85,"0")+IFERROR(V86/H86,"0")+IFERROR(V87/H87,"0")</f>
        <v>1.574074074074074</v>
      </c>
      <c r="W88" s="315">
        <f>IFERROR(W83/H83,"0")+IFERROR(W84/H84,"0")+IFERROR(W85/H85,"0")+IFERROR(W86/H86,"0")+IFERROR(W87/H87,"0")</f>
        <v>2</v>
      </c>
      <c r="X88" s="315">
        <f>IFERROR(IF(X83="",0,X83),"0")+IFERROR(IF(X84="",0,X84),"0")+IFERROR(IF(X85="",0,X85),"0")+IFERROR(IF(X86="",0,X86),"0")+IFERROR(IF(X87="",0,X87),"0")</f>
        <v>4.3499999999999997E-2</v>
      </c>
      <c r="Y88" s="316"/>
      <c r="Z88" s="316"/>
    </row>
    <row r="89" spans="1:53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1"/>
      <c r="N89" s="330" t="s">
        <v>66</v>
      </c>
      <c r="O89" s="331"/>
      <c r="P89" s="331"/>
      <c r="Q89" s="331"/>
      <c r="R89" s="331"/>
      <c r="S89" s="331"/>
      <c r="T89" s="332"/>
      <c r="U89" s="37" t="s">
        <v>65</v>
      </c>
      <c r="V89" s="315">
        <f>IFERROR(SUM(V83:V87),"0")</f>
        <v>17</v>
      </c>
      <c r="W89" s="315">
        <f>IFERROR(SUM(W83:W87),"0")</f>
        <v>21.6</v>
      </c>
      <c r="X89" s="37"/>
      <c r="Y89" s="316"/>
      <c r="Z89" s="316"/>
    </row>
    <row r="90" spans="1:53" ht="14.25" hidden="1" customHeight="1" x14ac:dyDescent="0.25">
      <c r="A90" s="342" t="s">
        <v>60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20"/>
      <c r="Y90" s="308"/>
      <c r="Z90" s="308"/>
    </row>
    <row r="91" spans="1:53" ht="16.5" hidden="1" customHeight="1" x14ac:dyDescent="0.25">
      <c r="A91" s="54" t="s">
        <v>170</v>
      </c>
      <c r="B91" s="54" t="s">
        <v>171</v>
      </c>
      <c r="C91" s="31">
        <v>4301030895</v>
      </c>
      <c r="D91" s="326">
        <v>4607091387667</v>
      </c>
      <c r="E91" s="327"/>
      <c r="F91" s="312">
        <v>0.9</v>
      </c>
      <c r="G91" s="32">
        <v>10</v>
      </c>
      <c r="H91" s="312">
        <v>9</v>
      </c>
      <c r="I91" s="312">
        <v>9.6300000000000008</v>
      </c>
      <c r="J91" s="32">
        <v>56</v>
      </c>
      <c r="K91" s="32" t="s">
        <v>98</v>
      </c>
      <c r="L91" s="33" t="s">
        <v>99</v>
      </c>
      <c r="M91" s="32">
        <v>40</v>
      </c>
      <c r="N91" s="3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34"/>
      <c r="P91" s="334"/>
      <c r="Q91" s="334"/>
      <c r="R91" s="327"/>
      <c r="S91" s="34"/>
      <c r="T91" s="34"/>
      <c r="U91" s="35" t="s">
        <v>65</v>
      </c>
      <c r="V91" s="313">
        <v>0</v>
      </c>
      <c r="W91" s="314">
        <f t="shared" ref="W91:W97" si="4">IFERROR(IF(V91="",0,CEILING((V91/$H91),1)*$H91),"")</f>
        <v>0</v>
      </c>
      <c r="X91" s="36" t="str">
        <f>IFERROR(IF(W91=0,"",ROUNDUP(W91/H91,0)*0.02175),"")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172</v>
      </c>
      <c r="B92" s="54" t="s">
        <v>173</v>
      </c>
      <c r="C92" s="31">
        <v>4301030961</v>
      </c>
      <c r="D92" s="326">
        <v>4607091387636</v>
      </c>
      <c r="E92" s="327"/>
      <c r="F92" s="312">
        <v>0.7</v>
      </c>
      <c r="G92" s="32">
        <v>6</v>
      </c>
      <c r="H92" s="312">
        <v>4.2</v>
      </c>
      <c r="I92" s="312">
        <v>4.5</v>
      </c>
      <c r="J92" s="32">
        <v>120</v>
      </c>
      <c r="K92" s="32" t="s">
        <v>63</v>
      </c>
      <c r="L92" s="33" t="s">
        <v>64</v>
      </c>
      <c r="M92" s="32">
        <v>40</v>
      </c>
      <c r="N92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34"/>
      <c r="P92" s="334"/>
      <c r="Q92" s="334"/>
      <c r="R92" s="327"/>
      <c r="S92" s="34"/>
      <c r="T92" s="34"/>
      <c r="U92" s="35" t="s">
        <v>65</v>
      </c>
      <c r="V92" s="313">
        <v>0</v>
      </c>
      <c r="W92" s="314">
        <f t="shared" si="4"/>
        <v>0</v>
      </c>
      <c r="X92" s="36" t="str">
        <f>IFERROR(IF(W92=0,"",ROUNDUP(W92/H92,0)*0.00937),"")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174</v>
      </c>
      <c r="B93" s="54" t="s">
        <v>175</v>
      </c>
      <c r="C93" s="31">
        <v>4301031080</v>
      </c>
      <c r="D93" s="326">
        <v>4607091386745</v>
      </c>
      <c r="E93" s="327"/>
      <c r="F93" s="312">
        <v>0.8</v>
      </c>
      <c r="G93" s="32">
        <v>6</v>
      </c>
      <c r="H93" s="312">
        <v>4.8</v>
      </c>
      <c r="I93" s="312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64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34"/>
      <c r="P93" s="334"/>
      <c r="Q93" s="334"/>
      <c r="R93" s="327"/>
      <c r="S93" s="34"/>
      <c r="T93" s="34"/>
      <c r="U93" s="35" t="s">
        <v>65</v>
      </c>
      <c r="V93" s="313">
        <v>0</v>
      </c>
      <c r="W93" s="314">
        <f t="shared" si="4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176</v>
      </c>
      <c r="B94" s="54" t="s">
        <v>177</v>
      </c>
      <c r="C94" s="31">
        <v>4301030963</v>
      </c>
      <c r="D94" s="326">
        <v>4607091382426</v>
      </c>
      <c r="E94" s="327"/>
      <c r="F94" s="312">
        <v>0.9</v>
      </c>
      <c r="G94" s="32">
        <v>10</v>
      </c>
      <c r="H94" s="312">
        <v>9</v>
      </c>
      <c r="I94" s="312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34"/>
      <c r="P94" s="334"/>
      <c r="Q94" s="334"/>
      <c r="R94" s="327"/>
      <c r="S94" s="34"/>
      <c r="T94" s="34"/>
      <c r="U94" s="35" t="s">
        <v>65</v>
      </c>
      <c r="V94" s="313">
        <v>0</v>
      </c>
      <c r="W94" s="314">
        <f t="shared" si="4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178</v>
      </c>
      <c r="B95" s="54" t="s">
        <v>179</v>
      </c>
      <c r="C95" s="31">
        <v>4301030962</v>
      </c>
      <c r="D95" s="326">
        <v>4607091386547</v>
      </c>
      <c r="E95" s="327"/>
      <c r="F95" s="312">
        <v>0.35</v>
      </c>
      <c r="G95" s="32">
        <v>8</v>
      </c>
      <c r="H95" s="312">
        <v>2.8</v>
      </c>
      <c r="I95" s="312">
        <v>2.94</v>
      </c>
      <c r="J95" s="32">
        <v>234</v>
      </c>
      <c r="K95" s="32" t="s">
        <v>166</v>
      </c>
      <c r="L95" s="33" t="s">
        <v>64</v>
      </c>
      <c r="M95" s="32">
        <v>40</v>
      </c>
      <c r="N95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34"/>
      <c r="P95" s="334"/>
      <c r="Q95" s="334"/>
      <c r="R95" s="327"/>
      <c r="S95" s="34"/>
      <c r="T95" s="34"/>
      <c r="U95" s="35" t="s">
        <v>65</v>
      </c>
      <c r="V95" s="313">
        <v>0</v>
      </c>
      <c r="W95" s="314">
        <f t="shared" si="4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180</v>
      </c>
      <c r="B96" s="54" t="s">
        <v>181</v>
      </c>
      <c r="C96" s="31">
        <v>4301031079</v>
      </c>
      <c r="D96" s="326">
        <v>4607091384734</v>
      </c>
      <c r="E96" s="327"/>
      <c r="F96" s="312">
        <v>0.35</v>
      </c>
      <c r="G96" s="32">
        <v>6</v>
      </c>
      <c r="H96" s="312">
        <v>2.1</v>
      </c>
      <c r="I96" s="312">
        <v>2.2000000000000002</v>
      </c>
      <c r="J96" s="32">
        <v>234</v>
      </c>
      <c r="K96" s="32" t="s">
        <v>166</v>
      </c>
      <c r="L96" s="33" t="s">
        <v>64</v>
      </c>
      <c r="M96" s="32">
        <v>45</v>
      </c>
      <c r="N96" s="4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34"/>
      <c r="P96" s="334"/>
      <c r="Q96" s="334"/>
      <c r="R96" s="327"/>
      <c r="S96" s="34"/>
      <c r="T96" s="34"/>
      <c r="U96" s="35" t="s">
        <v>65</v>
      </c>
      <c r="V96" s="313">
        <v>0</v>
      </c>
      <c r="W96" s="314">
        <f t="shared" si="4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182</v>
      </c>
      <c r="B97" s="54" t="s">
        <v>183</v>
      </c>
      <c r="C97" s="31">
        <v>4301030964</v>
      </c>
      <c r="D97" s="326">
        <v>4607091382464</v>
      </c>
      <c r="E97" s="327"/>
      <c r="F97" s="312">
        <v>0.35</v>
      </c>
      <c r="G97" s="32">
        <v>8</v>
      </c>
      <c r="H97" s="312">
        <v>2.8</v>
      </c>
      <c r="I97" s="312">
        <v>2.964</v>
      </c>
      <c r="J97" s="32">
        <v>234</v>
      </c>
      <c r="K97" s="32" t="s">
        <v>166</v>
      </c>
      <c r="L97" s="33" t="s">
        <v>64</v>
      </c>
      <c r="M97" s="32">
        <v>40</v>
      </c>
      <c r="N97" s="4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34"/>
      <c r="P97" s="334"/>
      <c r="Q97" s="334"/>
      <c r="R97" s="327"/>
      <c r="S97" s="34"/>
      <c r="T97" s="34"/>
      <c r="U97" s="35" t="s">
        <v>65</v>
      </c>
      <c r="V97" s="313">
        <v>0</v>
      </c>
      <c r="W97" s="314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idden="1" x14ac:dyDescent="0.2">
      <c r="A98" s="319"/>
      <c r="B98" s="320"/>
      <c r="C98" s="320"/>
      <c r="D98" s="320"/>
      <c r="E98" s="320"/>
      <c r="F98" s="320"/>
      <c r="G98" s="320"/>
      <c r="H98" s="320"/>
      <c r="I98" s="320"/>
      <c r="J98" s="320"/>
      <c r="K98" s="320"/>
      <c r="L98" s="320"/>
      <c r="M98" s="321"/>
      <c r="N98" s="330" t="s">
        <v>66</v>
      </c>
      <c r="O98" s="331"/>
      <c r="P98" s="331"/>
      <c r="Q98" s="331"/>
      <c r="R98" s="331"/>
      <c r="S98" s="331"/>
      <c r="T98" s="332"/>
      <c r="U98" s="37" t="s">
        <v>67</v>
      </c>
      <c r="V98" s="315">
        <f>IFERROR(V91/H91,"0")+IFERROR(V92/H92,"0")+IFERROR(V93/H93,"0")+IFERROR(V94/H94,"0")+IFERROR(V95/H95,"0")+IFERROR(V96/H96,"0")+IFERROR(V97/H97,"0")</f>
        <v>0</v>
      </c>
      <c r="W98" s="315">
        <f>IFERROR(W91/H91,"0")+IFERROR(W92/H92,"0")+IFERROR(W93/H93,"0")+IFERROR(W94/H94,"0")+IFERROR(W95/H95,"0")+IFERROR(W96/H96,"0")+IFERROR(W97/H97,"0")</f>
        <v>0</v>
      </c>
      <c r="X98" s="315">
        <f>IFERROR(IF(X91="",0,X91),"0")+IFERROR(IF(X92="",0,X92),"0")+IFERROR(IF(X93="",0,X93),"0")+IFERROR(IF(X94="",0,X94),"0")+IFERROR(IF(X95="",0,X95),"0")+IFERROR(IF(X96="",0,X96),"0")+IFERROR(IF(X97="",0,X97),"0")</f>
        <v>0</v>
      </c>
      <c r="Y98" s="316"/>
      <c r="Z98" s="316"/>
    </row>
    <row r="99" spans="1:53" hidden="1" x14ac:dyDescent="0.2">
      <c r="A99" s="320"/>
      <c r="B99" s="320"/>
      <c r="C99" s="320"/>
      <c r="D99" s="320"/>
      <c r="E99" s="320"/>
      <c r="F99" s="320"/>
      <c r="G99" s="320"/>
      <c r="H99" s="320"/>
      <c r="I99" s="320"/>
      <c r="J99" s="320"/>
      <c r="K99" s="320"/>
      <c r="L99" s="320"/>
      <c r="M99" s="321"/>
      <c r="N99" s="330" t="s">
        <v>66</v>
      </c>
      <c r="O99" s="331"/>
      <c r="P99" s="331"/>
      <c r="Q99" s="331"/>
      <c r="R99" s="331"/>
      <c r="S99" s="331"/>
      <c r="T99" s="332"/>
      <c r="U99" s="37" t="s">
        <v>65</v>
      </c>
      <c r="V99" s="315">
        <f>IFERROR(SUM(V91:V97),"0")</f>
        <v>0</v>
      </c>
      <c r="W99" s="315">
        <f>IFERROR(SUM(W91:W97),"0")</f>
        <v>0</v>
      </c>
      <c r="X99" s="37"/>
      <c r="Y99" s="316"/>
      <c r="Z99" s="316"/>
    </row>
    <row r="100" spans="1:53" ht="14.25" hidden="1" customHeight="1" x14ac:dyDescent="0.25">
      <c r="A100" s="342" t="s">
        <v>68</v>
      </c>
      <c r="B100" s="320"/>
      <c r="C100" s="320"/>
      <c r="D100" s="320"/>
      <c r="E100" s="320"/>
      <c r="F100" s="320"/>
      <c r="G100" s="320"/>
      <c r="H100" s="320"/>
      <c r="I100" s="320"/>
      <c r="J100" s="320"/>
      <c r="K100" s="320"/>
      <c r="L100" s="320"/>
      <c r="M100" s="320"/>
      <c r="N100" s="320"/>
      <c r="O100" s="320"/>
      <c r="P100" s="320"/>
      <c r="Q100" s="320"/>
      <c r="R100" s="320"/>
      <c r="S100" s="320"/>
      <c r="T100" s="320"/>
      <c r="U100" s="320"/>
      <c r="V100" s="320"/>
      <c r="W100" s="320"/>
      <c r="X100" s="320"/>
      <c r="Y100" s="308"/>
      <c r="Z100" s="308"/>
    </row>
    <row r="101" spans="1:53" ht="27" hidden="1" customHeight="1" x14ac:dyDescent="0.25">
      <c r="A101" s="54" t="s">
        <v>184</v>
      </c>
      <c r="B101" s="54" t="s">
        <v>185</v>
      </c>
      <c r="C101" s="31">
        <v>4301051437</v>
      </c>
      <c r="D101" s="326">
        <v>4607091386967</v>
      </c>
      <c r="E101" s="327"/>
      <c r="F101" s="312">
        <v>1.35</v>
      </c>
      <c r="G101" s="32">
        <v>6</v>
      </c>
      <c r="H101" s="312">
        <v>8.1</v>
      </c>
      <c r="I101" s="312">
        <v>8.6639999999999997</v>
      </c>
      <c r="J101" s="32">
        <v>56</v>
      </c>
      <c r="K101" s="32" t="s">
        <v>98</v>
      </c>
      <c r="L101" s="33" t="s">
        <v>119</v>
      </c>
      <c r="M101" s="32">
        <v>45</v>
      </c>
      <c r="N101" s="630" t="s">
        <v>186</v>
      </c>
      <c r="O101" s="334"/>
      <c r="P101" s="334"/>
      <c r="Q101" s="334"/>
      <c r="R101" s="327"/>
      <c r="S101" s="34"/>
      <c r="T101" s="34"/>
      <c r="U101" s="35" t="s">
        <v>65</v>
      </c>
      <c r="V101" s="313">
        <v>0</v>
      </c>
      <c r="W101" s="314">
        <f t="shared" ref="W101:W109" si="5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184</v>
      </c>
      <c r="B102" s="54" t="s">
        <v>187</v>
      </c>
      <c r="C102" s="31">
        <v>4301051543</v>
      </c>
      <c r="D102" s="326">
        <v>4607091386967</v>
      </c>
      <c r="E102" s="327"/>
      <c r="F102" s="312">
        <v>1.4</v>
      </c>
      <c r="G102" s="32">
        <v>6</v>
      </c>
      <c r="H102" s="312">
        <v>8.4</v>
      </c>
      <c r="I102" s="312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585" t="s">
        <v>188</v>
      </c>
      <c r="O102" s="334"/>
      <c r="P102" s="334"/>
      <c r="Q102" s="334"/>
      <c r="R102" s="327"/>
      <c r="S102" s="34"/>
      <c r="T102" s="34"/>
      <c r="U102" s="35" t="s">
        <v>65</v>
      </c>
      <c r="V102" s="313">
        <v>79</v>
      </c>
      <c r="W102" s="314">
        <f t="shared" si="5"/>
        <v>84</v>
      </c>
      <c r="X102" s="36">
        <f>IFERROR(IF(W102=0,"",ROUNDUP(W102/H102,0)*0.02175),"")</f>
        <v>0.21749999999999997</v>
      </c>
      <c r="Y102" s="56"/>
      <c r="Z102" s="57"/>
      <c r="AD102" s="58"/>
      <c r="BA102" s="105" t="s">
        <v>1</v>
      </c>
    </row>
    <row r="103" spans="1:53" ht="16.5" hidden="1" customHeight="1" x14ac:dyDescent="0.25">
      <c r="A103" s="54" t="s">
        <v>189</v>
      </c>
      <c r="B103" s="54" t="s">
        <v>190</v>
      </c>
      <c r="C103" s="31">
        <v>4301051611</v>
      </c>
      <c r="D103" s="326">
        <v>4607091385304</v>
      </c>
      <c r="E103" s="327"/>
      <c r="F103" s="312">
        <v>1.4</v>
      </c>
      <c r="G103" s="32">
        <v>6</v>
      </c>
      <c r="H103" s="312">
        <v>8.4</v>
      </c>
      <c r="I103" s="312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572" t="s">
        <v>191</v>
      </c>
      <c r="O103" s="334"/>
      <c r="P103" s="334"/>
      <c r="Q103" s="334"/>
      <c r="R103" s="327"/>
      <c r="S103" s="34"/>
      <c r="T103" s="34"/>
      <c r="U103" s="35" t="s">
        <v>65</v>
      </c>
      <c r="V103" s="313">
        <v>0</v>
      </c>
      <c r="W103" s="314">
        <f t="shared" si="5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192</v>
      </c>
      <c r="B104" s="54" t="s">
        <v>193</v>
      </c>
      <c r="C104" s="31">
        <v>4301051306</v>
      </c>
      <c r="D104" s="326">
        <v>4607091386264</v>
      </c>
      <c r="E104" s="327"/>
      <c r="F104" s="312">
        <v>0.5</v>
      </c>
      <c r="G104" s="32">
        <v>6</v>
      </c>
      <c r="H104" s="312">
        <v>3</v>
      </c>
      <c r="I104" s="312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6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34"/>
      <c r="P104" s="334"/>
      <c r="Q104" s="334"/>
      <c r="R104" s="327"/>
      <c r="S104" s="34"/>
      <c r="T104" s="34"/>
      <c r="U104" s="35" t="s">
        <v>65</v>
      </c>
      <c r="V104" s="313">
        <v>0</v>
      </c>
      <c r="W104" s="31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194</v>
      </c>
      <c r="B105" s="54" t="s">
        <v>195</v>
      </c>
      <c r="C105" s="31">
        <v>4301051436</v>
      </c>
      <c r="D105" s="326">
        <v>4607091385731</v>
      </c>
      <c r="E105" s="327"/>
      <c r="F105" s="312">
        <v>0.45</v>
      </c>
      <c r="G105" s="32">
        <v>6</v>
      </c>
      <c r="H105" s="312">
        <v>2.7</v>
      </c>
      <c r="I105" s="312">
        <v>2.972</v>
      </c>
      <c r="J105" s="32">
        <v>156</v>
      </c>
      <c r="K105" s="32" t="s">
        <v>63</v>
      </c>
      <c r="L105" s="33" t="s">
        <v>119</v>
      </c>
      <c r="M105" s="32">
        <v>45</v>
      </c>
      <c r="N105" s="427" t="s">
        <v>196</v>
      </c>
      <c r="O105" s="334"/>
      <c r="P105" s="334"/>
      <c r="Q105" s="334"/>
      <c r="R105" s="327"/>
      <c r="S105" s="34"/>
      <c r="T105" s="34"/>
      <c r="U105" s="35" t="s">
        <v>65</v>
      </c>
      <c r="V105" s="313">
        <v>69</v>
      </c>
      <c r="W105" s="314">
        <f t="shared" si="5"/>
        <v>70.2</v>
      </c>
      <c r="X105" s="36">
        <f>IFERROR(IF(W105=0,"",ROUNDUP(W105/H105,0)*0.00753),"")</f>
        <v>0.19578000000000001</v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197</v>
      </c>
      <c r="B106" s="54" t="s">
        <v>198</v>
      </c>
      <c r="C106" s="31">
        <v>4301051439</v>
      </c>
      <c r="D106" s="326">
        <v>4680115880214</v>
      </c>
      <c r="E106" s="327"/>
      <c r="F106" s="312">
        <v>0.45</v>
      </c>
      <c r="G106" s="32">
        <v>6</v>
      </c>
      <c r="H106" s="312">
        <v>2.7</v>
      </c>
      <c r="I106" s="312">
        <v>2.988</v>
      </c>
      <c r="J106" s="32">
        <v>120</v>
      </c>
      <c r="K106" s="32" t="s">
        <v>63</v>
      </c>
      <c r="L106" s="33" t="s">
        <v>119</v>
      </c>
      <c r="M106" s="32">
        <v>45</v>
      </c>
      <c r="N106" s="619" t="s">
        <v>199</v>
      </c>
      <c r="O106" s="334"/>
      <c r="P106" s="334"/>
      <c r="Q106" s="334"/>
      <c r="R106" s="327"/>
      <c r="S106" s="34"/>
      <c r="T106" s="34"/>
      <c r="U106" s="35" t="s">
        <v>65</v>
      </c>
      <c r="V106" s="313">
        <v>0</v>
      </c>
      <c r="W106" s="314">
        <f t="shared" si="5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200</v>
      </c>
      <c r="B107" s="54" t="s">
        <v>201</v>
      </c>
      <c r="C107" s="31">
        <v>4301051438</v>
      </c>
      <c r="D107" s="326">
        <v>4680115880894</v>
      </c>
      <c r="E107" s="327"/>
      <c r="F107" s="312">
        <v>0.33</v>
      </c>
      <c r="G107" s="32">
        <v>6</v>
      </c>
      <c r="H107" s="312">
        <v>1.98</v>
      </c>
      <c r="I107" s="312">
        <v>2.258</v>
      </c>
      <c r="J107" s="32">
        <v>156</v>
      </c>
      <c r="K107" s="32" t="s">
        <v>63</v>
      </c>
      <c r="L107" s="33" t="s">
        <v>119</v>
      </c>
      <c r="M107" s="32">
        <v>45</v>
      </c>
      <c r="N107" s="433" t="s">
        <v>202</v>
      </c>
      <c r="O107" s="334"/>
      <c r="P107" s="334"/>
      <c r="Q107" s="334"/>
      <c r="R107" s="327"/>
      <c r="S107" s="34"/>
      <c r="T107" s="34"/>
      <c r="U107" s="35" t="s">
        <v>65</v>
      </c>
      <c r="V107" s="313">
        <v>0</v>
      </c>
      <c r="W107" s="314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203</v>
      </c>
      <c r="B108" s="54" t="s">
        <v>204</v>
      </c>
      <c r="C108" s="31">
        <v>4301051313</v>
      </c>
      <c r="D108" s="326">
        <v>4607091385427</v>
      </c>
      <c r="E108" s="327"/>
      <c r="F108" s="312">
        <v>0.5</v>
      </c>
      <c r="G108" s="32">
        <v>6</v>
      </c>
      <c r="H108" s="312">
        <v>3</v>
      </c>
      <c r="I108" s="312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4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34"/>
      <c r="P108" s="334"/>
      <c r="Q108" s="334"/>
      <c r="R108" s="327"/>
      <c r="S108" s="34"/>
      <c r="T108" s="34"/>
      <c r="U108" s="35" t="s">
        <v>65</v>
      </c>
      <c r="V108" s="313">
        <v>0</v>
      </c>
      <c r="W108" s="314">
        <f t="shared" si="5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205</v>
      </c>
      <c r="B109" s="54" t="s">
        <v>206</v>
      </c>
      <c r="C109" s="31">
        <v>4301051480</v>
      </c>
      <c r="D109" s="326">
        <v>4680115882645</v>
      </c>
      <c r="E109" s="327"/>
      <c r="F109" s="312">
        <v>0.3</v>
      </c>
      <c r="G109" s="32">
        <v>6</v>
      </c>
      <c r="H109" s="312">
        <v>1.8</v>
      </c>
      <c r="I109" s="312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456" t="s">
        <v>207</v>
      </c>
      <c r="O109" s="334"/>
      <c r="P109" s="334"/>
      <c r="Q109" s="334"/>
      <c r="R109" s="327"/>
      <c r="S109" s="34"/>
      <c r="T109" s="34"/>
      <c r="U109" s="35" t="s">
        <v>65</v>
      </c>
      <c r="V109" s="313">
        <v>0</v>
      </c>
      <c r="W109" s="314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19"/>
      <c r="B110" s="320"/>
      <c r="C110" s="320"/>
      <c r="D110" s="320"/>
      <c r="E110" s="320"/>
      <c r="F110" s="320"/>
      <c r="G110" s="320"/>
      <c r="H110" s="320"/>
      <c r="I110" s="320"/>
      <c r="J110" s="320"/>
      <c r="K110" s="320"/>
      <c r="L110" s="320"/>
      <c r="M110" s="321"/>
      <c r="N110" s="330" t="s">
        <v>66</v>
      </c>
      <c r="O110" s="331"/>
      <c r="P110" s="331"/>
      <c r="Q110" s="331"/>
      <c r="R110" s="331"/>
      <c r="S110" s="331"/>
      <c r="T110" s="332"/>
      <c r="U110" s="37" t="s">
        <v>67</v>
      </c>
      <c r="V110" s="315">
        <f>IFERROR(V101/H101,"0")+IFERROR(V102/H102,"0")+IFERROR(V103/H103,"0")+IFERROR(V104/H104,"0")+IFERROR(V105/H105,"0")+IFERROR(V106/H106,"0")+IFERROR(V107/H107,"0")+IFERROR(V108/H108,"0")+IFERROR(V109/H109,"0")</f>
        <v>34.960317460317455</v>
      </c>
      <c r="W110" s="315">
        <f>IFERROR(W101/H101,"0")+IFERROR(W102/H102,"0")+IFERROR(W103/H103,"0")+IFERROR(W104/H104,"0")+IFERROR(W105/H105,"0")+IFERROR(W106/H106,"0")+IFERROR(W107/H107,"0")+IFERROR(W108/H108,"0")+IFERROR(W109/H109,"0")</f>
        <v>36</v>
      </c>
      <c r="X110" s="315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0.41327999999999998</v>
      </c>
      <c r="Y110" s="316"/>
      <c r="Z110" s="316"/>
    </row>
    <row r="111" spans="1:53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20"/>
      <c r="M111" s="321"/>
      <c r="N111" s="330" t="s">
        <v>66</v>
      </c>
      <c r="O111" s="331"/>
      <c r="P111" s="331"/>
      <c r="Q111" s="331"/>
      <c r="R111" s="331"/>
      <c r="S111" s="331"/>
      <c r="T111" s="332"/>
      <c r="U111" s="37" t="s">
        <v>65</v>
      </c>
      <c r="V111" s="315">
        <f>IFERROR(SUM(V101:V109),"0")</f>
        <v>148</v>
      </c>
      <c r="W111" s="315">
        <f>IFERROR(SUM(W101:W109),"0")</f>
        <v>154.19999999999999</v>
      </c>
      <c r="X111" s="37"/>
      <c r="Y111" s="316"/>
      <c r="Z111" s="316"/>
    </row>
    <row r="112" spans="1:53" ht="14.25" hidden="1" customHeight="1" x14ac:dyDescent="0.25">
      <c r="A112" s="342" t="s">
        <v>208</v>
      </c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20"/>
      <c r="M112" s="320"/>
      <c r="N112" s="320"/>
      <c r="O112" s="320"/>
      <c r="P112" s="320"/>
      <c r="Q112" s="320"/>
      <c r="R112" s="320"/>
      <c r="S112" s="320"/>
      <c r="T112" s="320"/>
      <c r="U112" s="320"/>
      <c r="V112" s="320"/>
      <c r="W112" s="320"/>
      <c r="X112" s="320"/>
      <c r="Y112" s="308"/>
      <c r="Z112" s="308"/>
    </row>
    <row r="113" spans="1:53" ht="27" hidden="1" customHeight="1" x14ac:dyDescent="0.25">
      <c r="A113" s="54" t="s">
        <v>209</v>
      </c>
      <c r="B113" s="54" t="s">
        <v>210</v>
      </c>
      <c r="C113" s="31">
        <v>4301060296</v>
      </c>
      <c r="D113" s="326">
        <v>4607091383065</v>
      </c>
      <c r="E113" s="327"/>
      <c r="F113" s="312">
        <v>0.83</v>
      </c>
      <c r="G113" s="32">
        <v>4</v>
      </c>
      <c r="H113" s="312">
        <v>3.32</v>
      </c>
      <c r="I113" s="312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5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34"/>
      <c r="P113" s="334"/>
      <c r="Q113" s="334"/>
      <c r="R113" s="327"/>
      <c r="S113" s="34"/>
      <c r="T113" s="34"/>
      <c r="U113" s="35" t="s">
        <v>65</v>
      </c>
      <c r="V113" s="313">
        <v>0</v>
      </c>
      <c r="W113" s="314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hidden="1" customHeight="1" x14ac:dyDescent="0.25">
      <c r="A114" s="54" t="s">
        <v>211</v>
      </c>
      <c r="B114" s="54" t="s">
        <v>212</v>
      </c>
      <c r="C114" s="31">
        <v>4301060371</v>
      </c>
      <c r="D114" s="326">
        <v>4680115881532</v>
      </c>
      <c r="E114" s="327"/>
      <c r="F114" s="312">
        <v>1.4</v>
      </c>
      <c r="G114" s="32">
        <v>6</v>
      </c>
      <c r="H114" s="312">
        <v>8.4</v>
      </c>
      <c r="I114" s="312">
        <v>8.9640000000000004</v>
      </c>
      <c r="J114" s="32">
        <v>56</v>
      </c>
      <c r="K114" s="32" t="s">
        <v>98</v>
      </c>
      <c r="L114" s="33" t="s">
        <v>64</v>
      </c>
      <c r="M114" s="32">
        <v>30</v>
      </c>
      <c r="N114" s="461" t="s">
        <v>213</v>
      </c>
      <c r="O114" s="334"/>
      <c r="P114" s="334"/>
      <c r="Q114" s="334"/>
      <c r="R114" s="327"/>
      <c r="S114" s="34"/>
      <c r="T114" s="34"/>
      <c r="U114" s="35" t="s">
        <v>65</v>
      </c>
      <c r="V114" s="313">
        <v>0</v>
      </c>
      <c r="W114" s="314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214</v>
      </c>
      <c r="B115" s="54" t="s">
        <v>215</v>
      </c>
      <c r="C115" s="31">
        <v>4301060356</v>
      </c>
      <c r="D115" s="326">
        <v>4680115882652</v>
      </c>
      <c r="E115" s="327"/>
      <c r="F115" s="312">
        <v>0.33</v>
      </c>
      <c r="G115" s="32">
        <v>6</v>
      </c>
      <c r="H115" s="312">
        <v>1.98</v>
      </c>
      <c r="I115" s="312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478" t="s">
        <v>216</v>
      </c>
      <c r="O115" s="334"/>
      <c r="P115" s="334"/>
      <c r="Q115" s="334"/>
      <c r="R115" s="327"/>
      <c r="S115" s="34"/>
      <c r="T115" s="34"/>
      <c r="U115" s="35" t="s">
        <v>65</v>
      </c>
      <c r="V115" s="313">
        <v>0</v>
      </c>
      <c r="W115" s="314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27" hidden="1" customHeight="1" x14ac:dyDescent="0.25">
      <c r="A116" s="54" t="s">
        <v>217</v>
      </c>
      <c r="B116" s="54" t="s">
        <v>218</v>
      </c>
      <c r="C116" s="31">
        <v>4301060351</v>
      </c>
      <c r="D116" s="326">
        <v>4680115881464</v>
      </c>
      <c r="E116" s="327"/>
      <c r="F116" s="312">
        <v>0.4</v>
      </c>
      <c r="G116" s="32">
        <v>6</v>
      </c>
      <c r="H116" s="312">
        <v>2.4</v>
      </c>
      <c r="I116" s="312">
        <v>2.6</v>
      </c>
      <c r="J116" s="32">
        <v>156</v>
      </c>
      <c r="K116" s="32" t="s">
        <v>63</v>
      </c>
      <c r="L116" s="33" t="s">
        <v>119</v>
      </c>
      <c r="M116" s="32">
        <v>30</v>
      </c>
      <c r="N116" s="571" t="s">
        <v>219</v>
      </c>
      <c r="O116" s="334"/>
      <c r="P116" s="334"/>
      <c r="Q116" s="334"/>
      <c r="R116" s="327"/>
      <c r="S116" s="34"/>
      <c r="T116" s="34"/>
      <c r="U116" s="35" t="s">
        <v>65</v>
      </c>
      <c r="V116" s="313">
        <v>0</v>
      </c>
      <c r="W116" s="314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idden="1" x14ac:dyDescent="0.2">
      <c r="A117" s="319"/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1"/>
      <c r="N117" s="330" t="s">
        <v>66</v>
      </c>
      <c r="O117" s="331"/>
      <c r="P117" s="331"/>
      <c r="Q117" s="331"/>
      <c r="R117" s="331"/>
      <c r="S117" s="331"/>
      <c r="T117" s="332"/>
      <c r="U117" s="37" t="s">
        <v>67</v>
      </c>
      <c r="V117" s="315">
        <f>IFERROR(V113/H113,"0")+IFERROR(V114/H114,"0")+IFERROR(V115/H115,"0")+IFERROR(V116/H116,"0")</f>
        <v>0</v>
      </c>
      <c r="W117" s="315">
        <f>IFERROR(W113/H113,"0")+IFERROR(W114/H114,"0")+IFERROR(W115/H115,"0")+IFERROR(W116/H116,"0")</f>
        <v>0</v>
      </c>
      <c r="X117" s="315">
        <f>IFERROR(IF(X113="",0,X113),"0")+IFERROR(IF(X114="",0,X114),"0")+IFERROR(IF(X115="",0,X115),"0")+IFERROR(IF(X116="",0,X116),"0")</f>
        <v>0</v>
      </c>
      <c r="Y117" s="316"/>
      <c r="Z117" s="316"/>
    </row>
    <row r="118" spans="1:53" hidden="1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20"/>
      <c r="M118" s="321"/>
      <c r="N118" s="330" t="s">
        <v>66</v>
      </c>
      <c r="O118" s="331"/>
      <c r="P118" s="331"/>
      <c r="Q118" s="331"/>
      <c r="R118" s="331"/>
      <c r="S118" s="331"/>
      <c r="T118" s="332"/>
      <c r="U118" s="37" t="s">
        <v>65</v>
      </c>
      <c r="V118" s="315">
        <f>IFERROR(SUM(V113:V116),"0")</f>
        <v>0</v>
      </c>
      <c r="W118" s="315">
        <f>IFERROR(SUM(W113:W116),"0")</f>
        <v>0</v>
      </c>
      <c r="X118" s="37"/>
      <c r="Y118" s="316"/>
      <c r="Z118" s="316"/>
    </row>
    <row r="119" spans="1:53" ht="16.5" hidden="1" customHeight="1" x14ac:dyDescent="0.25">
      <c r="A119" s="328" t="s">
        <v>220</v>
      </c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20"/>
      <c r="M119" s="320"/>
      <c r="N119" s="320"/>
      <c r="O119" s="320"/>
      <c r="P119" s="320"/>
      <c r="Q119" s="320"/>
      <c r="R119" s="320"/>
      <c r="S119" s="320"/>
      <c r="T119" s="320"/>
      <c r="U119" s="320"/>
      <c r="V119" s="320"/>
      <c r="W119" s="320"/>
      <c r="X119" s="320"/>
      <c r="Y119" s="309"/>
      <c r="Z119" s="309"/>
    </row>
    <row r="120" spans="1:53" ht="14.25" hidden="1" customHeight="1" x14ac:dyDescent="0.25">
      <c r="A120" s="342" t="s">
        <v>68</v>
      </c>
      <c r="B120" s="320"/>
      <c r="C120" s="320"/>
      <c r="D120" s="320"/>
      <c r="E120" s="320"/>
      <c r="F120" s="320"/>
      <c r="G120" s="320"/>
      <c r="H120" s="320"/>
      <c r="I120" s="320"/>
      <c r="J120" s="320"/>
      <c r="K120" s="320"/>
      <c r="L120" s="320"/>
      <c r="M120" s="320"/>
      <c r="N120" s="320"/>
      <c r="O120" s="320"/>
      <c r="P120" s="320"/>
      <c r="Q120" s="320"/>
      <c r="R120" s="320"/>
      <c r="S120" s="320"/>
      <c r="T120" s="320"/>
      <c r="U120" s="320"/>
      <c r="V120" s="320"/>
      <c r="W120" s="320"/>
      <c r="X120" s="320"/>
      <c r="Y120" s="308"/>
      <c r="Z120" s="308"/>
    </row>
    <row r="121" spans="1:53" ht="27" customHeight="1" x14ac:dyDescent="0.25">
      <c r="A121" s="54" t="s">
        <v>221</v>
      </c>
      <c r="B121" s="54" t="s">
        <v>222</v>
      </c>
      <c r="C121" s="31">
        <v>4301051612</v>
      </c>
      <c r="D121" s="326">
        <v>4607091385168</v>
      </c>
      <c r="E121" s="327"/>
      <c r="F121" s="312">
        <v>1.4</v>
      </c>
      <c r="G121" s="32">
        <v>6</v>
      </c>
      <c r="H121" s="312">
        <v>8.4</v>
      </c>
      <c r="I121" s="312">
        <v>8.9580000000000002</v>
      </c>
      <c r="J121" s="32">
        <v>56</v>
      </c>
      <c r="K121" s="32" t="s">
        <v>98</v>
      </c>
      <c r="L121" s="33" t="s">
        <v>64</v>
      </c>
      <c r="M121" s="32">
        <v>45</v>
      </c>
      <c r="N121" s="477" t="s">
        <v>223</v>
      </c>
      <c r="O121" s="334"/>
      <c r="P121" s="334"/>
      <c r="Q121" s="334"/>
      <c r="R121" s="327"/>
      <c r="S121" s="34"/>
      <c r="T121" s="34"/>
      <c r="U121" s="35" t="s">
        <v>65</v>
      </c>
      <c r="V121" s="313">
        <v>145</v>
      </c>
      <c r="W121" s="314">
        <f>IFERROR(IF(V121="",0,CEILING((V121/$H121),1)*$H121),"")</f>
        <v>151.20000000000002</v>
      </c>
      <c r="X121" s="36">
        <f>IFERROR(IF(W121=0,"",ROUNDUP(W121/H121,0)*0.02175),"")</f>
        <v>0.39149999999999996</v>
      </c>
      <c r="Y121" s="56"/>
      <c r="Z121" s="57"/>
      <c r="AD121" s="58"/>
      <c r="BA121" s="117" t="s">
        <v>1</v>
      </c>
    </row>
    <row r="122" spans="1:53" ht="16.5" hidden="1" customHeight="1" x14ac:dyDescent="0.25">
      <c r="A122" s="54" t="s">
        <v>224</v>
      </c>
      <c r="B122" s="54" t="s">
        <v>225</v>
      </c>
      <c r="C122" s="31">
        <v>4301051362</v>
      </c>
      <c r="D122" s="326">
        <v>4607091383256</v>
      </c>
      <c r="E122" s="327"/>
      <c r="F122" s="312">
        <v>0.33</v>
      </c>
      <c r="G122" s="32">
        <v>6</v>
      </c>
      <c r="H122" s="312">
        <v>1.98</v>
      </c>
      <c r="I122" s="312">
        <v>2.246</v>
      </c>
      <c r="J122" s="32">
        <v>156</v>
      </c>
      <c r="K122" s="32" t="s">
        <v>63</v>
      </c>
      <c r="L122" s="33" t="s">
        <v>119</v>
      </c>
      <c r="M122" s="32">
        <v>45</v>
      </c>
      <c r="N122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34"/>
      <c r="P122" s="334"/>
      <c r="Q122" s="334"/>
      <c r="R122" s="327"/>
      <c r="S122" s="34"/>
      <c r="T122" s="34"/>
      <c r="U122" s="35" t="s">
        <v>65</v>
      </c>
      <c r="V122" s="313">
        <v>0</v>
      </c>
      <c r="W122" s="314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226</v>
      </c>
      <c r="B123" s="54" t="s">
        <v>227</v>
      </c>
      <c r="C123" s="31">
        <v>4301051358</v>
      </c>
      <c r="D123" s="326">
        <v>4607091385748</v>
      </c>
      <c r="E123" s="327"/>
      <c r="F123" s="312">
        <v>0.45</v>
      </c>
      <c r="G123" s="32">
        <v>6</v>
      </c>
      <c r="H123" s="312">
        <v>2.7</v>
      </c>
      <c r="I123" s="312">
        <v>2.972</v>
      </c>
      <c r="J123" s="32">
        <v>156</v>
      </c>
      <c r="K123" s="32" t="s">
        <v>63</v>
      </c>
      <c r="L123" s="33" t="s">
        <v>119</v>
      </c>
      <c r="M123" s="32">
        <v>45</v>
      </c>
      <c r="N123" s="46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34"/>
      <c r="P123" s="334"/>
      <c r="Q123" s="334"/>
      <c r="R123" s="327"/>
      <c r="S123" s="34"/>
      <c r="T123" s="34"/>
      <c r="U123" s="35" t="s">
        <v>65</v>
      </c>
      <c r="V123" s="313">
        <v>107</v>
      </c>
      <c r="W123" s="314">
        <f>IFERROR(IF(V123="",0,CEILING((V123/$H123),1)*$H123),"")</f>
        <v>108</v>
      </c>
      <c r="X123" s="36">
        <f>IFERROR(IF(W123=0,"",ROUNDUP(W123/H123,0)*0.00753),"")</f>
        <v>0.30120000000000002</v>
      </c>
      <c r="Y123" s="56"/>
      <c r="Z123" s="57"/>
      <c r="AD123" s="58"/>
      <c r="BA123" s="119" t="s">
        <v>1</v>
      </c>
    </row>
    <row r="124" spans="1:53" x14ac:dyDescent="0.2">
      <c r="A124" s="319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1"/>
      <c r="N124" s="330" t="s">
        <v>66</v>
      </c>
      <c r="O124" s="331"/>
      <c r="P124" s="331"/>
      <c r="Q124" s="331"/>
      <c r="R124" s="331"/>
      <c r="S124" s="331"/>
      <c r="T124" s="332"/>
      <c r="U124" s="37" t="s">
        <v>67</v>
      </c>
      <c r="V124" s="315">
        <f>IFERROR(V121/H121,"0")+IFERROR(V122/H122,"0")+IFERROR(V123/H123,"0")</f>
        <v>56.891534391534393</v>
      </c>
      <c r="W124" s="315">
        <f>IFERROR(W121/H121,"0")+IFERROR(W122/H122,"0")+IFERROR(W123/H123,"0")</f>
        <v>58</v>
      </c>
      <c r="X124" s="315">
        <f>IFERROR(IF(X121="",0,X121),"0")+IFERROR(IF(X122="",0,X122),"0")+IFERROR(IF(X123="",0,X123),"0")</f>
        <v>0.69269999999999998</v>
      </c>
      <c r="Y124" s="316"/>
      <c r="Z124" s="316"/>
    </row>
    <row r="125" spans="1:53" x14ac:dyDescent="0.2">
      <c r="A125" s="320"/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1"/>
      <c r="N125" s="330" t="s">
        <v>66</v>
      </c>
      <c r="O125" s="331"/>
      <c r="P125" s="331"/>
      <c r="Q125" s="331"/>
      <c r="R125" s="331"/>
      <c r="S125" s="331"/>
      <c r="T125" s="332"/>
      <c r="U125" s="37" t="s">
        <v>65</v>
      </c>
      <c r="V125" s="315">
        <f>IFERROR(SUM(V121:V123),"0")</f>
        <v>252</v>
      </c>
      <c r="W125" s="315">
        <f>IFERROR(SUM(W121:W123),"0")</f>
        <v>259.20000000000005</v>
      </c>
      <c r="X125" s="37"/>
      <c r="Y125" s="316"/>
      <c r="Z125" s="316"/>
    </row>
    <row r="126" spans="1:53" ht="27.75" hidden="1" customHeight="1" x14ac:dyDescent="0.2">
      <c r="A126" s="397" t="s">
        <v>228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48"/>
      <c r="Z126" s="48"/>
    </row>
    <row r="127" spans="1:53" ht="16.5" hidden="1" customHeight="1" x14ac:dyDescent="0.25">
      <c r="A127" s="328" t="s">
        <v>229</v>
      </c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20"/>
      <c r="M127" s="320"/>
      <c r="N127" s="320"/>
      <c r="O127" s="320"/>
      <c r="P127" s="320"/>
      <c r="Q127" s="320"/>
      <c r="R127" s="320"/>
      <c r="S127" s="320"/>
      <c r="T127" s="320"/>
      <c r="U127" s="320"/>
      <c r="V127" s="320"/>
      <c r="W127" s="320"/>
      <c r="X127" s="320"/>
      <c r="Y127" s="309"/>
      <c r="Z127" s="309"/>
    </row>
    <row r="128" spans="1:53" ht="14.25" hidden="1" customHeight="1" x14ac:dyDescent="0.25">
      <c r="A128" s="342" t="s">
        <v>103</v>
      </c>
      <c r="B128" s="320"/>
      <c r="C128" s="320"/>
      <c r="D128" s="320"/>
      <c r="E128" s="320"/>
      <c r="F128" s="320"/>
      <c r="G128" s="320"/>
      <c r="H128" s="320"/>
      <c r="I128" s="320"/>
      <c r="J128" s="320"/>
      <c r="K128" s="320"/>
      <c r="L128" s="320"/>
      <c r="M128" s="320"/>
      <c r="N128" s="320"/>
      <c r="O128" s="320"/>
      <c r="P128" s="320"/>
      <c r="Q128" s="320"/>
      <c r="R128" s="320"/>
      <c r="S128" s="320"/>
      <c r="T128" s="320"/>
      <c r="U128" s="320"/>
      <c r="V128" s="320"/>
      <c r="W128" s="320"/>
      <c r="X128" s="320"/>
      <c r="Y128" s="308"/>
      <c r="Z128" s="308"/>
    </row>
    <row r="129" spans="1:53" ht="27" hidden="1" customHeight="1" x14ac:dyDescent="0.25">
      <c r="A129" s="54" t="s">
        <v>230</v>
      </c>
      <c r="B129" s="54" t="s">
        <v>231</v>
      </c>
      <c r="C129" s="31">
        <v>4301011223</v>
      </c>
      <c r="D129" s="326">
        <v>4607091383423</v>
      </c>
      <c r="E129" s="327"/>
      <c r="F129" s="312">
        <v>1.35</v>
      </c>
      <c r="G129" s="32">
        <v>8</v>
      </c>
      <c r="H129" s="312">
        <v>10.8</v>
      </c>
      <c r="I129" s="312">
        <v>11.375999999999999</v>
      </c>
      <c r="J129" s="32">
        <v>56</v>
      </c>
      <c r="K129" s="32" t="s">
        <v>98</v>
      </c>
      <c r="L129" s="33" t="s">
        <v>119</v>
      </c>
      <c r="M129" s="32">
        <v>35</v>
      </c>
      <c r="N129" s="56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34"/>
      <c r="P129" s="334"/>
      <c r="Q129" s="334"/>
      <c r="R129" s="327"/>
      <c r="S129" s="34"/>
      <c r="T129" s="34"/>
      <c r="U129" s="35" t="s">
        <v>65</v>
      </c>
      <c r="V129" s="313">
        <v>0</v>
      </c>
      <c r="W129" s="314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0" t="s">
        <v>1</v>
      </c>
    </row>
    <row r="130" spans="1:53" ht="27" hidden="1" customHeight="1" x14ac:dyDescent="0.25">
      <c r="A130" s="54" t="s">
        <v>232</v>
      </c>
      <c r="B130" s="54" t="s">
        <v>233</v>
      </c>
      <c r="C130" s="31">
        <v>4301011338</v>
      </c>
      <c r="D130" s="326">
        <v>4607091381405</v>
      </c>
      <c r="E130" s="327"/>
      <c r="F130" s="312">
        <v>1.35</v>
      </c>
      <c r="G130" s="32">
        <v>8</v>
      </c>
      <c r="H130" s="312">
        <v>10.8</v>
      </c>
      <c r="I130" s="312">
        <v>11.375999999999999</v>
      </c>
      <c r="J130" s="32">
        <v>56</v>
      </c>
      <c r="K130" s="32" t="s">
        <v>98</v>
      </c>
      <c r="L130" s="33" t="s">
        <v>64</v>
      </c>
      <c r="M130" s="32">
        <v>35</v>
      </c>
      <c r="N130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34"/>
      <c r="P130" s="334"/>
      <c r="Q130" s="334"/>
      <c r="R130" s="327"/>
      <c r="S130" s="34"/>
      <c r="T130" s="34"/>
      <c r="U130" s="35" t="s">
        <v>65</v>
      </c>
      <c r="V130" s="313">
        <v>0</v>
      </c>
      <c r="W130" s="314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234</v>
      </c>
      <c r="B131" s="54" t="s">
        <v>235</v>
      </c>
      <c r="C131" s="31">
        <v>4301011333</v>
      </c>
      <c r="D131" s="326">
        <v>4607091386516</v>
      </c>
      <c r="E131" s="327"/>
      <c r="F131" s="312">
        <v>1.4</v>
      </c>
      <c r="G131" s="32">
        <v>8</v>
      </c>
      <c r="H131" s="312">
        <v>11.2</v>
      </c>
      <c r="I131" s="312">
        <v>11.776</v>
      </c>
      <c r="J131" s="32">
        <v>56</v>
      </c>
      <c r="K131" s="32" t="s">
        <v>98</v>
      </c>
      <c r="L131" s="33" t="s">
        <v>64</v>
      </c>
      <c r="M131" s="32">
        <v>30</v>
      </c>
      <c r="N131" s="6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34"/>
      <c r="P131" s="334"/>
      <c r="Q131" s="334"/>
      <c r="R131" s="327"/>
      <c r="S131" s="34"/>
      <c r="T131" s="34"/>
      <c r="U131" s="35" t="s">
        <v>65</v>
      </c>
      <c r="V131" s="313">
        <v>0</v>
      </c>
      <c r="W131" s="314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idden="1" x14ac:dyDescent="0.2">
      <c r="A132" s="319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1"/>
      <c r="N132" s="330" t="s">
        <v>66</v>
      </c>
      <c r="O132" s="331"/>
      <c r="P132" s="331"/>
      <c r="Q132" s="331"/>
      <c r="R132" s="331"/>
      <c r="S132" s="331"/>
      <c r="T132" s="332"/>
      <c r="U132" s="37" t="s">
        <v>67</v>
      </c>
      <c r="V132" s="315">
        <f>IFERROR(V129/H129,"0")+IFERROR(V130/H130,"0")+IFERROR(V131/H131,"0")</f>
        <v>0</v>
      </c>
      <c r="W132" s="315">
        <f>IFERROR(W129/H129,"0")+IFERROR(W130/H130,"0")+IFERROR(W131/H131,"0")</f>
        <v>0</v>
      </c>
      <c r="X132" s="315">
        <f>IFERROR(IF(X129="",0,X129),"0")+IFERROR(IF(X130="",0,X130),"0")+IFERROR(IF(X131="",0,X131),"0")</f>
        <v>0</v>
      </c>
      <c r="Y132" s="316"/>
      <c r="Z132" s="316"/>
    </row>
    <row r="133" spans="1:53" hidden="1" x14ac:dyDescent="0.2">
      <c r="A133" s="320"/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1"/>
      <c r="N133" s="330" t="s">
        <v>66</v>
      </c>
      <c r="O133" s="331"/>
      <c r="P133" s="331"/>
      <c r="Q133" s="331"/>
      <c r="R133" s="331"/>
      <c r="S133" s="331"/>
      <c r="T133" s="332"/>
      <c r="U133" s="37" t="s">
        <v>65</v>
      </c>
      <c r="V133" s="315">
        <f>IFERROR(SUM(V129:V131),"0")</f>
        <v>0</v>
      </c>
      <c r="W133" s="315">
        <f>IFERROR(SUM(W129:W131),"0")</f>
        <v>0</v>
      </c>
      <c r="X133" s="37"/>
      <c r="Y133" s="316"/>
      <c r="Z133" s="316"/>
    </row>
    <row r="134" spans="1:53" ht="16.5" hidden="1" customHeight="1" x14ac:dyDescent="0.25">
      <c r="A134" s="328" t="s">
        <v>236</v>
      </c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20"/>
      <c r="Y134" s="309"/>
      <c r="Z134" s="309"/>
    </row>
    <row r="135" spans="1:53" ht="14.25" hidden="1" customHeight="1" x14ac:dyDescent="0.25">
      <c r="A135" s="342" t="s">
        <v>60</v>
      </c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20"/>
      <c r="Y135" s="308"/>
      <c r="Z135" s="308"/>
    </row>
    <row r="136" spans="1:53" ht="27" hidden="1" customHeight="1" x14ac:dyDescent="0.25">
      <c r="A136" s="54" t="s">
        <v>237</v>
      </c>
      <c r="B136" s="54" t="s">
        <v>238</v>
      </c>
      <c r="C136" s="31">
        <v>4301031191</v>
      </c>
      <c r="D136" s="326">
        <v>4680115880993</v>
      </c>
      <c r="E136" s="327"/>
      <c r="F136" s="312">
        <v>0.7</v>
      </c>
      <c r="G136" s="32">
        <v>6</v>
      </c>
      <c r="H136" s="312">
        <v>4.2</v>
      </c>
      <c r="I136" s="312">
        <v>4.46</v>
      </c>
      <c r="J136" s="32">
        <v>156</v>
      </c>
      <c r="K136" s="32" t="s">
        <v>63</v>
      </c>
      <c r="L136" s="33" t="s">
        <v>64</v>
      </c>
      <c r="M136" s="32">
        <v>40</v>
      </c>
      <c r="N136" s="3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34"/>
      <c r="P136" s="334"/>
      <c r="Q136" s="334"/>
      <c r="R136" s="327"/>
      <c r="S136" s="34"/>
      <c r="T136" s="34"/>
      <c r="U136" s="35" t="s">
        <v>65</v>
      </c>
      <c r="V136" s="313">
        <v>0</v>
      </c>
      <c r="W136" s="314">
        <f t="shared" ref="W136:W144" si="6"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23" t="s">
        <v>1</v>
      </c>
    </row>
    <row r="137" spans="1:53" ht="27" hidden="1" customHeight="1" x14ac:dyDescent="0.25">
      <c r="A137" s="54" t="s">
        <v>239</v>
      </c>
      <c r="B137" s="54" t="s">
        <v>240</v>
      </c>
      <c r="C137" s="31">
        <v>4301031204</v>
      </c>
      <c r="D137" s="326">
        <v>4680115881761</v>
      </c>
      <c r="E137" s="327"/>
      <c r="F137" s="312">
        <v>0.7</v>
      </c>
      <c r="G137" s="32">
        <v>6</v>
      </c>
      <c r="H137" s="312">
        <v>4.2</v>
      </c>
      <c r="I137" s="312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5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34"/>
      <c r="P137" s="334"/>
      <c r="Q137" s="334"/>
      <c r="R137" s="327"/>
      <c r="S137" s="34"/>
      <c r="T137" s="34"/>
      <c r="U137" s="35" t="s">
        <v>65</v>
      </c>
      <c r="V137" s="313">
        <v>0</v>
      </c>
      <c r="W137" s="314">
        <f t="shared" si="6"/>
        <v>0</v>
      </c>
      <c r="X137" s="36" t="str">
        <f>IFERROR(IF(W137=0,"",ROUNDUP(W137/H137,0)*0.00753),"")</f>
        <v/>
      </c>
      <c r="Y137" s="56"/>
      <c r="Z137" s="57"/>
      <c r="AD137" s="58"/>
      <c r="BA137" s="124" t="s">
        <v>1</v>
      </c>
    </row>
    <row r="138" spans="1:53" ht="27" hidden="1" customHeight="1" x14ac:dyDescent="0.25">
      <c r="A138" s="54" t="s">
        <v>241</v>
      </c>
      <c r="B138" s="54" t="s">
        <v>242</v>
      </c>
      <c r="C138" s="31">
        <v>4301031201</v>
      </c>
      <c r="D138" s="326">
        <v>4680115881563</v>
      </c>
      <c r="E138" s="327"/>
      <c r="F138" s="312">
        <v>0.7</v>
      </c>
      <c r="G138" s="32">
        <v>6</v>
      </c>
      <c r="H138" s="312">
        <v>4.2</v>
      </c>
      <c r="I138" s="312">
        <v>4.4000000000000004</v>
      </c>
      <c r="J138" s="32">
        <v>156</v>
      </c>
      <c r="K138" s="32" t="s">
        <v>63</v>
      </c>
      <c r="L138" s="33" t="s">
        <v>64</v>
      </c>
      <c r="M138" s="32">
        <v>40</v>
      </c>
      <c r="N138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34"/>
      <c r="P138" s="334"/>
      <c r="Q138" s="334"/>
      <c r="R138" s="327"/>
      <c r="S138" s="34"/>
      <c r="T138" s="34"/>
      <c r="U138" s="35" t="s">
        <v>65</v>
      </c>
      <c r="V138" s="313">
        <v>0</v>
      </c>
      <c r="W138" s="314">
        <f t="shared" si="6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customHeight="1" x14ac:dyDescent="0.25">
      <c r="A139" s="54" t="s">
        <v>243</v>
      </c>
      <c r="B139" s="54" t="s">
        <v>244</v>
      </c>
      <c r="C139" s="31">
        <v>4301031199</v>
      </c>
      <c r="D139" s="326">
        <v>4680115880986</v>
      </c>
      <c r="E139" s="327"/>
      <c r="F139" s="312">
        <v>0.35</v>
      </c>
      <c r="G139" s="32">
        <v>6</v>
      </c>
      <c r="H139" s="312">
        <v>2.1</v>
      </c>
      <c r="I139" s="312">
        <v>2.23</v>
      </c>
      <c r="J139" s="32">
        <v>234</v>
      </c>
      <c r="K139" s="32" t="s">
        <v>166</v>
      </c>
      <c r="L139" s="33" t="s">
        <v>64</v>
      </c>
      <c r="M139" s="32">
        <v>40</v>
      </c>
      <c r="N139" s="4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34"/>
      <c r="P139" s="334"/>
      <c r="Q139" s="334"/>
      <c r="R139" s="327"/>
      <c r="S139" s="34"/>
      <c r="T139" s="34"/>
      <c r="U139" s="35" t="s">
        <v>65</v>
      </c>
      <c r="V139" s="313">
        <v>25</v>
      </c>
      <c r="W139" s="314">
        <f t="shared" si="6"/>
        <v>25.200000000000003</v>
      </c>
      <c r="X139" s="36">
        <f>IFERROR(IF(W139=0,"",ROUNDUP(W139/H139,0)*0.00502),"")</f>
        <v>6.0240000000000002E-2</v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4301031190</v>
      </c>
      <c r="D140" s="326">
        <v>4680115880207</v>
      </c>
      <c r="E140" s="327"/>
      <c r="F140" s="312">
        <v>0.4</v>
      </c>
      <c r="G140" s="32">
        <v>6</v>
      </c>
      <c r="H140" s="312">
        <v>2.4</v>
      </c>
      <c r="I140" s="312">
        <v>2.63</v>
      </c>
      <c r="J140" s="32">
        <v>156</v>
      </c>
      <c r="K140" s="32" t="s">
        <v>63</v>
      </c>
      <c r="L140" s="33" t="s">
        <v>64</v>
      </c>
      <c r="M140" s="32">
        <v>40</v>
      </c>
      <c r="N140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34"/>
      <c r="P140" s="334"/>
      <c r="Q140" s="334"/>
      <c r="R140" s="327"/>
      <c r="S140" s="34"/>
      <c r="T140" s="34"/>
      <c r="U140" s="35" t="s">
        <v>65</v>
      </c>
      <c r="V140" s="313">
        <v>0</v>
      </c>
      <c r="W140" s="314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247</v>
      </c>
      <c r="B141" s="54" t="s">
        <v>248</v>
      </c>
      <c r="C141" s="31">
        <v>4301031205</v>
      </c>
      <c r="D141" s="326">
        <v>4680115881785</v>
      </c>
      <c r="E141" s="327"/>
      <c r="F141" s="312">
        <v>0.35</v>
      </c>
      <c r="G141" s="32">
        <v>6</v>
      </c>
      <c r="H141" s="312">
        <v>2.1</v>
      </c>
      <c r="I141" s="312">
        <v>2.23</v>
      </c>
      <c r="J141" s="32">
        <v>234</v>
      </c>
      <c r="K141" s="32" t="s">
        <v>166</v>
      </c>
      <c r="L141" s="33" t="s">
        <v>64</v>
      </c>
      <c r="M141" s="32">
        <v>40</v>
      </c>
      <c r="N141" s="3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34"/>
      <c r="P141" s="334"/>
      <c r="Q141" s="334"/>
      <c r="R141" s="327"/>
      <c r="S141" s="34"/>
      <c r="T141" s="34"/>
      <c r="U141" s="35" t="s">
        <v>65</v>
      </c>
      <c r="V141" s="313">
        <v>0</v>
      </c>
      <c r="W141" s="314">
        <f t="shared" si="6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249</v>
      </c>
      <c r="B142" s="54" t="s">
        <v>250</v>
      </c>
      <c r="C142" s="31">
        <v>4301031202</v>
      </c>
      <c r="D142" s="326">
        <v>4680115881679</v>
      </c>
      <c r="E142" s="327"/>
      <c r="F142" s="312">
        <v>0.35</v>
      </c>
      <c r="G142" s="32">
        <v>6</v>
      </c>
      <c r="H142" s="312">
        <v>2.1</v>
      </c>
      <c r="I142" s="312">
        <v>2.2000000000000002</v>
      </c>
      <c r="J142" s="32">
        <v>234</v>
      </c>
      <c r="K142" s="32" t="s">
        <v>166</v>
      </c>
      <c r="L142" s="33" t="s">
        <v>64</v>
      </c>
      <c r="M142" s="32">
        <v>40</v>
      </c>
      <c r="N142" s="5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34"/>
      <c r="P142" s="334"/>
      <c r="Q142" s="334"/>
      <c r="R142" s="327"/>
      <c r="S142" s="34"/>
      <c r="T142" s="34"/>
      <c r="U142" s="35" t="s">
        <v>65</v>
      </c>
      <c r="V142" s="313">
        <v>0</v>
      </c>
      <c r="W142" s="314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4301031158</v>
      </c>
      <c r="D143" s="326">
        <v>4680115880191</v>
      </c>
      <c r="E143" s="327"/>
      <c r="F143" s="312">
        <v>0.4</v>
      </c>
      <c r="G143" s="32">
        <v>6</v>
      </c>
      <c r="H143" s="312">
        <v>2.4</v>
      </c>
      <c r="I143" s="312">
        <v>2.6</v>
      </c>
      <c r="J143" s="32">
        <v>156</v>
      </c>
      <c r="K143" s="32" t="s">
        <v>63</v>
      </c>
      <c r="L143" s="33" t="s">
        <v>64</v>
      </c>
      <c r="M143" s="32">
        <v>40</v>
      </c>
      <c r="N143" s="3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34"/>
      <c r="P143" s="334"/>
      <c r="Q143" s="334"/>
      <c r="R143" s="327"/>
      <c r="S143" s="34"/>
      <c r="T143" s="34"/>
      <c r="U143" s="35" t="s">
        <v>65</v>
      </c>
      <c r="V143" s="313">
        <v>0</v>
      </c>
      <c r="W143" s="314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16.5" hidden="1" customHeight="1" x14ac:dyDescent="0.25">
      <c r="A144" s="54" t="s">
        <v>253</v>
      </c>
      <c r="B144" s="54" t="s">
        <v>254</v>
      </c>
      <c r="C144" s="31">
        <v>4301031245</v>
      </c>
      <c r="D144" s="326">
        <v>4680115883963</v>
      </c>
      <c r="E144" s="327"/>
      <c r="F144" s="312">
        <v>0.28000000000000003</v>
      </c>
      <c r="G144" s="32">
        <v>6</v>
      </c>
      <c r="H144" s="312">
        <v>1.68</v>
      </c>
      <c r="I144" s="312">
        <v>1.78</v>
      </c>
      <c r="J144" s="32">
        <v>234</v>
      </c>
      <c r="K144" s="32" t="s">
        <v>166</v>
      </c>
      <c r="L144" s="33" t="s">
        <v>64</v>
      </c>
      <c r="M144" s="32">
        <v>40</v>
      </c>
      <c r="N144" s="650" t="s">
        <v>255</v>
      </c>
      <c r="O144" s="334"/>
      <c r="P144" s="334"/>
      <c r="Q144" s="334"/>
      <c r="R144" s="327"/>
      <c r="S144" s="34"/>
      <c r="T144" s="34"/>
      <c r="U144" s="35" t="s">
        <v>65</v>
      </c>
      <c r="V144" s="313">
        <v>0</v>
      </c>
      <c r="W144" s="314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x14ac:dyDescent="0.2">
      <c r="A145" s="319"/>
      <c r="B145" s="320"/>
      <c r="C145" s="320"/>
      <c r="D145" s="320"/>
      <c r="E145" s="320"/>
      <c r="F145" s="320"/>
      <c r="G145" s="320"/>
      <c r="H145" s="320"/>
      <c r="I145" s="320"/>
      <c r="J145" s="320"/>
      <c r="K145" s="320"/>
      <c r="L145" s="320"/>
      <c r="M145" s="321"/>
      <c r="N145" s="330" t="s">
        <v>66</v>
      </c>
      <c r="O145" s="331"/>
      <c r="P145" s="331"/>
      <c r="Q145" s="331"/>
      <c r="R145" s="331"/>
      <c r="S145" s="331"/>
      <c r="T145" s="332"/>
      <c r="U145" s="37" t="s">
        <v>67</v>
      </c>
      <c r="V145" s="315">
        <f>IFERROR(V136/H136,"0")+IFERROR(V137/H137,"0")+IFERROR(V138/H138,"0")+IFERROR(V139/H139,"0")+IFERROR(V140/H140,"0")+IFERROR(V141/H141,"0")+IFERROR(V142/H142,"0")+IFERROR(V143/H143,"0")+IFERROR(V144/H144,"0")</f>
        <v>11.904761904761905</v>
      </c>
      <c r="W145" s="315">
        <f>IFERROR(W136/H136,"0")+IFERROR(W137/H137,"0")+IFERROR(W138/H138,"0")+IFERROR(W139/H139,"0")+IFERROR(W140/H140,"0")+IFERROR(W141/H141,"0")+IFERROR(W142/H142,"0")+IFERROR(W143/H143,"0")+IFERROR(W144/H144,"0")</f>
        <v>12</v>
      </c>
      <c r="X145" s="315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6.0240000000000002E-2</v>
      </c>
      <c r="Y145" s="316"/>
      <c r="Z145" s="316"/>
    </row>
    <row r="146" spans="1:53" x14ac:dyDescent="0.2">
      <c r="A146" s="320"/>
      <c r="B146" s="320"/>
      <c r="C146" s="320"/>
      <c r="D146" s="320"/>
      <c r="E146" s="320"/>
      <c r="F146" s="320"/>
      <c r="G146" s="320"/>
      <c r="H146" s="320"/>
      <c r="I146" s="320"/>
      <c r="J146" s="320"/>
      <c r="K146" s="320"/>
      <c r="L146" s="320"/>
      <c r="M146" s="321"/>
      <c r="N146" s="330" t="s">
        <v>66</v>
      </c>
      <c r="O146" s="331"/>
      <c r="P146" s="331"/>
      <c r="Q146" s="331"/>
      <c r="R146" s="331"/>
      <c r="S146" s="331"/>
      <c r="T146" s="332"/>
      <c r="U146" s="37" t="s">
        <v>65</v>
      </c>
      <c r="V146" s="315">
        <f>IFERROR(SUM(V136:V144),"0")</f>
        <v>25</v>
      </c>
      <c r="W146" s="315">
        <f>IFERROR(SUM(W136:W144),"0")</f>
        <v>25.200000000000003</v>
      </c>
      <c r="X146" s="37"/>
      <c r="Y146" s="316"/>
      <c r="Z146" s="316"/>
    </row>
    <row r="147" spans="1:53" ht="16.5" hidden="1" customHeight="1" x14ac:dyDescent="0.25">
      <c r="A147" s="328" t="s">
        <v>256</v>
      </c>
      <c r="B147" s="320"/>
      <c r="C147" s="320"/>
      <c r="D147" s="320"/>
      <c r="E147" s="320"/>
      <c r="F147" s="320"/>
      <c r="G147" s="320"/>
      <c r="H147" s="320"/>
      <c r="I147" s="320"/>
      <c r="J147" s="320"/>
      <c r="K147" s="320"/>
      <c r="L147" s="320"/>
      <c r="M147" s="320"/>
      <c r="N147" s="320"/>
      <c r="O147" s="320"/>
      <c r="P147" s="320"/>
      <c r="Q147" s="320"/>
      <c r="R147" s="320"/>
      <c r="S147" s="320"/>
      <c r="T147" s="320"/>
      <c r="U147" s="320"/>
      <c r="V147" s="320"/>
      <c r="W147" s="320"/>
      <c r="X147" s="320"/>
      <c r="Y147" s="309"/>
      <c r="Z147" s="309"/>
    </row>
    <row r="148" spans="1:53" ht="14.25" hidden="1" customHeight="1" x14ac:dyDescent="0.25">
      <c r="A148" s="342" t="s">
        <v>103</v>
      </c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20"/>
      <c r="M148" s="320"/>
      <c r="N148" s="320"/>
      <c r="O148" s="320"/>
      <c r="P148" s="320"/>
      <c r="Q148" s="320"/>
      <c r="R148" s="320"/>
      <c r="S148" s="320"/>
      <c r="T148" s="320"/>
      <c r="U148" s="320"/>
      <c r="V148" s="320"/>
      <c r="W148" s="320"/>
      <c r="X148" s="320"/>
      <c r="Y148" s="308"/>
      <c r="Z148" s="308"/>
    </row>
    <row r="149" spans="1:53" ht="16.5" hidden="1" customHeight="1" x14ac:dyDescent="0.25">
      <c r="A149" s="54" t="s">
        <v>257</v>
      </c>
      <c r="B149" s="54" t="s">
        <v>258</v>
      </c>
      <c r="C149" s="31">
        <v>4301011450</v>
      </c>
      <c r="D149" s="326">
        <v>4680115881402</v>
      </c>
      <c r="E149" s="327"/>
      <c r="F149" s="312">
        <v>1.35</v>
      </c>
      <c r="G149" s="32">
        <v>8</v>
      </c>
      <c r="H149" s="312">
        <v>10.8</v>
      </c>
      <c r="I149" s="312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5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34"/>
      <c r="P149" s="334"/>
      <c r="Q149" s="334"/>
      <c r="R149" s="327"/>
      <c r="S149" s="34"/>
      <c r="T149" s="34"/>
      <c r="U149" s="35" t="s">
        <v>65</v>
      </c>
      <c r="V149" s="313">
        <v>0</v>
      </c>
      <c r="W149" s="314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hidden="1" customHeight="1" x14ac:dyDescent="0.25">
      <c r="A150" s="54" t="s">
        <v>259</v>
      </c>
      <c r="B150" s="54" t="s">
        <v>260</v>
      </c>
      <c r="C150" s="31">
        <v>4301011454</v>
      </c>
      <c r="D150" s="326">
        <v>4680115881396</v>
      </c>
      <c r="E150" s="327"/>
      <c r="F150" s="312">
        <v>0.45</v>
      </c>
      <c r="G150" s="32">
        <v>6</v>
      </c>
      <c r="H150" s="312">
        <v>2.7</v>
      </c>
      <c r="I150" s="312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34"/>
      <c r="P150" s="334"/>
      <c r="Q150" s="334"/>
      <c r="R150" s="327"/>
      <c r="S150" s="34"/>
      <c r="T150" s="34"/>
      <c r="U150" s="35" t="s">
        <v>65</v>
      </c>
      <c r="V150" s="313">
        <v>0</v>
      </c>
      <c r="W150" s="314">
        <f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3" t="s">
        <v>1</v>
      </c>
    </row>
    <row r="151" spans="1:53" hidden="1" x14ac:dyDescent="0.2">
      <c r="A151" s="319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1"/>
      <c r="N151" s="330" t="s">
        <v>66</v>
      </c>
      <c r="O151" s="331"/>
      <c r="P151" s="331"/>
      <c r="Q151" s="331"/>
      <c r="R151" s="331"/>
      <c r="S151" s="331"/>
      <c r="T151" s="332"/>
      <c r="U151" s="37" t="s">
        <v>67</v>
      </c>
      <c r="V151" s="315">
        <f>IFERROR(V149/H149,"0")+IFERROR(V150/H150,"0")</f>
        <v>0</v>
      </c>
      <c r="W151" s="315">
        <f>IFERROR(W149/H149,"0")+IFERROR(W150/H150,"0")</f>
        <v>0</v>
      </c>
      <c r="X151" s="315">
        <f>IFERROR(IF(X149="",0,X149),"0")+IFERROR(IF(X150="",0,X150),"0")</f>
        <v>0</v>
      </c>
      <c r="Y151" s="316"/>
      <c r="Z151" s="316"/>
    </row>
    <row r="152" spans="1:53" hidden="1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1"/>
      <c r="N152" s="330" t="s">
        <v>66</v>
      </c>
      <c r="O152" s="331"/>
      <c r="P152" s="331"/>
      <c r="Q152" s="331"/>
      <c r="R152" s="331"/>
      <c r="S152" s="331"/>
      <c r="T152" s="332"/>
      <c r="U152" s="37" t="s">
        <v>65</v>
      </c>
      <c r="V152" s="315">
        <f>IFERROR(SUM(V149:V150),"0")</f>
        <v>0</v>
      </c>
      <c r="W152" s="315">
        <f>IFERROR(SUM(W149:W150),"0")</f>
        <v>0</v>
      </c>
      <c r="X152" s="37"/>
      <c r="Y152" s="316"/>
      <c r="Z152" s="316"/>
    </row>
    <row r="153" spans="1:53" ht="14.25" hidden="1" customHeight="1" x14ac:dyDescent="0.25">
      <c r="A153" s="342" t="s">
        <v>95</v>
      </c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20"/>
      <c r="Y153" s="308"/>
      <c r="Z153" s="308"/>
    </row>
    <row r="154" spans="1:53" ht="16.5" hidden="1" customHeight="1" x14ac:dyDescent="0.25">
      <c r="A154" s="54" t="s">
        <v>261</v>
      </c>
      <c r="B154" s="54" t="s">
        <v>262</v>
      </c>
      <c r="C154" s="31">
        <v>4301020262</v>
      </c>
      <c r="D154" s="326">
        <v>4680115882935</v>
      </c>
      <c r="E154" s="327"/>
      <c r="F154" s="312">
        <v>1.35</v>
      </c>
      <c r="G154" s="32">
        <v>8</v>
      </c>
      <c r="H154" s="312">
        <v>10.8</v>
      </c>
      <c r="I154" s="312">
        <v>11.28</v>
      </c>
      <c r="J154" s="32">
        <v>56</v>
      </c>
      <c r="K154" s="32" t="s">
        <v>98</v>
      </c>
      <c r="L154" s="33" t="s">
        <v>119</v>
      </c>
      <c r="M154" s="32">
        <v>50</v>
      </c>
      <c r="N154" s="358" t="s">
        <v>263</v>
      </c>
      <c r="O154" s="334"/>
      <c r="P154" s="334"/>
      <c r="Q154" s="334"/>
      <c r="R154" s="327"/>
      <c r="S154" s="34"/>
      <c r="T154" s="34"/>
      <c r="U154" s="35" t="s">
        <v>65</v>
      </c>
      <c r="V154" s="313">
        <v>0</v>
      </c>
      <c r="W154" s="314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hidden="1" customHeight="1" x14ac:dyDescent="0.25">
      <c r="A155" s="54" t="s">
        <v>264</v>
      </c>
      <c r="B155" s="54" t="s">
        <v>265</v>
      </c>
      <c r="C155" s="31">
        <v>4301020220</v>
      </c>
      <c r="D155" s="326">
        <v>4680115880764</v>
      </c>
      <c r="E155" s="327"/>
      <c r="F155" s="312">
        <v>0.35</v>
      </c>
      <c r="G155" s="32">
        <v>6</v>
      </c>
      <c r="H155" s="312">
        <v>2.1</v>
      </c>
      <c r="I155" s="312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6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34"/>
      <c r="P155" s="334"/>
      <c r="Q155" s="334"/>
      <c r="R155" s="327"/>
      <c r="S155" s="34"/>
      <c r="T155" s="34"/>
      <c r="U155" s="35" t="s">
        <v>65</v>
      </c>
      <c r="V155" s="313">
        <v>0</v>
      </c>
      <c r="W155" s="314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hidden="1" x14ac:dyDescent="0.2">
      <c r="A156" s="319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1"/>
      <c r="N156" s="330" t="s">
        <v>66</v>
      </c>
      <c r="O156" s="331"/>
      <c r="P156" s="331"/>
      <c r="Q156" s="331"/>
      <c r="R156" s="331"/>
      <c r="S156" s="331"/>
      <c r="T156" s="332"/>
      <c r="U156" s="37" t="s">
        <v>67</v>
      </c>
      <c r="V156" s="315">
        <f>IFERROR(V154/H154,"0")+IFERROR(V155/H155,"0")</f>
        <v>0</v>
      </c>
      <c r="W156" s="315">
        <f>IFERROR(W154/H154,"0")+IFERROR(W155/H155,"0")</f>
        <v>0</v>
      </c>
      <c r="X156" s="315">
        <f>IFERROR(IF(X154="",0,X154),"0")+IFERROR(IF(X155="",0,X155),"0")</f>
        <v>0</v>
      </c>
      <c r="Y156" s="316"/>
      <c r="Z156" s="316"/>
    </row>
    <row r="157" spans="1:53" hidden="1" x14ac:dyDescent="0.2">
      <c r="A157" s="320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1"/>
      <c r="N157" s="330" t="s">
        <v>66</v>
      </c>
      <c r="O157" s="331"/>
      <c r="P157" s="331"/>
      <c r="Q157" s="331"/>
      <c r="R157" s="331"/>
      <c r="S157" s="331"/>
      <c r="T157" s="332"/>
      <c r="U157" s="37" t="s">
        <v>65</v>
      </c>
      <c r="V157" s="315">
        <f>IFERROR(SUM(V154:V155),"0")</f>
        <v>0</v>
      </c>
      <c r="W157" s="315">
        <f>IFERROR(SUM(W154:W155),"0")</f>
        <v>0</v>
      </c>
      <c r="X157" s="37"/>
      <c r="Y157" s="316"/>
      <c r="Z157" s="316"/>
    </row>
    <row r="158" spans="1:53" ht="14.25" hidden="1" customHeight="1" x14ac:dyDescent="0.25">
      <c r="A158" s="342" t="s">
        <v>60</v>
      </c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0"/>
      <c r="M158" s="320"/>
      <c r="N158" s="320"/>
      <c r="O158" s="320"/>
      <c r="P158" s="320"/>
      <c r="Q158" s="320"/>
      <c r="R158" s="320"/>
      <c r="S158" s="320"/>
      <c r="T158" s="320"/>
      <c r="U158" s="320"/>
      <c r="V158" s="320"/>
      <c r="W158" s="320"/>
      <c r="X158" s="320"/>
      <c r="Y158" s="308"/>
      <c r="Z158" s="308"/>
    </row>
    <row r="159" spans="1:53" ht="27" customHeight="1" x14ac:dyDescent="0.25">
      <c r="A159" s="54" t="s">
        <v>266</v>
      </c>
      <c r="B159" s="54" t="s">
        <v>267</v>
      </c>
      <c r="C159" s="31">
        <v>4301031224</v>
      </c>
      <c r="D159" s="326">
        <v>4680115882683</v>
      </c>
      <c r="E159" s="327"/>
      <c r="F159" s="312">
        <v>0.9</v>
      </c>
      <c r="G159" s="32">
        <v>6</v>
      </c>
      <c r="H159" s="312">
        <v>5.4</v>
      </c>
      <c r="I159" s="312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34"/>
      <c r="P159" s="334"/>
      <c r="Q159" s="334"/>
      <c r="R159" s="327"/>
      <c r="S159" s="34"/>
      <c r="T159" s="34"/>
      <c r="U159" s="35" t="s">
        <v>65</v>
      </c>
      <c r="V159" s="313">
        <v>36</v>
      </c>
      <c r="W159" s="314">
        <f>IFERROR(IF(V159="",0,CEILING((V159/$H159),1)*$H159),"")</f>
        <v>37.800000000000004</v>
      </c>
      <c r="X159" s="36">
        <f>IFERROR(IF(W159=0,"",ROUNDUP(W159/H159,0)*0.00937),"")</f>
        <v>6.5589999999999996E-2</v>
      </c>
      <c r="Y159" s="56"/>
      <c r="Z159" s="57"/>
      <c r="AD159" s="58"/>
      <c r="BA159" s="136" t="s">
        <v>1</v>
      </c>
    </row>
    <row r="160" spans="1:53" ht="27" hidden="1" customHeight="1" x14ac:dyDescent="0.25">
      <c r="A160" s="54" t="s">
        <v>268</v>
      </c>
      <c r="B160" s="54" t="s">
        <v>269</v>
      </c>
      <c r="C160" s="31">
        <v>4301031230</v>
      </c>
      <c r="D160" s="326">
        <v>4680115882690</v>
      </c>
      <c r="E160" s="327"/>
      <c r="F160" s="312">
        <v>0.9</v>
      </c>
      <c r="G160" s="32">
        <v>6</v>
      </c>
      <c r="H160" s="312">
        <v>5.4</v>
      </c>
      <c r="I160" s="312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34"/>
      <c r="P160" s="334"/>
      <c r="Q160" s="334"/>
      <c r="R160" s="327"/>
      <c r="S160" s="34"/>
      <c r="T160" s="34"/>
      <c r="U160" s="35" t="s">
        <v>65</v>
      </c>
      <c r="V160" s="313">
        <v>0</v>
      </c>
      <c r="W160" s="314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hidden="1" customHeight="1" x14ac:dyDescent="0.25">
      <c r="A161" s="54" t="s">
        <v>270</v>
      </c>
      <c r="B161" s="54" t="s">
        <v>271</v>
      </c>
      <c r="C161" s="31">
        <v>4301031220</v>
      </c>
      <c r="D161" s="326">
        <v>4680115882669</v>
      </c>
      <c r="E161" s="327"/>
      <c r="F161" s="312">
        <v>0.9</v>
      </c>
      <c r="G161" s="32">
        <v>6</v>
      </c>
      <c r="H161" s="312">
        <v>5.4</v>
      </c>
      <c r="I161" s="312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34"/>
      <c r="P161" s="334"/>
      <c r="Q161" s="334"/>
      <c r="R161" s="327"/>
      <c r="S161" s="34"/>
      <c r="T161" s="34"/>
      <c r="U161" s="35" t="s">
        <v>65</v>
      </c>
      <c r="V161" s="313">
        <v>0</v>
      </c>
      <c r="W161" s="314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272</v>
      </c>
      <c r="B162" s="54" t="s">
        <v>273</v>
      </c>
      <c r="C162" s="31">
        <v>4301031221</v>
      </c>
      <c r="D162" s="326">
        <v>4680115882676</v>
      </c>
      <c r="E162" s="327"/>
      <c r="F162" s="312">
        <v>0.9</v>
      </c>
      <c r="G162" s="32">
        <v>6</v>
      </c>
      <c r="H162" s="312">
        <v>5.4</v>
      </c>
      <c r="I162" s="312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34"/>
      <c r="P162" s="334"/>
      <c r="Q162" s="334"/>
      <c r="R162" s="327"/>
      <c r="S162" s="34"/>
      <c r="T162" s="34"/>
      <c r="U162" s="35" t="s">
        <v>65</v>
      </c>
      <c r="V162" s="313">
        <v>0</v>
      </c>
      <c r="W162" s="314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x14ac:dyDescent="0.2">
      <c r="A163" s="319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0"/>
      <c r="M163" s="321"/>
      <c r="N163" s="330" t="s">
        <v>66</v>
      </c>
      <c r="O163" s="331"/>
      <c r="P163" s="331"/>
      <c r="Q163" s="331"/>
      <c r="R163" s="331"/>
      <c r="S163" s="331"/>
      <c r="T163" s="332"/>
      <c r="U163" s="37" t="s">
        <v>67</v>
      </c>
      <c r="V163" s="315">
        <f>IFERROR(V159/H159,"0")+IFERROR(V160/H160,"0")+IFERROR(V161/H161,"0")+IFERROR(V162/H162,"0")</f>
        <v>6.6666666666666661</v>
      </c>
      <c r="W163" s="315">
        <f>IFERROR(W159/H159,"0")+IFERROR(W160/H160,"0")+IFERROR(W161/H161,"0")+IFERROR(W162/H162,"0")</f>
        <v>7</v>
      </c>
      <c r="X163" s="315">
        <f>IFERROR(IF(X159="",0,X159),"0")+IFERROR(IF(X160="",0,X160),"0")+IFERROR(IF(X161="",0,X161),"0")+IFERROR(IF(X162="",0,X162),"0")</f>
        <v>6.5589999999999996E-2</v>
      </c>
      <c r="Y163" s="316"/>
      <c r="Z163" s="316"/>
    </row>
    <row r="164" spans="1:53" x14ac:dyDescent="0.2">
      <c r="A164" s="320"/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1"/>
      <c r="N164" s="330" t="s">
        <v>66</v>
      </c>
      <c r="O164" s="331"/>
      <c r="P164" s="331"/>
      <c r="Q164" s="331"/>
      <c r="R164" s="331"/>
      <c r="S164" s="331"/>
      <c r="T164" s="332"/>
      <c r="U164" s="37" t="s">
        <v>65</v>
      </c>
      <c r="V164" s="315">
        <f>IFERROR(SUM(V159:V162),"0")</f>
        <v>36</v>
      </c>
      <c r="W164" s="315">
        <f>IFERROR(SUM(W159:W162),"0")</f>
        <v>37.800000000000004</v>
      </c>
      <c r="X164" s="37"/>
      <c r="Y164" s="316"/>
      <c r="Z164" s="316"/>
    </row>
    <row r="165" spans="1:53" ht="14.25" hidden="1" customHeight="1" x14ac:dyDescent="0.25">
      <c r="A165" s="342" t="s">
        <v>68</v>
      </c>
      <c r="B165" s="320"/>
      <c r="C165" s="320"/>
      <c r="D165" s="320"/>
      <c r="E165" s="320"/>
      <c r="F165" s="320"/>
      <c r="G165" s="320"/>
      <c r="H165" s="320"/>
      <c r="I165" s="320"/>
      <c r="J165" s="320"/>
      <c r="K165" s="320"/>
      <c r="L165" s="320"/>
      <c r="M165" s="320"/>
      <c r="N165" s="320"/>
      <c r="O165" s="320"/>
      <c r="P165" s="320"/>
      <c r="Q165" s="320"/>
      <c r="R165" s="320"/>
      <c r="S165" s="320"/>
      <c r="T165" s="320"/>
      <c r="U165" s="320"/>
      <c r="V165" s="320"/>
      <c r="W165" s="320"/>
      <c r="X165" s="320"/>
      <c r="Y165" s="308"/>
      <c r="Z165" s="308"/>
    </row>
    <row r="166" spans="1:53" ht="27" hidden="1" customHeight="1" x14ac:dyDescent="0.25">
      <c r="A166" s="54" t="s">
        <v>274</v>
      </c>
      <c r="B166" s="54" t="s">
        <v>275</v>
      </c>
      <c r="C166" s="31">
        <v>4301051409</v>
      </c>
      <c r="D166" s="326">
        <v>4680115881556</v>
      </c>
      <c r="E166" s="327"/>
      <c r="F166" s="312">
        <v>1</v>
      </c>
      <c r="G166" s="32">
        <v>4</v>
      </c>
      <c r="H166" s="312">
        <v>4</v>
      </c>
      <c r="I166" s="312">
        <v>4.4080000000000004</v>
      </c>
      <c r="J166" s="32">
        <v>104</v>
      </c>
      <c r="K166" s="32" t="s">
        <v>98</v>
      </c>
      <c r="L166" s="33" t="s">
        <v>119</v>
      </c>
      <c r="M166" s="32">
        <v>45</v>
      </c>
      <c r="N166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34"/>
      <c r="P166" s="334"/>
      <c r="Q166" s="334"/>
      <c r="R166" s="327"/>
      <c r="S166" s="34"/>
      <c r="T166" s="34"/>
      <c r="U166" s="35" t="s">
        <v>65</v>
      </c>
      <c r="V166" s="313">
        <v>0</v>
      </c>
      <c r="W166" s="314">
        <f t="shared" ref="W166:W182" si="7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customHeight="1" x14ac:dyDescent="0.25">
      <c r="A167" s="54" t="s">
        <v>276</v>
      </c>
      <c r="B167" s="54" t="s">
        <v>277</v>
      </c>
      <c r="C167" s="31">
        <v>4301051538</v>
      </c>
      <c r="D167" s="326">
        <v>4680115880573</v>
      </c>
      <c r="E167" s="327"/>
      <c r="F167" s="312">
        <v>1.45</v>
      </c>
      <c r="G167" s="32">
        <v>6</v>
      </c>
      <c r="H167" s="312">
        <v>8.6999999999999993</v>
      </c>
      <c r="I167" s="312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450" t="s">
        <v>278</v>
      </c>
      <c r="O167" s="334"/>
      <c r="P167" s="334"/>
      <c r="Q167" s="334"/>
      <c r="R167" s="327"/>
      <c r="S167" s="34"/>
      <c r="T167" s="34"/>
      <c r="U167" s="35" t="s">
        <v>65</v>
      </c>
      <c r="V167" s="313">
        <v>163</v>
      </c>
      <c r="W167" s="314">
        <f t="shared" si="7"/>
        <v>165.29999999999998</v>
      </c>
      <c r="X167" s="36">
        <f>IFERROR(IF(W167=0,"",ROUNDUP(W167/H167,0)*0.02175),"")</f>
        <v>0.41324999999999995</v>
      </c>
      <c r="Y167" s="56"/>
      <c r="Z167" s="57"/>
      <c r="AD167" s="58"/>
      <c r="BA167" s="141" t="s">
        <v>1</v>
      </c>
    </row>
    <row r="168" spans="1:53" ht="27" hidden="1" customHeight="1" x14ac:dyDescent="0.25">
      <c r="A168" s="54" t="s">
        <v>279</v>
      </c>
      <c r="B168" s="54" t="s">
        <v>280</v>
      </c>
      <c r="C168" s="31">
        <v>4301051408</v>
      </c>
      <c r="D168" s="326">
        <v>4680115881594</v>
      </c>
      <c r="E168" s="327"/>
      <c r="F168" s="312">
        <v>1.35</v>
      </c>
      <c r="G168" s="32">
        <v>6</v>
      </c>
      <c r="H168" s="312">
        <v>8.1</v>
      </c>
      <c r="I168" s="312">
        <v>8.6639999999999997</v>
      </c>
      <c r="J168" s="32">
        <v>56</v>
      </c>
      <c r="K168" s="32" t="s">
        <v>98</v>
      </c>
      <c r="L168" s="33" t="s">
        <v>119</v>
      </c>
      <c r="M168" s="32">
        <v>40</v>
      </c>
      <c r="N168" s="5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34"/>
      <c r="P168" s="334"/>
      <c r="Q168" s="334"/>
      <c r="R168" s="327"/>
      <c r="S168" s="34"/>
      <c r="T168" s="34"/>
      <c r="U168" s="35" t="s">
        <v>65</v>
      </c>
      <c r="V168" s="313">
        <v>0</v>
      </c>
      <c r="W168" s="314">
        <f t="shared" si="7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hidden="1" customHeight="1" x14ac:dyDescent="0.25">
      <c r="A169" s="54" t="s">
        <v>281</v>
      </c>
      <c r="B169" s="54" t="s">
        <v>282</v>
      </c>
      <c r="C169" s="31">
        <v>4301051505</v>
      </c>
      <c r="D169" s="326">
        <v>4680115881587</v>
      </c>
      <c r="E169" s="327"/>
      <c r="F169" s="312">
        <v>1</v>
      </c>
      <c r="G169" s="32">
        <v>4</v>
      </c>
      <c r="H169" s="312">
        <v>4</v>
      </c>
      <c r="I169" s="312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515" t="s">
        <v>283</v>
      </c>
      <c r="O169" s="334"/>
      <c r="P169" s="334"/>
      <c r="Q169" s="334"/>
      <c r="R169" s="327"/>
      <c r="S169" s="34"/>
      <c r="T169" s="34"/>
      <c r="U169" s="35" t="s">
        <v>65</v>
      </c>
      <c r="V169" s="313">
        <v>0</v>
      </c>
      <c r="W169" s="314">
        <f t="shared" si="7"/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hidden="1" customHeight="1" x14ac:dyDescent="0.25">
      <c r="A170" s="54" t="s">
        <v>284</v>
      </c>
      <c r="B170" s="54" t="s">
        <v>285</v>
      </c>
      <c r="C170" s="31">
        <v>4301051380</v>
      </c>
      <c r="D170" s="326">
        <v>4680115880962</v>
      </c>
      <c r="E170" s="327"/>
      <c r="F170" s="312">
        <v>1.3</v>
      </c>
      <c r="G170" s="32">
        <v>6</v>
      </c>
      <c r="H170" s="312">
        <v>7.8</v>
      </c>
      <c r="I170" s="312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64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34"/>
      <c r="P170" s="334"/>
      <c r="Q170" s="334"/>
      <c r="R170" s="327"/>
      <c r="S170" s="34"/>
      <c r="T170" s="34"/>
      <c r="U170" s="35" t="s">
        <v>65</v>
      </c>
      <c r="V170" s="313">
        <v>0</v>
      </c>
      <c r="W170" s="314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4301051411</v>
      </c>
      <c r="D171" s="326">
        <v>4680115881617</v>
      </c>
      <c r="E171" s="327"/>
      <c r="F171" s="312">
        <v>1.35</v>
      </c>
      <c r="G171" s="32">
        <v>6</v>
      </c>
      <c r="H171" s="312">
        <v>8.1</v>
      </c>
      <c r="I171" s="312">
        <v>8.6460000000000008</v>
      </c>
      <c r="J171" s="32">
        <v>56</v>
      </c>
      <c r="K171" s="32" t="s">
        <v>98</v>
      </c>
      <c r="L171" s="33" t="s">
        <v>119</v>
      </c>
      <c r="M171" s="32">
        <v>40</v>
      </c>
      <c r="N171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34"/>
      <c r="P171" s="334"/>
      <c r="Q171" s="334"/>
      <c r="R171" s="327"/>
      <c r="S171" s="34"/>
      <c r="T171" s="34"/>
      <c r="U171" s="35" t="s">
        <v>65</v>
      </c>
      <c r="V171" s="313">
        <v>0</v>
      </c>
      <c r="W171" s="314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288</v>
      </c>
      <c r="B172" s="54" t="s">
        <v>289</v>
      </c>
      <c r="C172" s="31">
        <v>4301051487</v>
      </c>
      <c r="D172" s="326">
        <v>4680115881228</v>
      </c>
      <c r="E172" s="327"/>
      <c r="F172" s="312">
        <v>0.4</v>
      </c>
      <c r="G172" s="32">
        <v>6</v>
      </c>
      <c r="H172" s="312">
        <v>2.4</v>
      </c>
      <c r="I172" s="312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631" t="s">
        <v>290</v>
      </c>
      <c r="O172" s="334"/>
      <c r="P172" s="334"/>
      <c r="Q172" s="334"/>
      <c r="R172" s="327"/>
      <c r="S172" s="34"/>
      <c r="T172" s="34"/>
      <c r="U172" s="35" t="s">
        <v>65</v>
      </c>
      <c r="V172" s="313">
        <v>76</v>
      </c>
      <c r="W172" s="314">
        <f t="shared" si="7"/>
        <v>76.8</v>
      </c>
      <c r="X172" s="36">
        <f>IFERROR(IF(W172=0,"",ROUNDUP(W172/H172,0)*0.00753),"")</f>
        <v>0.24096000000000001</v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4301051506</v>
      </c>
      <c r="D173" s="326">
        <v>4680115881037</v>
      </c>
      <c r="E173" s="327"/>
      <c r="F173" s="312">
        <v>0.84</v>
      </c>
      <c r="G173" s="32">
        <v>4</v>
      </c>
      <c r="H173" s="312">
        <v>3.36</v>
      </c>
      <c r="I173" s="312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598" t="s">
        <v>293</v>
      </c>
      <c r="O173" s="334"/>
      <c r="P173" s="334"/>
      <c r="Q173" s="334"/>
      <c r="R173" s="327"/>
      <c r="S173" s="34"/>
      <c r="T173" s="34"/>
      <c r="U173" s="35" t="s">
        <v>65</v>
      </c>
      <c r="V173" s="313">
        <v>0</v>
      </c>
      <c r="W173" s="314">
        <f t="shared" si="7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294</v>
      </c>
      <c r="B174" s="54" t="s">
        <v>295</v>
      </c>
      <c r="C174" s="31">
        <v>4301051384</v>
      </c>
      <c r="D174" s="326">
        <v>4680115881211</v>
      </c>
      <c r="E174" s="327"/>
      <c r="F174" s="312">
        <v>0.4</v>
      </c>
      <c r="G174" s="32">
        <v>6</v>
      </c>
      <c r="H174" s="312">
        <v>2.4</v>
      </c>
      <c r="I174" s="312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5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34"/>
      <c r="P174" s="334"/>
      <c r="Q174" s="334"/>
      <c r="R174" s="327"/>
      <c r="S174" s="34"/>
      <c r="T174" s="34"/>
      <c r="U174" s="35" t="s">
        <v>65</v>
      </c>
      <c r="V174" s="313">
        <v>127</v>
      </c>
      <c r="W174" s="314">
        <f t="shared" si="7"/>
        <v>127.19999999999999</v>
      </c>
      <c r="X174" s="36">
        <f>IFERROR(IF(W174=0,"",ROUNDUP(W174/H174,0)*0.00753),"")</f>
        <v>0.39909</v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4301051378</v>
      </c>
      <c r="D175" s="326">
        <v>4680115881020</v>
      </c>
      <c r="E175" s="327"/>
      <c r="F175" s="312">
        <v>0.84</v>
      </c>
      <c r="G175" s="32">
        <v>4</v>
      </c>
      <c r="H175" s="312">
        <v>3.36</v>
      </c>
      <c r="I175" s="312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6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34"/>
      <c r="P175" s="334"/>
      <c r="Q175" s="334"/>
      <c r="R175" s="327"/>
      <c r="S175" s="34"/>
      <c r="T175" s="34"/>
      <c r="U175" s="35" t="s">
        <v>65</v>
      </c>
      <c r="V175" s="313">
        <v>0</v>
      </c>
      <c r="W175" s="314">
        <f t="shared" si="7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298</v>
      </c>
      <c r="B176" s="54" t="s">
        <v>299</v>
      </c>
      <c r="C176" s="31">
        <v>4301051407</v>
      </c>
      <c r="D176" s="326">
        <v>4680115882195</v>
      </c>
      <c r="E176" s="327"/>
      <c r="F176" s="312">
        <v>0.4</v>
      </c>
      <c r="G176" s="32">
        <v>6</v>
      </c>
      <c r="H176" s="312">
        <v>2.4</v>
      </c>
      <c r="I176" s="312">
        <v>2.69</v>
      </c>
      <c r="J176" s="32">
        <v>156</v>
      </c>
      <c r="K176" s="32" t="s">
        <v>63</v>
      </c>
      <c r="L176" s="33" t="s">
        <v>119</v>
      </c>
      <c r="M176" s="32">
        <v>40</v>
      </c>
      <c r="N176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34"/>
      <c r="P176" s="334"/>
      <c r="Q176" s="334"/>
      <c r="R176" s="327"/>
      <c r="S176" s="34"/>
      <c r="T176" s="34"/>
      <c r="U176" s="35" t="s">
        <v>65</v>
      </c>
      <c r="V176" s="313">
        <v>87</v>
      </c>
      <c r="W176" s="314">
        <f t="shared" si="7"/>
        <v>88.8</v>
      </c>
      <c r="X176" s="36">
        <f t="shared" ref="X176:X182" si="8">IFERROR(IF(W176=0,"",ROUNDUP(W176/H176,0)*0.00753),"")</f>
        <v>0.27861000000000002</v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300</v>
      </c>
      <c r="B177" s="54" t="s">
        <v>301</v>
      </c>
      <c r="C177" s="31">
        <v>4301051479</v>
      </c>
      <c r="D177" s="326">
        <v>4680115882607</v>
      </c>
      <c r="E177" s="327"/>
      <c r="F177" s="312">
        <v>0.3</v>
      </c>
      <c r="G177" s="32">
        <v>6</v>
      </c>
      <c r="H177" s="312">
        <v>1.8</v>
      </c>
      <c r="I177" s="312">
        <v>2.0720000000000001</v>
      </c>
      <c r="J177" s="32">
        <v>156</v>
      </c>
      <c r="K177" s="32" t="s">
        <v>63</v>
      </c>
      <c r="L177" s="33" t="s">
        <v>119</v>
      </c>
      <c r="M177" s="32">
        <v>45</v>
      </c>
      <c r="N177" s="45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34"/>
      <c r="P177" s="334"/>
      <c r="Q177" s="334"/>
      <c r="R177" s="327"/>
      <c r="S177" s="34"/>
      <c r="T177" s="34"/>
      <c r="U177" s="35" t="s">
        <v>65</v>
      </c>
      <c r="V177" s="313">
        <v>0</v>
      </c>
      <c r="W177" s="314">
        <f t="shared" si="7"/>
        <v>0</v>
      </c>
      <c r="X177" s="36" t="str">
        <f t="shared" si="8"/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302</v>
      </c>
      <c r="B178" s="54" t="s">
        <v>303</v>
      </c>
      <c r="C178" s="31">
        <v>4301051468</v>
      </c>
      <c r="D178" s="326">
        <v>4680115880092</v>
      </c>
      <c r="E178" s="327"/>
      <c r="F178" s="312">
        <v>0.4</v>
      </c>
      <c r="G178" s="32">
        <v>6</v>
      </c>
      <c r="H178" s="312">
        <v>2.4</v>
      </c>
      <c r="I178" s="312">
        <v>2.6720000000000002</v>
      </c>
      <c r="J178" s="32">
        <v>156</v>
      </c>
      <c r="K178" s="32" t="s">
        <v>63</v>
      </c>
      <c r="L178" s="33" t="s">
        <v>119</v>
      </c>
      <c r="M178" s="32">
        <v>45</v>
      </c>
      <c r="N178" s="60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34"/>
      <c r="P178" s="334"/>
      <c r="Q178" s="334"/>
      <c r="R178" s="327"/>
      <c r="S178" s="34"/>
      <c r="T178" s="34"/>
      <c r="U178" s="35" t="s">
        <v>65</v>
      </c>
      <c r="V178" s="313">
        <v>127</v>
      </c>
      <c r="W178" s="314">
        <f t="shared" si="7"/>
        <v>127.19999999999999</v>
      </c>
      <c r="X178" s="36">
        <f t="shared" si="8"/>
        <v>0.39909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304</v>
      </c>
      <c r="B179" s="54" t="s">
        <v>305</v>
      </c>
      <c r="C179" s="31">
        <v>4301051469</v>
      </c>
      <c r="D179" s="326">
        <v>4680115880221</v>
      </c>
      <c r="E179" s="327"/>
      <c r="F179" s="312">
        <v>0.4</v>
      </c>
      <c r="G179" s="32">
        <v>6</v>
      </c>
      <c r="H179" s="312">
        <v>2.4</v>
      </c>
      <c r="I179" s="312">
        <v>2.6720000000000002</v>
      </c>
      <c r="J179" s="32">
        <v>156</v>
      </c>
      <c r="K179" s="32" t="s">
        <v>63</v>
      </c>
      <c r="L179" s="33" t="s">
        <v>119</v>
      </c>
      <c r="M179" s="32">
        <v>45</v>
      </c>
      <c r="N179" s="4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34"/>
      <c r="P179" s="334"/>
      <c r="Q179" s="334"/>
      <c r="R179" s="327"/>
      <c r="S179" s="34"/>
      <c r="T179" s="34"/>
      <c r="U179" s="35" t="s">
        <v>65</v>
      </c>
      <c r="V179" s="313">
        <v>13</v>
      </c>
      <c r="W179" s="314">
        <f t="shared" si="7"/>
        <v>14.399999999999999</v>
      </c>
      <c r="X179" s="36">
        <f t="shared" si="8"/>
        <v>4.5179999999999998E-2</v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306</v>
      </c>
      <c r="B180" s="54" t="s">
        <v>307</v>
      </c>
      <c r="C180" s="31">
        <v>4301051523</v>
      </c>
      <c r="D180" s="326">
        <v>4680115882942</v>
      </c>
      <c r="E180" s="327"/>
      <c r="F180" s="312">
        <v>0.3</v>
      </c>
      <c r="G180" s="32">
        <v>6</v>
      </c>
      <c r="H180" s="312">
        <v>1.8</v>
      </c>
      <c r="I180" s="312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3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34"/>
      <c r="P180" s="334"/>
      <c r="Q180" s="334"/>
      <c r="R180" s="327"/>
      <c r="S180" s="34"/>
      <c r="T180" s="34"/>
      <c r="U180" s="35" t="s">
        <v>65</v>
      </c>
      <c r="V180" s="313">
        <v>0</v>
      </c>
      <c r="W180" s="314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308</v>
      </c>
      <c r="B181" s="54" t="s">
        <v>309</v>
      </c>
      <c r="C181" s="31">
        <v>4301051326</v>
      </c>
      <c r="D181" s="326">
        <v>4680115880504</v>
      </c>
      <c r="E181" s="327"/>
      <c r="F181" s="312">
        <v>0.4</v>
      </c>
      <c r="G181" s="32">
        <v>6</v>
      </c>
      <c r="H181" s="312">
        <v>2.4</v>
      </c>
      <c r="I181" s="312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34"/>
      <c r="P181" s="334"/>
      <c r="Q181" s="334"/>
      <c r="R181" s="327"/>
      <c r="S181" s="34"/>
      <c r="T181" s="34"/>
      <c r="U181" s="35" t="s">
        <v>65</v>
      </c>
      <c r="V181" s="313">
        <v>16</v>
      </c>
      <c r="W181" s="314">
        <f t="shared" si="7"/>
        <v>16.8</v>
      </c>
      <c r="X181" s="36">
        <f t="shared" si="8"/>
        <v>5.271E-2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310</v>
      </c>
      <c r="B182" s="54" t="s">
        <v>311</v>
      </c>
      <c r="C182" s="31">
        <v>4301051410</v>
      </c>
      <c r="D182" s="326">
        <v>4680115882164</v>
      </c>
      <c r="E182" s="327"/>
      <c r="F182" s="312">
        <v>0.4</v>
      </c>
      <c r="G182" s="32">
        <v>6</v>
      </c>
      <c r="H182" s="312">
        <v>2.4</v>
      </c>
      <c r="I182" s="312">
        <v>2.6779999999999999</v>
      </c>
      <c r="J182" s="32">
        <v>156</v>
      </c>
      <c r="K182" s="32" t="s">
        <v>63</v>
      </c>
      <c r="L182" s="33" t="s">
        <v>119</v>
      </c>
      <c r="M182" s="32">
        <v>40</v>
      </c>
      <c r="N182" s="3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34"/>
      <c r="P182" s="334"/>
      <c r="Q182" s="334"/>
      <c r="R182" s="327"/>
      <c r="S182" s="34"/>
      <c r="T182" s="34"/>
      <c r="U182" s="35" t="s">
        <v>65</v>
      </c>
      <c r="V182" s="313">
        <v>43</v>
      </c>
      <c r="W182" s="314">
        <f t="shared" si="7"/>
        <v>43.199999999999996</v>
      </c>
      <c r="X182" s="36">
        <f t="shared" si="8"/>
        <v>0.13553999999999999</v>
      </c>
      <c r="Y182" s="56"/>
      <c r="Z182" s="57"/>
      <c r="AD182" s="58"/>
      <c r="BA182" s="156" t="s">
        <v>1</v>
      </c>
    </row>
    <row r="183" spans="1:53" x14ac:dyDescent="0.2">
      <c r="A183" s="319"/>
      <c r="B183" s="320"/>
      <c r="C183" s="320"/>
      <c r="D183" s="320"/>
      <c r="E183" s="320"/>
      <c r="F183" s="320"/>
      <c r="G183" s="320"/>
      <c r="H183" s="320"/>
      <c r="I183" s="320"/>
      <c r="J183" s="320"/>
      <c r="K183" s="320"/>
      <c r="L183" s="320"/>
      <c r="M183" s="321"/>
      <c r="N183" s="330" t="s">
        <v>66</v>
      </c>
      <c r="O183" s="331"/>
      <c r="P183" s="331"/>
      <c r="Q183" s="331"/>
      <c r="R183" s="331"/>
      <c r="S183" s="331"/>
      <c r="T183" s="332"/>
      <c r="U183" s="37" t="s">
        <v>67</v>
      </c>
      <c r="V183" s="315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222.48563218390805</v>
      </c>
      <c r="W183" s="315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225</v>
      </c>
      <c r="X183" s="315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1.9644299999999999</v>
      </c>
      <c r="Y183" s="316"/>
      <c r="Z183" s="316"/>
    </row>
    <row r="184" spans="1:53" x14ac:dyDescent="0.2">
      <c r="A184" s="320"/>
      <c r="B184" s="320"/>
      <c r="C184" s="320"/>
      <c r="D184" s="320"/>
      <c r="E184" s="320"/>
      <c r="F184" s="320"/>
      <c r="G184" s="320"/>
      <c r="H184" s="320"/>
      <c r="I184" s="320"/>
      <c r="J184" s="320"/>
      <c r="K184" s="320"/>
      <c r="L184" s="320"/>
      <c r="M184" s="321"/>
      <c r="N184" s="330" t="s">
        <v>66</v>
      </c>
      <c r="O184" s="331"/>
      <c r="P184" s="331"/>
      <c r="Q184" s="331"/>
      <c r="R184" s="331"/>
      <c r="S184" s="331"/>
      <c r="T184" s="332"/>
      <c r="U184" s="37" t="s">
        <v>65</v>
      </c>
      <c r="V184" s="315">
        <f>IFERROR(SUM(V166:V182),"0")</f>
        <v>652</v>
      </c>
      <c r="W184" s="315">
        <f>IFERROR(SUM(W166:W182),"0")</f>
        <v>659.69999999999993</v>
      </c>
      <c r="X184" s="37"/>
      <c r="Y184" s="316"/>
      <c r="Z184" s="316"/>
    </row>
    <row r="185" spans="1:53" ht="14.25" hidden="1" customHeight="1" x14ac:dyDescent="0.25">
      <c r="A185" s="342" t="s">
        <v>208</v>
      </c>
      <c r="B185" s="320"/>
      <c r="C185" s="320"/>
      <c r="D185" s="320"/>
      <c r="E185" s="320"/>
      <c r="F185" s="320"/>
      <c r="G185" s="320"/>
      <c r="H185" s="320"/>
      <c r="I185" s="320"/>
      <c r="J185" s="320"/>
      <c r="K185" s="320"/>
      <c r="L185" s="320"/>
      <c r="M185" s="320"/>
      <c r="N185" s="320"/>
      <c r="O185" s="320"/>
      <c r="P185" s="320"/>
      <c r="Q185" s="320"/>
      <c r="R185" s="320"/>
      <c r="S185" s="320"/>
      <c r="T185" s="320"/>
      <c r="U185" s="320"/>
      <c r="V185" s="320"/>
      <c r="W185" s="320"/>
      <c r="X185" s="320"/>
      <c r="Y185" s="308"/>
      <c r="Z185" s="308"/>
    </row>
    <row r="186" spans="1:53" ht="16.5" hidden="1" customHeight="1" x14ac:dyDescent="0.25">
      <c r="A186" s="54" t="s">
        <v>312</v>
      </c>
      <c r="B186" s="54" t="s">
        <v>313</v>
      </c>
      <c r="C186" s="31">
        <v>4301060360</v>
      </c>
      <c r="D186" s="326">
        <v>4680115882874</v>
      </c>
      <c r="E186" s="327"/>
      <c r="F186" s="312">
        <v>0.8</v>
      </c>
      <c r="G186" s="32">
        <v>4</v>
      </c>
      <c r="H186" s="312">
        <v>3.2</v>
      </c>
      <c r="I186" s="312">
        <v>3.4660000000000002</v>
      </c>
      <c r="J186" s="32">
        <v>120</v>
      </c>
      <c r="K186" s="32" t="s">
        <v>63</v>
      </c>
      <c r="L186" s="33" t="s">
        <v>64</v>
      </c>
      <c r="M186" s="32">
        <v>30</v>
      </c>
      <c r="N186" s="635" t="s">
        <v>314</v>
      </c>
      <c r="O186" s="334"/>
      <c r="P186" s="334"/>
      <c r="Q186" s="334"/>
      <c r="R186" s="327"/>
      <c r="S186" s="34"/>
      <c r="T186" s="34"/>
      <c r="U186" s="35" t="s">
        <v>65</v>
      </c>
      <c r="V186" s="313">
        <v>0</v>
      </c>
      <c r="W186" s="314">
        <f>IFERROR(IF(V186="",0,CEILING((V186/$H186),1)*$H186),"")</f>
        <v>0</v>
      </c>
      <c r="X186" s="36" t="str">
        <f>IFERROR(IF(W186=0,"",ROUNDUP(W186/H186,0)*0.00937),"")</f>
        <v/>
      </c>
      <c r="Y186" s="56"/>
      <c r="Z186" s="57"/>
      <c r="AD186" s="58"/>
      <c r="BA186" s="157" t="s">
        <v>1</v>
      </c>
    </row>
    <row r="187" spans="1:53" ht="16.5" hidden="1" customHeight="1" x14ac:dyDescent="0.25">
      <c r="A187" s="54" t="s">
        <v>315</v>
      </c>
      <c r="B187" s="54" t="s">
        <v>316</v>
      </c>
      <c r="C187" s="31">
        <v>4301060359</v>
      </c>
      <c r="D187" s="326">
        <v>4680115884434</v>
      </c>
      <c r="E187" s="327"/>
      <c r="F187" s="312">
        <v>0.8</v>
      </c>
      <c r="G187" s="32">
        <v>4</v>
      </c>
      <c r="H187" s="312">
        <v>3.2</v>
      </c>
      <c r="I187" s="312">
        <v>3.4660000000000002</v>
      </c>
      <c r="J187" s="32">
        <v>120</v>
      </c>
      <c r="K187" s="32" t="s">
        <v>63</v>
      </c>
      <c r="L187" s="33" t="s">
        <v>64</v>
      </c>
      <c r="M187" s="32">
        <v>30</v>
      </c>
      <c r="N187" s="465" t="s">
        <v>317</v>
      </c>
      <c r="O187" s="334"/>
      <c r="P187" s="334"/>
      <c r="Q187" s="334"/>
      <c r="R187" s="327"/>
      <c r="S187" s="34"/>
      <c r="T187" s="34"/>
      <c r="U187" s="35" t="s">
        <v>65</v>
      </c>
      <c r="V187" s="313">
        <v>0</v>
      </c>
      <c r="W187" s="314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/>
      <c r="AD187" s="58"/>
      <c r="BA187" s="158" t="s">
        <v>1</v>
      </c>
    </row>
    <row r="188" spans="1:53" ht="16.5" hidden="1" customHeight="1" x14ac:dyDescent="0.25">
      <c r="A188" s="54" t="s">
        <v>318</v>
      </c>
      <c r="B188" s="54" t="s">
        <v>319</v>
      </c>
      <c r="C188" s="31">
        <v>4301060338</v>
      </c>
      <c r="D188" s="326">
        <v>4680115880801</v>
      </c>
      <c r="E188" s="327"/>
      <c r="F188" s="312">
        <v>0.4</v>
      </c>
      <c r="G188" s="32">
        <v>6</v>
      </c>
      <c r="H188" s="312">
        <v>2.4</v>
      </c>
      <c r="I188" s="312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34"/>
      <c r="P188" s="334"/>
      <c r="Q188" s="334"/>
      <c r="R188" s="327"/>
      <c r="S188" s="34"/>
      <c r="T188" s="34"/>
      <c r="U188" s="35" t="s">
        <v>65</v>
      </c>
      <c r="V188" s="313">
        <v>0</v>
      </c>
      <c r="W188" s="314">
        <f>IFERROR(IF(V188="",0,CEILING((V188/$H188),1)*$H188),"")</f>
        <v>0</v>
      </c>
      <c r="X188" s="36" t="str">
        <f>IFERROR(IF(W188=0,"",ROUNDUP(W188/H188,0)*0.00753),"")</f>
        <v/>
      </c>
      <c r="Y188" s="56"/>
      <c r="Z188" s="57"/>
      <c r="AD188" s="58"/>
      <c r="BA188" s="159" t="s">
        <v>1</v>
      </c>
    </row>
    <row r="189" spans="1:53" ht="27" customHeight="1" x14ac:dyDescent="0.25">
      <c r="A189" s="54" t="s">
        <v>320</v>
      </c>
      <c r="B189" s="54" t="s">
        <v>321</v>
      </c>
      <c r="C189" s="31">
        <v>4301060339</v>
      </c>
      <c r="D189" s="326">
        <v>4680115880818</v>
      </c>
      <c r="E189" s="327"/>
      <c r="F189" s="312">
        <v>0.4</v>
      </c>
      <c r="G189" s="32">
        <v>6</v>
      </c>
      <c r="H189" s="312">
        <v>2.4</v>
      </c>
      <c r="I189" s="312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3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34"/>
      <c r="P189" s="334"/>
      <c r="Q189" s="334"/>
      <c r="R189" s="327"/>
      <c r="S189" s="34"/>
      <c r="T189" s="34"/>
      <c r="U189" s="35" t="s">
        <v>65</v>
      </c>
      <c r="V189" s="313">
        <v>13</v>
      </c>
      <c r="W189" s="314">
        <f>IFERROR(IF(V189="",0,CEILING((V189/$H189),1)*$H189),"")</f>
        <v>14.399999999999999</v>
      </c>
      <c r="X189" s="36">
        <f>IFERROR(IF(W189=0,"",ROUNDUP(W189/H189,0)*0.00753),"")</f>
        <v>4.5179999999999998E-2</v>
      </c>
      <c r="Y189" s="56"/>
      <c r="Z189" s="57"/>
      <c r="AD189" s="58"/>
      <c r="BA189" s="160" t="s">
        <v>1</v>
      </c>
    </row>
    <row r="190" spans="1:53" x14ac:dyDescent="0.2">
      <c r="A190" s="319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1"/>
      <c r="N190" s="330" t="s">
        <v>66</v>
      </c>
      <c r="O190" s="331"/>
      <c r="P190" s="331"/>
      <c r="Q190" s="331"/>
      <c r="R190" s="331"/>
      <c r="S190" s="331"/>
      <c r="T190" s="332"/>
      <c r="U190" s="37" t="s">
        <v>67</v>
      </c>
      <c r="V190" s="315">
        <f>IFERROR(V186/H186,"0")+IFERROR(V187/H187,"0")+IFERROR(V188/H188,"0")+IFERROR(V189/H189,"0")</f>
        <v>5.416666666666667</v>
      </c>
      <c r="W190" s="315">
        <f>IFERROR(W186/H186,"0")+IFERROR(W187/H187,"0")+IFERROR(W188/H188,"0")+IFERROR(W189/H189,"0")</f>
        <v>6</v>
      </c>
      <c r="X190" s="315">
        <f>IFERROR(IF(X186="",0,X186),"0")+IFERROR(IF(X187="",0,X187),"0")+IFERROR(IF(X188="",0,X188),"0")+IFERROR(IF(X189="",0,X189),"0")</f>
        <v>4.5179999999999998E-2</v>
      </c>
      <c r="Y190" s="316"/>
      <c r="Z190" s="316"/>
    </row>
    <row r="191" spans="1:53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0"/>
      <c r="M191" s="321"/>
      <c r="N191" s="330" t="s">
        <v>66</v>
      </c>
      <c r="O191" s="331"/>
      <c r="P191" s="331"/>
      <c r="Q191" s="331"/>
      <c r="R191" s="331"/>
      <c r="S191" s="331"/>
      <c r="T191" s="332"/>
      <c r="U191" s="37" t="s">
        <v>65</v>
      </c>
      <c r="V191" s="315">
        <f>IFERROR(SUM(V186:V189),"0")</f>
        <v>13</v>
      </c>
      <c r="W191" s="315">
        <f>IFERROR(SUM(W186:W189),"0")</f>
        <v>14.399999999999999</v>
      </c>
      <c r="X191" s="37"/>
      <c r="Y191" s="316"/>
      <c r="Z191" s="316"/>
    </row>
    <row r="192" spans="1:53" ht="16.5" hidden="1" customHeight="1" x14ac:dyDescent="0.25">
      <c r="A192" s="328" t="s">
        <v>322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20"/>
      <c r="Y192" s="309"/>
      <c r="Z192" s="309"/>
    </row>
    <row r="193" spans="1:53" ht="14.25" hidden="1" customHeight="1" x14ac:dyDescent="0.25">
      <c r="A193" s="342" t="s">
        <v>60</v>
      </c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0"/>
      <c r="N193" s="320"/>
      <c r="O193" s="320"/>
      <c r="P193" s="320"/>
      <c r="Q193" s="320"/>
      <c r="R193" s="320"/>
      <c r="S193" s="320"/>
      <c r="T193" s="320"/>
      <c r="U193" s="320"/>
      <c r="V193" s="320"/>
      <c r="W193" s="320"/>
      <c r="X193" s="320"/>
      <c r="Y193" s="308"/>
      <c r="Z193" s="308"/>
    </row>
    <row r="194" spans="1:53" ht="27" customHeight="1" x14ac:dyDescent="0.25">
      <c r="A194" s="54" t="s">
        <v>323</v>
      </c>
      <c r="B194" s="54" t="s">
        <v>324</v>
      </c>
      <c r="C194" s="31">
        <v>4301031151</v>
      </c>
      <c r="D194" s="326">
        <v>4607091389845</v>
      </c>
      <c r="E194" s="327"/>
      <c r="F194" s="312">
        <v>0.35</v>
      </c>
      <c r="G194" s="32">
        <v>6</v>
      </c>
      <c r="H194" s="312">
        <v>2.1</v>
      </c>
      <c r="I194" s="312">
        <v>2.2000000000000002</v>
      </c>
      <c r="J194" s="32">
        <v>234</v>
      </c>
      <c r="K194" s="32" t="s">
        <v>166</v>
      </c>
      <c r="L194" s="33" t="s">
        <v>64</v>
      </c>
      <c r="M194" s="32">
        <v>40</v>
      </c>
      <c r="N194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34"/>
      <c r="P194" s="334"/>
      <c r="Q194" s="334"/>
      <c r="R194" s="327"/>
      <c r="S194" s="34"/>
      <c r="T194" s="34"/>
      <c r="U194" s="35" t="s">
        <v>65</v>
      </c>
      <c r="V194" s="313">
        <v>5</v>
      </c>
      <c r="W194" s="314">
        <f>IFERROR(IF(V194="",0,CEILING((V194/$H194),1)*$H194),"")</f>
        <v>6.3000000000000007</v>
      </c>
      <c r="X194" s="36">
        <f>IFERROR(IF(W194=0,"",ROUNDUP(W194/H194,0)*0.00502),"")</f>
        <v>1.506E-2</v>
      </c>
      <c r="Y194" s="56"/>
      <c r="Z194" s="57"/>
      <c r="AD194" s="58"/>
      <c r="BA194" s="161" t="s">
        <v>1</v>
      </c>
    </row>
    <row r="195" spans="1:53" x14ac:dyDescent="0.2">
      <c r="A195" s="319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1"/>
      <c r="N195" s="330" t="s">
        <v>66</v>
      </c>
      <c r="O195" s="331"/>
      <c r="P195" s="331"/>
      <c r="Q195" s="331"/>
      <c r="R195" s="331"/>
      <c r="S195" s="331"/>
      <c r="T195" s="332"/>
      <c r="U195" s="37" t="s">
        <v>67</v>
      </c>
      <c r="V195" s="315">
        <f>IFERROR(V194/H194,"0")</f>
        <v>2.3809523809523809</v>
      </c>
      <c r="W195" s="315">
        <f>IFERROR(W194/H194,"0")</f>
        <v>3</v>
      </c>
      <c r="X195" s="315">
        <f>IFERROR(IF(X194="",0,X194),"0")</f>
        <v>1.506E-2</v>
      </c>
      <c r="Y195" s="316"/>
      <c r="Z195" s="316"/>
    </row>
    <row r="196" spans="1:53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1"/>
      <c r="N196" s="330" t="s">
        <v>66</v>
      </c>
      <c r="O196" s="331"/>
      <c r="P196" s="331"/>
      <c r="Q196" s="331"/>
      <c r="R196" s="331"/>
      <c r="S196" s="331"/>
      <c r="T196" s="332"/>
      <c r="U196" s="37" t="s">
        <v>65</v>
      </c>
      <c r="V196" s="315">
        <f>IFERROR(SUM(V194:V194),"0")</f>
        <v>5</v>
      </c>
      <c r="W196" s="315">
        <f>IFERROR(SUM(W194:W194),"0")</f>
        <v>6.3000000000000007</v>
      </c>
      <c r="X196" s="37"/>
      <c r="Y196" s="316"/>
      <c r="Z196" s="316"/>
    </row>
    <row r="197" spans="1:53" ht="16.5" hidden="1" customHeight="1" x14ac:dyDescent="0.25">
      <c r="A197" s="328" t="s">
        <v>325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20"/>
      <c r="Y197" s="309"/>
      <c r="Z197" s="309"/>
    </row>
    <row r="198" spans="1:53" ht="14.25" hidden="1" customHeight="1" x14ac:dyDescent="0.25">
      <c r="A198" s="342" t="s">
        <v>103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20"/>
      <c r="Y198" s="308"/>
      <c r="Z198" s="308"/>
    </row>
    <row r="199" spans="1:53" ht="27" hidden="1" customHeight="1" x14ac:dyDescent="0.25">
      <c r="A199" s="54" t="s">
        <v>326</v>
      </c>
      <c r="B199" s="54" t="s">
        <v>327</v>
      </c>
      <c r="C199" s="31">
        <v>4301011346</v>
      </c>
      <c r="D199" s="326">
        <v>4607091387445</v>
      </c>
      <c r="E199" s="327"/>
      <c r="F199" s="312">
        <v>0.9</v>
      </c>
      <c r="G199" s="32">
        <v>10</v>
      </c>
      <c r="H199" s="312">
        <v>9</v>
      </c>
      <c r="I199" s="31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6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34"/>
      <c r="P199" s="334"/>
      <c r="Q199" s="334"/>
      <c r="R199" s="327"/>
      <c r="S199" s="34"/>
      <c r="T199" s="34"/>
      <c r="U199" s="35" t="s">
        <v>65</v>
      </c>
      <c r="V199" s="313">
        <v>0</v>
      </c>
      <c r="W199" s="314">
        <f t="shared" ref="W199:W213" si="9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2" t="s">
        <v>1</v>
      </c>
    </row>
    <row r="200" spans="1:53" ht="27" hidden="1" customHeight="1" x14ac:dyDescent="0.25">
      <c r="A200" s="54" t="s">
        <v>328</v>
      </c>
      <c r="B200" s="54" t="s">
        <v>329</v>
      </c>
      <c r="C200" s="31">
        <v>4301011362</v>
      </c>
      <c r="D200" s="326">
        <v>4607091386004</v>
      </c>
      <c r="E200" s="327"/>
      <c r="F200" s="312">
        <v>1.35</v>
      </c>
      <c r="G200" s="32">
        <v>8</v>
      </c>
      <c r="H200" s="312">
        <v>10.8</v>
      </c>
      <c r="I200" s="312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34"/>
      <c r="P200" s="334"/>
      <c r="Q200" s="334"/>
      <c r="R200" s="327"/>
      <c r="S200" s="34"/>
      <c r="T200" s="34"/>
      <c r="U200" s="35" t="s">
        <v>65</v>
      </c>
      <c r="V200" s="313">
        <v>0</v>
      </c>
      <c r="W200" s="314">
        <f t="shared" si="9"/>
        <v>0</v>
      </c>
      <c r="X200" s="36" t="str">
        <f>IFERROR(IF(W200=0,"",ROUNDUP(W200/H200,0)*0.02039),"")</f>
        <v/>
      </c>
      <c r="Y200" s="56"/>
      <c r="Z200" s="57"/>
      <c r="AD200" s="58"/>
      <c r="BA200" s="163" t="s">
        <v>1</v>
      </c>
    </row>
    <row r="201" spans="1:53" ht="27" hidden="1" customHeight="1" x14ac:dyDescent="0.25">
      <c r="A201" s="54" t="s">
        <v>328</v>
      </c>
      <c r="B201" s="54" t="s">
        <v>330</v>
      </c>
      <c r="C201" s="31">
        <v>4301011308</v>
      </c>
      <c r="D201" s="326">
        <v>4607091386004</v>
      </c>
      <c r="E201" s="327"/>
      <c r="F201" s="312">
        <v>1.35</v>
      </c>
      <c r="G201" s="32">
        <v>8</v>
      </c>
      <c r="H201" s="312">
        <v>10.8</v>
      </c>
      <c r="I201" s="312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42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34"/>
      <c r="P201" s="334"/>
      <c r="Q201" s="334"/>
      <c r="R201" s="327"/>
      <c r="S201" s="34"/>
      <c r="T201" s="34"/>
      <c r="U201" s="35" t="s">
        <v>65</v>
      </c>
      <c r="V201" s="313">
        <v>0</v>
      </c>
      <c r="W201" s="314">
        <f t="shared" si="9"/>
        <v>0</v>
      </c>
      <c r="X201" s="36" t="str">
        <f>IFERROR(IF(W201=0,"",ROUNDUP(W201/H201,0)*0.02175),"")</f>
        <v/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331</v>
      </c>
      <c r="B202" s="54" t="s">
        <v>332</v>
      </c>
      <c r="C202" s="31">
        <v>4301011347</v>
      </c>
      <c r="D202" s="326">
        <v>4607091386073</v>
      </c>
      <c r="E202" s="327"/>
      <c r="F202" s="312">
        <v>0.9</v>
      </c>
      <c r="G202" s="32">
        <v>10</v>
      </c>
      <c r="H202" s="312">
        <v>9</v>
      </c>
      <c r="I202" s="312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4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34"/>
      <c r="P202" s="334"/>
      <c r="Q202" s="334"/>
      <c r="R202" s="327"/>
      <c r="S202" s="34"/>
      <c r="T202" s="34"/>
      <c r="U202" s="35" t="s">
        <v>65</v>
      </c>
      <c r="V202" s="313">
        <v>0</v>
      </c>
      <c r="W202" s="314">
        <f t="shared" si="9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333</v>
      </c>
      <c r="B203" s="54" t="s">
        <v>334</v>
      </c>
      <c r="C203" s="31">
        <v>4301010928</v>
      </c>
      <c r="D203" s="326">
        <v>4607091387322</v>
      </c>
      <c r="E203" s="327"/>
      <c r="F203" s="312">
        <v>1.35</v>
      </c>
      <c r="G203" s="32">
        <v>8</v>
      </c>
      <c r="H203" s="312">
        <v>10.8</v>
      </c>
      <c r="I203" s="31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2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34"/>
      <c r="P203" s="334"/>
      <c r="Q203" s="334"/>
      <c r="R203" s="327"/>
      <c r="S203" s="34"/>
      <c r="T203" s="34"/>
      <c r="U203" s="35" t="s">
        <v>65</v>
      </c>
      <c r="V203" s="313">
        <v>0</v>
      </c>
      <c r="W203" s="314">
        <f t="shared" si="9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335</v>
      </c>
      <c r="C204" s="31">
        <v>4301011395</v>
      </c>
      <c r="D204" s="326">
        <v>4607091387322</v>
      </c>
      <c r="E204" s="327"/>
      <c r="F204" s="312">
        <v>1.35</v>
      </c>
      <c r="G204" s="32">
        <v>8</v>
      </c>
      <c r="H204" s="312">
        <v>10.8</v>
      </c>
      <c r="I204" s="312">
        <v>11.28</v>
      </c>
      <c r="J204" s="32">
        <v>48</v>
      </c>
      <c r="K204" s="32" t="s">
        <v>98</v>
      </c>
      <c r="L204" s="33" t="s">
        <v>107</v>
      </c>
      <c r="M204" s="32">
        <v>55</v>
      </c>
      <c r="N204" s="3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34"/>
      <c r="P204" s="334"/>
      <c r="Q204" s="334"/>
      <c r="R204" s="327"/>
      <c r="S204" s="34"/>
      <c r="T204" s="34"/>
      <c r="U204" s="35" t="s">
        <v>65</v>
      </c>
      <c r="V204" s="313">
        <v>0</v>
      </c>
      <c r="W204" s="314">
        <f t="shared" si="9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336</v>
      </c>
      <c r="B205" s="54" t="s">
        <v>337</v>
      </c>
      <c r="C205" s="31">
        <v>4301011311</v>
      </c>
      <c r="D205" s="326">
        <v>4607091387377</v>
      </c>
      <c r="E205" s="327"/>
      <c r="F205" s="312">
        <v>1.35</v>
      </c>
      <c r="G205" s="32">
        <v>8</v>
      </c>
      <c r="H205" s="312">
        <v>10.8</v>
      </c>
      <c r="I205" s="312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54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34"/>
      <c r="P205" s="334"/>
      <c r="Q205" s="334"/>
      <c r="R205" s="327"/>
      <c r="S205" s="34"/>
      <c r="T205" s="34"/>
      <c r="U205" s="35" t="s">
        <v>65</v>
      </c>
      <c r="V205" s="313">
        <v>0</v>
      </c>
      <c r="W205" s="314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338</v>
      </c>
      <c r="B206" s="54" t="s">
        <v>339</v>
      </c>
      <c r="C206" s="31">
        <v>4301010945</v>
      </c>
      <c r="D206" s="326">
        <v>4607091387353</v>
      </c>
      <c r="E206" s="327"/>
      <c r="F206" s="312">
        <v>1.35</v>
      </c>
      <c r="G206" s="32">
        <v>8</v>
      </c>
      <c r="H206" s="312">
        <v>10.8</v>
      </c>
      <c r="I206" s="312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4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34"/>
      <c r="P206" s="334"/>
      <c r="Q206" s="334"/>
      <c r="R206" s="327"/>
      <c r="S206" s="34"/>
      <c r="T206" s="34"/>
      <c r="U206" s="35" t="s">
        <v>65</v>
      </c>
      <c r="V206" s="313">
        <v>0</v>
      </c>
      <c r="W206" s="314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340</v>
      </c>
      <c r="B207" s="54" t="s">
        <v>341</v>
      </c>
      <c r="C207" s="31">
        <v>4301011328</v>
      </c>
      <c r="D207" s="326">
        <v>4607091386011</v>
      </c>
      <c r="E207" s="327"/>
      <c r="F207" s="312">
        <v>0.5</v>
      </c>
      <c r="G207" s="32">
        <v>10</v>
      </c>
      <c r="H207" s="312">
        <v>5</v>
      </c>
      <c r="I207" s="312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5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34"/>
      <c r="P207" s="334"/>
      <c r="Q207" s="334"/>
      <c r="R207" s="327"/>
      <c r="S207" s="34"/>
      <c r="T207" s="34"/>
      <c r="U207" s="35" t="s">
        <v>65</v>
      </c>
      <c r="V207" s="313">
        <v>0</v>
      </c>
      <c r="W207" s="314">
        <f t="shared" si="9"/>
        <v>0</v>
      </c>
      <c r="X207" s="36" t="str">
        <f t="shared" ref="X207:X213" si="10">IFERROR(IF(W207=0,"",ROUNDUP(W207/H207,0)*0.00937),"")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342</v>
      </c>
      <c r="B208" s="54" t="s">
        <v>343</v>
      </c>
      <c r="C208" s="31">
        <v>4301011329</v>
      </c>
      <c r="D208" s="326">
        <v>4607091387308</v>
      </c>
      <c r="E208" s="327"/>
      <c r="F208" s="312">
        <v>0.5</v>
      </c>
      <c r="G208" s="32">
        <v>10</v>
      </c>
      <c r="H208" s="312">
        <v>5</v>
      </c>
      <c r="I208" s="312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42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34"/>
      <c r="P208" s="334"/>
      <c r="Q208" s="334"/>
      <c r="R208" s="327"/>
      <c r="S208" s="34"/>
      <c r="T208" s="34"/>
      <c r="U208" s="35" t="s">
        <v>65</v>
      </c>
      <c r="V208" s="313">
        <v>0</v>
      </c>
      <c r="W208" s="314">
        <f t="shared" si="9"/>
        <v>0</v>
      </c>
      <c r="X208" s="36" t="str">
        <f t="shared" si="10"/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4301011049</v>
      </c>
      <c r="D209" s="326">
        <v>4607091387339</v>
      </c>
      <c r="E209" s="327"/>
      <c r="F209" s="312">
        <v>0.5</v>
      </c>
      <c r="G209" s="32">
        <v>10</v>
      </c>
      <c r="H209" s="312">
        <v>5</v>
      </c>
      <c r="I209" s="312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4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34"/>
      <c r="P209" s="334"/>
      <c r="Q209" s="334"/>
      <c r="R209" s="327"/>
      <c r="S209" s="34"/>
      <c r="T209" s="34"/>
      <c r="U209" s="35" t="s">
        <v>65</v>
      </c>
      <c r="V209" s="313">
        <v>0</v>
      </c>
      <c r="W209" s="314">
        <f t="shared" si="9"/>
        <v>0</v>
      </c>
      <c r="X209" s="36" t="str">
        <f t="shared" si="10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4301011433</v>
      </c>
      <c r="D210" s="326">
        <v>4680115882638</v>
      </c>
      <c r="E210" s="327"/>
      <c r="F210" s="312">
        <v>0.4</v>
      </c>
      <c r="G210" s="32">
        <v>10</v>
      </c>
      <c r="H210" s="312">
        <v>4</v>
      </c>
      <c r="I210" s="312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34"/>
      <c r="P210" s="334"/>
      <c r="Q210" s="334"/>
      <c r="R210" s="327"/>
      <c r="S210" s="34"/>
      <c r="T210" s="34"/>
      <c r="U210" s="35" t="s">
        <v>65</v>
      </c>
      <c r="V210" s="313">
        <v>0</v>
      </c>
      <c r="W210" s="314">
        <f t="shared" si="9"/>
        <v>0</v>
      </c>
      <c r="X210" s="36" t="str">
        <f t="shared" si="10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348</v>
      </c>
      <c r="B211" s="54" t="s">
        <v>349</v>
      </c>
      <c r="C211" s="31">
        <v>4301011573</v>
      </c>
      <c r="D211" s="326">
        <v>4680115881938</v>
      </c>
      <c r="E211" s="327"/>
      <c r="F211" s="312">
        <v>0.4</v>
      </c>
      <c r="G211" s="32">
        <v>10</v>
      </c>
      <c r="H211" s="312">
        <v>4</v>
      </c>
      <c r="I211" s="312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4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34"/>
      <c r="P211" s="334"/>
      <c r="Q211" s="334"/>
      <c r="R211" s="327"/>
      <c r="S211" s="34"/>
      <c r="T211" s="34"/>
      <c r="U211" s="35" t="s">
        <v>65</v>
      </c>
      <c r="V211" s="313">
        <v>0</v>
      </c>
      <c r="W211" s="314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351</v>
      </c>
      <c r="C212" s="31">
        <v>4301010944</v>
      </c>
      <c r="D212" s="326">
        <v>4607091387346</v>
      </c>
      <c r="E212" s="327"/>
      <c r="F212" s="312">
        <v>0.4</v>
      </c>
      <c r="G212" s="32">
        <v>10</v>
      </c>
      <c r="H212" s="312">
        <v>4</v>
      </c>
      <c r="I212" s="312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2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34"/>
      <c r="P212" s="334"/>
      <c r="Q212" s="334"/>
      <c r="R212" s="327"/>
      <c r="S212" s="34"/>
      <c r="T212" s="34"/>
      <c r="U212" s="35" t="s">
        <v>65</v>
      </c>
      <c r="V212" s="313">
        <v>0</v>
      </c>
      <c r="W212" s="314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4301011353</v>
      </c>
      <c r="D213" s="326">
        <v>4607091389807</v>
      </c>
      <c r="E213" s="327"/>
      <c r="F213" s="312">
        <v>0.4</v>
      </c>
      <c r="G213" s="32">
        <v>10</v>
      </c>
      <c r="H213" s="312">
        <v>4</v>
      </c>
      <c r="I213" s="312">
        <v>4.24</v>
      </c>
      <c r="J213" s="32">
        <v>120</v>
      </c>
      <c r="K213" s="32" t="s">
        <v>63</v>
      </c>
      <c r="L213" s="33" t="s">
        <v>99</v>
      </c>
      <c r="M213" s="32">
        <v>55</v>
      </c>
      <c r="N213" s="51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34"/>
      <c r="P213" s="334"/>
      <c r="Q213" s="334"/>
      <c r="R213" s="327"/>
      <c r="S213" s="34"/>
      <c r="T213" s="34"/>
      <c r="U213" s="35" t="s">
        <v>65</v>
      </c>
      <c r="V213" s="313">
        <v>0</v>
      </c>
      <c r="W213" s="314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hidden="1" x14ac:dyDescent="0.2">
      <c r="A214" s="319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1"/>
      <c r="N214" s="330" t="s">
        <v>66</v>
      </c>
      <c r="O214" s="331"/>
      <c r="P214" s="331"/>
      <c r="Q214" s="331"/>
      <c r="R214" s="331"/>
      <c r="S214" s="331"/>
      <c r="T214" s="332"/>
      <c r="U214" s="37" t="s">
        <v>67</v>
      </c>
      <c r="V214" s="315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5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15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16"/>
      <c r="Z214" s="316"/>
    </row>
    <row r="215" spans="1:53" hidden="1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1"/>
      <c r="N215" s="330" t="s">
        <v>66</v>
      </c>
      <c r="O215" s="331"/>
      <c r="P215" s="331"/>
      <c r="Q215" s="331"/>
      <c r="R215" s="331"/>
      <c r="S215" s="331"/>
      <c r="T215" s="332"/>
      <c r="U215" s="37" t="s">
        <v>65</v>
      </c>
      <c r="V215" s="315">
        <f>IFERROR(SUM(V199:V213),"0")</f>
        <v>0</v>
      </c>
      <c r="W215" s="315">
        <f>IFERROR(SUM(W199:W213),"0")</f>
        <v>0</v>
      </c>
      <c r="X215" s="37"/>
      <c r="Y215" s="316"/>
      <c r="Z215" s="316"/>
    </row>
    <row r="216" spans="1:53" ht="14.25" hidden="1" customHeight="1" x14ac:dyDescent="0.25">
      <c r="A216" s="342" t="s">
        <v>95</v>
      </c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20"/>
      <c r="Y216" s="308"/>
      <c r="Z216" s="308"/>
    </row>
    <row r="217" spans="1:53" ht="27" hidden="1" customHeight="1" x14ac:dyDescent="0.25">
      <c r="A217" s="54" t="s">
        <v>354</v>
      </c>
      <c r="B217" s="54" t="s">
        <v>355</v>
      </c>
      <c r="C217" s="31">
        <v>4301020254</v>
      </c>
      <c r="D217" s="326">
        <v>4680115881914</v>
      </c>
      <c r="E217" s="327"/>
      <c r="F217" s="312">
        <v>0.4</v>
      </c>
      <c r="G217" s="32">
        <v>10</v>
      </c>
      <c r="H217" s="312">
        <v>4</v>
      </c>
      <c r="I217" s="312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4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34"/>
      <c r="P217" s="334"/>
      <c r="Q217" s="334"/>
      <c r="R217" s="327"/>
      <c r="S217" s="34"/>
      <c r="T217" s="34"/>
      <c r="U217" s="35" t="s">
        <v>65</v>
      </c>
      <c r="V217" s="313">
        <v>0</v>
      </c>
      <c r="W217" s="314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19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1"/>
      <c r="N218" s="330" t="s">
        <v>66</v>
      </c>
      <c r="O218" s="331"/>
      <c r="P218" s="331"/>
      <c r="Q218" s="331"/>
      <c r="R218" s="331"/>
      <c r="S218" s="331"/>
      <c r="T218" s="332"/>
      <c r="U218" s="37" t="s">
        <v>67</v>
      </c>
      <c r="V218" s="315">
        <f>IFERROR(V217/H217,"0")</f>
        <v>0</v>
      </c>
      <c r="W218" s="315">
        <f>IFERROR(W217/H217,"0")</f>
        <v>0</v>
      </c>
      <c r="X218" s="315">
        <f>IFERROR(IF(X217="",0,X217),"0")</f>
        <v>0</v>
      </c>
      <c r="Y218" s="316"/>
      <c r="Z218" s="316"/>
    </row>
    <row r="219" spans="1:53" hidden="1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0"/>
      <c r="M219" s="321"/>
      <c r="N219" s="330" t="s">
        <v>66</v>
      </c>
      <c r="O219" s="331"/>
      <c r="P219" s="331"/>
      <c r="Q219" s="331"/>
      <c r="R219" s="331"/>
      <c r="S219" s="331"/>
      <c r="T219" s="332"/>
      <c r="U219" s="37" t="s">
        <v>65</v>
      </c>
      <c r="V219" s="315">
        <f>IFERROR(SUM(V217:V217),"0")</f>
        <v>0</v>
      </c>
      <c r="W219" s="315">
        <f>IFERROR(SUM(W217:W217),"0")</f>
        <v>0</v>
      </c>
      <c r="X219" s="37"/>
      <c r="Y219" s="316"/>
      <c r="Z219" s="316"/>
    </row>
    <row r="220" spans="1:53" ht="14.25" hidden="1" customHeight="1" x14ac:dyDescent="0.25">
      <c r="A220" s="342" t="s">
        <v>60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20"/>
      <c r="Y220" s="308"/>
      <c r="Z220" s="308"/>
    </row>
    <row r="221" spans="1:53" ht="27" hidden="1" customHeight="1" x14ac:dyDescent="0.25">
      <c r="A221" s="54" t="s">
        <v>356</v>
      </c>
      <c r="B221" s="54" t="s">
        <v>357</v>
      </c>
      <c r="C221" s="31">
        <v>4301030878</v>
      </c>
      <c r="D221" s="326">
        <v>4607091387193</v>
      </c>
      <c r="E221" s="327"/>
      <c r="F221" s="312">
        <v>0.7</v>
      </c>
      <c r="G221" s="32">
        <v>6</v>
      </c>
      <c r="H221" s="312">
        <v>4.2</v>
      </c>
      <c r="I221" s="312">
        <v>4.46</v>
      </c>
      <c r="J221" s="32">
        <v>156</v>
      </c>
      <c r="K221" s="32" t="s">
        <v>63</v>
      </c>
      <c r="L221" s="33" t="s">
        <v>64</v>
      </c>
      <c r="M221" s="32">
        <v>35</v>
      </c>
      <c r="N221" s="5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34"/>
      <c r="P221" s="334"/>
      <c r="Q221" s="334"/>
      <c r="R221" s="327"/>
      <c r="S221" s="34"/>
      <c r="T221" s="34"/>
      <c r="U221" s="35" t="s">
        <v>65</v>
      </c>
      <c r="V221" s="313">
        <v>0</v>
      </c>
      <c r="W221" s="314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hidden="1" customHeight="1" x14ac:dyDescent="0.25">
      <c r="A222" s="54" t="s">
        <v>358</v>
      </c>
      <c r="B222" s="54" t="s">
        <v>359</v>
      </c>
      <c r="C222" s="31">
        <v>4301031153</v>
      </c>
      <c r="D222" s="326">
        <v>4607091387230</v>
      </c>
      <c r="E222" s="327"/>
      <c r="F222" s="312">
        <v>0.7</v>
      </c>
      <c r="G222" s="32">
        <v>6</v>
      </c>
      <c r="H222" s="312">
        <v>4.2</v>
      </c>
      <c r="I222" s="312">
        <v>4.46</v>
      </c>
      <c r="J222" s="32">
        <v>156</v>
      </c>
      <c r="K222" s="32" t="s">
        <v>63</v>
      </c>
      <c r="L222" s="33" t="s">
        <v>64</v>
      </c>
      <c r="M222" s="32">
        <v>40</v>
      </c>
      <c r="N222" s="5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34"/>
      <c r="P222" s="334"/>
      <c r="Q222" s="334"/>
      <c r="R222" s="327"/>
      <c r="S222" s="34"/>
      <c r="T222" s="34"/>
      <c r="U222" s="35" t="s">
        <v>65</v>
      </c>
      <c r="V222" s="313">
        <v>0</v>
      </c>
      <c r="W222" s="314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hidden="1" customHeight="1" x14ac:dyDescent="0.25">
      <c r="A223" s="54" t="s">
        <v>360</v>
      </c>
      <c r="B223" s="54" t="s">
        <v>361</v>
      </c>
      <c r="C223" s="31">
        <v>4301031152</v>
      </c>
      <c r="D223" s="326">
        <v>4607091387285</v>
      </c>
      <c r="E223" s="327"/>
      <c r="F223" s="312">
        <v>0.35</v>
      </c>
      <c r="G223" s="32">
        <v>6</v>
      </c>
      <c r="H223" s="312">
        <v>2.1</v>
      </c>
      <c r="I223" s="312">
        <v>2.23</v>
      </c>
      <c r="J223" s="32">
        <v>234</v>
      </c>
      <c r="K223" s="32" t="s">
        <v>166</v>
      </c>
      <c r="L223" s="33" t="s">
        <v>64</v>
      </c>
      <c r="M223" s="32">
        <v>40</v>
      </c>
      <c r="N223" s="6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34"/>
      <c r="P223" s="334"/>
      <c r="Q223" s="334"/>
      <c r="R223" s="327"/>
      <c r="S223" s="34"/>
      <c r="T223" s="34"/>
      <c r="U223" s="35" t="s">
        <v>65</v>
      </c>
      <c r="V223" s="313">
        <v>0</v>
      </c>
      <c r="W223" s="314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hidden="1" x14ac:dyDescent="0.2">
      <c r="A224" s="319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1"/>
      <c r="N224" s="330" t="s">
        <v>66</v>
      </c>
      <c r="O224" s="331"/>
      <c r="P224" s="331"/>
      <c r="Q224" s="331"/>
      <c r="R224" s="331"/>
      <c r="S224" s="331"/>
      <c r="T224" s="332"/>
      <c r="U224" s="37" t="s">
        <v>67</v>
      </c>
      <c r="V224" s="315">
        <f>IFERROR(V221/H221,"0")+IFERROR(V222/H222,"0")+IFERROR(V223/H223,"0")</f>
        <v>0</v>
      </c>
      <c r="W224" s="315">
        <f>IFERROR(W221/H221,"0")+IFERROR(W222/H222,"0")+IFERROR(W223/H223,"0")</f>
        <v>0</v>
      </c>
      <c r="X224" s="315">
        <f>IFERROR(IF(X221="",0,X221),"0")+IFERROR(IF(X222="",0,X222),"0")+IFERROR(IF(X223="",0,X223),"0")</f>
        <v>0</v>
      </c>
      <c r="Y224" s="316"/>
      <c r="Z224" s="316"/>
    </row>
    <row r="225" spans="1:53" hidden="1" x14ac:dyDescent="0.2">
      <c r="A225" s="320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1"/>
      <c r="N225" s="330" t="s">
        <v>66</v>
      </c>
      <c r="O225" s="331"/>
      <c r="P225" s="331"/>
      <c r="Q225" s="331"/>
      <c r="R225" s="331"/>
      <c r="S225" s="331"/>
      <c r="T225" s="332"/>
      <c r="U225" s="37" t="s">
        <v>65</v>
      </c>
      <c r="V225" s="315">
        <f>IFERROR(SUM(V221:V223),"0")</f>
        <v>0</v>
      </c>
      <c r="W225" s="315">
        <f>IFERROR(SUM(W221:W223),"0")</f>
        <v>0</v>
      </c>
      <c r="X225" s="37"/>
      <c r="Y225" s="316"/>
      <c r="Z225" s="316"/>
    </row>
    <row r="226" spans="1:53" ht="14.25" hidden="1" customHeight="1" x14ac:dyDescent="0.25">
      <c r="A226" s="342" t="s">
        <v>68</v>
      </c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0"/>
      <c r="M226" s="320"/>
      <c r="N226" s="320"/>
      <c r="O226" s="320"/>
      <c r="P226" s="320"/>
      <c r="Q226" s="320"/>
      <c r="R226" s="320"/>
      <c r="S226" s="320"/>
      <c r="T226" s="320"/>
      <c r="U226" s="320"/>
      <c r="V226" s="320"/>
      <c r="W226" s="320"/>
      <c r="X226" s="320"/>
      <c r="Y226" s="308"/>
      <c r="Z226" s="308"/>
    </row>
    <row r="227" spans="1:53" ht="16.5" hidden="1" customHeight="1" x14ac:dyDescent="0.25">
      <c r="A227" s="54" t="s">
        <v>362</v>
      </c>
      <c r="B227" s="54" t="s">
        <v>363</v>
      </c>
      <c r="C227" s="31">
        <v>4301051100</v>
      </c>
      <c r="D227" s="326">
        <v>4607091387766</v>
      </c>
      <c r="E227" s="327"/>
      <c r="F227" s="312">
        <v>1.3</v>
      </c>
      <c r="G227" s="32">
        <v>6</v>
      </c>
      <c r="H227" s="312">
        <v>7.8</v>
      </c>
      <c r="I227" s="312">
        <v>8.3580000000000005</v>
      </c>
      <c r="J227" s="32">
        <v>56</v>
      </c>
      <c r="K227" s="32" t="s">
        <v>98</v>
      </c>
      <c r="L227" s="33" t="s">
        <v>119</v>
      </c>
      <c r="M227" s="32">
        <v>40</v>
      </c>
      <c r="N227" s="4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34"/>
      <c r="P227" s="334"/>
      <c r="Q227" s="334"/>
      <c r="R227" s="327"/>
      <c r="S227" s="34"/>
      <c r="T227" s="34"/>
      <c r="U227" s="35" t="s">
        <v>65</v>
      </c>
      <c r="V227" s="313">
        <v>0</v>
      </c>
      <c r="W227" s="314">
        <f t="shared" ref="W227:W235" si="11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364</v>
      </c>
      <c r="B228" s="54" t="s">
        <v>365</v>
      </c>
      <c r="C228" s="31">
        <v>4301051116</v>
      </c>
      <c r="D228" s="326">
        <v>4607091387957</v>
      </c>
      <c r="E228" s="327"/>
      <c r="F228" s="312">
        <v>1.3</v>
      </c>
      <c r="G228" s="32">
        <v>6</v>
      </c>
      <c r="H228" s="312">
        <v>7.8</v>
      </c>
      <c r="I228" s="312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34"/>
      <c r="P228" s="334"/>
      <c r="Q228" s="334"/>
      <c r="R228" s="327"/>
      <c r="S228" s="34"/>
      <c r="T228" s="34"/>
      <c r="U228" s="35" t="s">
        <v>65</v>
      </c>
      <c r="V228" s="313">
        <v>0</v>
      </c>
      <c r="W228" s="314">
        <f t="shared" si="11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366</v>
      </c>
      <c r="B229" s="54" t="s">
        <v>367</v>
      </c>
      <c r="C229" s="31">
        <v>4301051115</v>
      </c>
      <c r="D229" s="326">
        <v>4607091387964</v>
      </c>
      <c r="E229" s="327"/>
      <c r="F229" s="312">
        <v>1.35</v>
      </c>
      <c r="G229" s="32">
        <v>6</v>
      </c>
      <c r="H229" s="312">
        <v>8.1</v>
      </c>
      <c r="I229" s="312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6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34"/>
      <c r="P229" s="334"/>
      <c r="Q229" s="334"/>
      <c r="R229" s="327"/>
      <c r="S229" s="34"/>
      <c r="T229" s="34"/>
      <c r="U229" s="35" t="s">
        <v>65</v>
      </c>
      <c r="V229" s="313">
        <v>0</v>
      </c>
      <c r="W229" s="314">
        <f t="shared" si="11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hidden="1" customHeight="1" x14ac:dyDescent="0.25">
      <c r="A230" s="54" t="s">
        <v>368</v>
      </c>
      <c r="B230" s="54" t="s">
        <v>369</v>
      </c>
      <c r="C230" s="31">
        <v>4301051461</v>
      </c>
      <c r="D230" s="326">
        <v>4680115883604</v>
      </c>
      <c r="E230" s="327"/>
      <c r="F230" s="312">
        <v>0.35</v>
      </c>
      <c r="G230" s="32">
        <v>6</v>
      </c>
      <c r="H230" s="312">
        <v>2.1</v>
      </c>
      <c r="I230" s="312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409" t="s">
        <v>370</v>
      </c>
      <c r="O230" s="334"/>
      <c r="P230" s="334"/>
      <c r="Q230" s="334"/>
      <c r="R230" s="327"/>
      <c r="S230" s="34"/>
      <c r="T230" s="34"/>
      <c r="U230" s="35" t="s">
        <v>65</v>
      </c>
      <c r="V230" s="313">
        <v>0</v>
      </c>
      <c r="W230" s="314">
        <f t="shared" si="11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371</v>
      </c>
      <c r="B231" s="54" t="s">
        <v>372</v>
      </c>
      <c r="C231" s="31">
        <v>4301051485</v>
      </c>
      <c r="D231" s="326">
        <v>4680115883567</v>
      </c>
      <c r="E231" s="327"/>
      <c r="F231" s="312">
        <v>0.35</v>
      </c>
      <c r="G231" s="32">
        <v>6</v>
      </c>
      <c r="H231" s="312">
        <v>2.1</v>
      </c>
      <c r="I231" s="312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532" t="s">
        <v>373</v>
      </c>
      <c r="O231" s="334"/>
      <c r="P231" s="334"/>
      <c r="Q231" s="334"/>
      <c r="R231" s="327"/>
      <c r="S231" s="34"/>
      <c r="T231" s="34"/>
      <c r="U231" s="35" t="s">
        <v>65</v>
      </c>
      <c r="V231" s="313">
        <v>0</v>
      </c>
      <c r="W231" s="314">
        <f t="shared" si="11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374</v>
      </c>
      <c r="B232" s="54" t="s">
        <v>375</v>
      </c>
      <c r="C232" s="31">
        <v>4301051134</v>
      </c>
      <c r="D232" s="326">
        <v>4607091381672</v>
      </c>
      <c r="E232" s="327"/>
      <c r="F232" s="312">
        <v>0.6</v>
      </c>
      <c r="G232" s="32">
        <v>6</v>
      </c>
      <c r="H232" s="312">
        <v>3.6</v>
      </c>
      <c r="I232" s="312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34"/>
      <c r="P232" s="334"/>
      <c r="Q232" s="334"/>
      <c r="R232" s="327"/>
      <c r="S232" s="34"/>
      <c r="T232" s="34"/>
      <c r="U232" s="35" t="s">
        <v>65</v>
      </c>
      <c r="V232" s="313">
        <v>0</v>
      </c>
      <c r="W232" s="314">
        <f t="shared" si="11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376</v>
      </c>
      <c r="B233" s="54" t="s">
        <v>377</v>
      </c>
      <c r="C233" s="31">
        <v>4301051130</v>
      </c>
      <c r="D233" s="326">
        <v>4607091387537</v>
      </c>
      <c r="E233" s="327"/>
      <c r="F233" s="312">
        <v>0.45</v>
      </c>
      <c r="G233" s="32">
        <v>6</v>
      </c>
      <c r="H233" s="312">
        <v>2.7</v>
      </c>
      <c r="I233" s="312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3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34"/>
      <c r="P233" s="334"/>
      <c r="Q233" s="334"/>
      <c r="R233" s="327"/>
      <c r="S233" s="34"/>
      <c r="T233" s="34"/>
      <c r="U233" s="35" t="s">
        <v>65</v>
      </c>
      <c r="V233" s="313">
        <v>0</v>
      </c>
      <c r="W233" s="314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378</v>
      </c>
      <c r="B234" s="54" t="s">
        <v>379</v>
      </c>
      <c r="C234" s="31">
        <v>4301051132</v>
      </c>
      <c r="D234" s="326">
        <v>4607091387513</v>
      </c>
      <c r="E234" s="327"/>
      <c r="F234" s="312">
        <v>0.45</v>
      </c>
      <c r="G234" s="32">
        <v>6</v>
      </c>
      <c r="H234" s="312">
        <v>2.7</v>
      </c>
      <c r="I234" s="312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4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34"/>
      <c r="P234" s="334"/>
      <c r="Q234" s="334"/>
      <c r="R234" s="327"/>
      <c r="S234" s="34"/>
      <c r="T234" s="34"/>
      <c r="U234" s="35" t="s">
        <v>65</v>
      </c>
      <c r="V234" s="313">
        <v>0</v>
      </c>
      <c r="W234" s="314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380</v>
      </c>
      <c r="B235" s="54" t="s">
        <v>381</v>
      </c>
      <c r="C235" s="31">
        <v>4301051277</v>
      </c>
      <c r="D235" s="326">
        <v>4680115880511</v>
      </c>
      <c r="E235" s="327"/>
      <c r="F235" s="312">
        <v>0.33</v>
      </c>
      <c r="G235" s="32">
        <v>6</v>
      </c>
      <c r="H235" s="312">
        <v>1.98</v>
      </c>
      <c r="I235" s="312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3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34"/>
      <c r="P235" s="334"/>
      <c r="Q235" s="334"/>
      <c r="R235" s="327"/>
      <c r="S235" s="34"/>
      <c r="T235" s="34"/>
      <c r="U235" s="35" t="s">
        <v>65</v>
      </c>
      <c r="V235" s="313">
        <v>0</v>
      </c>
      <c r="W235" s="314">
        <f t="shared" si="11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hidden="1" x14ac:dyDescent="0.2">
      <c r="A236" s="319"/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1"/>
      <c r="N236" s="330" t="s">
        <v>66</v>
      </c>
      <c r="O236" s="331"/>
      <c r="P236" s="331"/>
      <c r="Q236" s="331"/>
      <c r="R236" s="331"/>
      <c r="S236" s="331"/>
      <c r="T236" s="332"/>
      <c r="U236" s="37" t="s">
        <v>67</v>
      </c>
      <c r="V236" s="315">
        <f>IFERROR(V227/H227,"0")+IFERROR(V228/H228,"0")+IFERROR(V229/H229,"0")+IFERROR(V230/H230,"0")+IFERROR(V231/H231,"0")+IFERROR(V232/H232,"0")+IFERROR(V233/H233,"0")+IFERROR(V234/H234,"0")+IFERROR(V235/H235,"0")</f>
        <v>0</v>
      </c>
      <c r="W236" s="315">
        <f>IFERROR(W227/H227,"0")+IFERROR(W228/H228,"0")+IFERROR(W229/H229,"0")+IFERROR(W230/H230,"0")+IFERROR(W231/H231,"0")+IFERROR(W232/H232,"0")+IFERROR(W233/H233,"0")+IFERROR(W234/H234,"0")+IFERROR(W235/H235,"0")</f>
        <v>0</v>
      </c>
      <c r="X236" s="315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6"/>
      <c r="Z236" s="316"/>
    </row>
    <row r="237" spans="1:53" hidden="1" x14ac:dyDescent="0.2">
      <c r="A237" s="320"/>
      <c r="B237" s="320"/>
      <c r="C237" s="320"/>
      <c r="D237" s="320"/>
      <c r="E237" s="320"/>
      <c r="F237" s="320"/>
      <c r="G237" s="320"/>
      <c r="H237" s="320"/>
      <c r="I237" s="320"/>
      <c r="J237" s="320"/>
      <c r="K237" s="320"/>
      <c r="L237" s="320"/>
      <c r="M237" s="321"/>
      <c r="N237" s="330" t="s">
        <v>66</v>
      </c>
      <c r="O237" s="331"/>
      <c r="P237" s="331"/>
      <c r="Q237" s="331"/>
      <c r="R237" s="331"/>
      <c r="S237" s="331"/>
      <c r="T237" s="332"/>
      <c r="U237" s="37" t="s">
        <v>65</v>
      </c>
      <c r="V237" s="315">
        <f>IFERROR(SUM(V227:V235),"0")</f>
        <v>0</v>
      </c>
      <c r="W237" s="315">
        <f>IFERROR(SUM(W227:W235),"0")</f>
        <v>0</v>
      </c>
      <c r="X237" s="37"/>
      <c r="Y237" s="316"/>
      <c r="Z237" s="316"/>
    </row>
    <row r="238" spans="1:53" ht="14.25" hidden="1" customHeight="1" x14ac:dyDescent="0.25">
      <c r="A238" s="342" t="s">
        <v>208</v>
      </c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20"/>
      <c r="M238" s="320"/>
      <c r="N238" s="320"/>
      <c r="O238" s="320"/>
      <c r="P238" s="320"/>
      <c r="Q238" s="320"/>
      <c r="R238" s="320"/>
      <c r="S238" s="320"/>
      <c r="T238" s="320"/>
      <c r="U238" s="320"/>
      <c r="V238" s="320"/>
      <c r="W238" s="320"/>
      <c r="X238" s="320"/>
      <c r="Y238" s="308"/>
      <c r="Z238" s="308"/>
    </row>
    <row r="239" spans="1:53" ht="16.5" hidden="1" customHeight="1" x14ac:dyDescent="0.25">
      <c r="A239" s="54" t="s">
        <v>382</v>
      </c>
      <c r="B239" s="54" t="s">
        <v>383</v>
      </c>
      <c r="C239" s="31">
        <v>4301060326</v>
      </c>
      <c r="D239" s="326">
        <v>4607091380880</v>
      </c>
      <c r="E239" s="327"/>
      <c r="F239" s="312">
        <v>1.4</v>
      </c>
      <c r="G239" s="32">
        <v>6</v>
      </c>
      <c r="H239" s="312">
        <v>8.4</v>
      </c>
      <c r="I239" s="312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34"/>
      <c r="P239" s="334"/>
      <c r="Q239" s="334"/>
      <c r="R239" s="327"/>
      <c r="S239" s="34"/>
      <c r="T239" s="34"/>
      <c r="U239" s="35" t="s">
        <v>65</v>
      </c>
      <c r="V239" s="313">
        <v>0</v>
      </c>
      <c r="W239" s="314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0" t="s">
        <v>1</v>
      </c>
    </row>
    <row r="240" spans="1:53" ht="27" customHeight="1" x14ac:dyDescent="0.25">
      <c r="A240" s="54" t="s">
        <v>384</v>
      </c>
      <c r="B240" s="54" t="s">
        <v>385</v>
      </c>
      <c r="C240" s="31">
        <v>4301060308</v>
      </c>
      <c r="D240" s="326">
        <v>4607091384482</v>
      </c>
      <c r="E240" s="327"/>
      <c r="F240" s="312">
        <v>1.3</v>
      </c>
      <c r="G240" s="32">
        <v>6</v>
      </c>
      <c r="H240" s="312">
        <v>7.8</v>
      </c>
      <c r="I240" s="312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48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34"/>
      <c r="P240" s="334"/>
      <c r="Q240" s="334"/>
      <c r="R240" s="327"/>
      <c r="S240" s="34"/>
      <c r="T240" s="34"/>
      <c r="U240" s="35" t="s">
        <v>65</v>
      </c>
      <c r="V240" s="313">
        <v>203</v>
      </c>
      <c r="W240" s="314">
        <f>IFERROR(IF(V240="",0,CEILING((V240/$H240),1)*$H240),"")</f>
        <v>210.6</v>
      </c>
      <c r="X240" s="36">
        <f>IFERROR(IF(W240=0,"",ROUNDUP(W240/H240,0)*0.02175),"")</f>
        <v>0.58724999999999994</v>
      </c>
      <c r="Y240" s="56"/>
      <c r="Z240" s="57"/>
      <c r="AD240" s="58"/>
      <c r="BA240" s="191" t="s">
        <v>1</v>
      </c>
    </row>
    <row r="241" spans="1:53" ht="16.5" hidden="1" customHeight="1" x14ac:dyDescent="0.25">
      <c r="A241" s="54" t="s">
        <v>386</v>
      </c>
      <c r="B241" s="54" t="s">
        <v>387</v>
      </c>
      <c r="C241" s="31">
        <v>4301060325</v>
      </c>
      <c r="D241" s="326">
        <v>4607091380897</v>
      </c>
      <c r="E241" s="327"/>
      <c r="F241" s="312">
        <v>1.4</v>
      </c>
      <c r="G241" s="32">
        <v>6</v>
      </c>
      <c r="H241" s="312">
        <v>8.4</v>
      </c>
      <c r="I241" s="312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5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34"/>
      <c r="P241" s="334"/>
      <c r="Q241" s="334"/>
      <c r="R241" s="327"/>
      <c r="S241" s="34"/>
      <c r="T241" s="34"/>
      <c r="U241" s="35" t="s">
        <v>65</v>
      </c>
      <c r="V241" s="313">
        <v>0</v>
      </c>
      <c r="W241" s="314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x14ac:dyDescent="0.2">
      <c r="A242" s="319"/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1"/>
      <c r="N242" s="330" t="s">
        <v>66</v>
      </c>
      <c r="O242" s="331"/>
      <c r="P242" s="331"/>
      <c r="Q242" s="331"/>
      <c r="R242" s="331"/>
      <c r="S242" s="331"/>
      <c r="T242" s="332"/>
      <c r="U242" s="37" t="s">
        <v>67</v>
      </c>
      <c r="V242" s="315">
        <f>IFERROR(V239/H239,"0")+IFERROR(V240/H240,"0")+IFERROR(V241/H241,"0")</f>
        <v>26.025641025641026</v>
      </c>
      <c r="W242" s="315">
        <f>IFERROR(W239/H239,"0")+IFERROR(W240/H240,"0")+IFERROR(W241/H241,"0")</f>
        <v>27</v>
      </c>
      <c r="X242" s="315">
        <f>IFERROR(IF(X239="",0,X239),"0")+IFERROR(IF(X240="",0,X240),"0")+IFERROR(IF(X241="",0,X241),"0")</f>
        <v>0.58724999999999994</v>
      </c>
      <c r="Y242" s="316"/>
      <c r="Z242" s="316"/>
    </row>
    <row r="243" spans="1:53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0"/>
      <c r="M243" s="321"/>
      <c r="N243" s="330" t="s">
        <v>66</v>
      </c>
      <c r="O243" s="331"/>
      <c r="P243" s="331"/>
      <c r="Q243" s="331"/>
      <c r="R243" s="331"/>
      <c r="S243" s="331"/>
      <c r="T243" s="332"/>
      <c r="U243" s="37" t="s">
        <v>65</v>
      </c>
      <c r="V243" s="315">
        <f>IFERROR(SUM(V239:V241),"0")</f>
        <v>203</v>
      </c>
      <c r="W243" s="315">
        <f>IFERROR(SUM(W239:W241),"0")</f>
        <v>210.6</v>
      </c>
      <c r="X243" s="37"/>
      <c r="Y243" s="316"/>
      <c r="Z243" s="316"/>
    </row>
    <row r="244" spans="1:53" ht="14.25" hidden="1" customHeight="1" x14ac:dyDescent="0.25">
      <c r="A244" s="342" t="s">
        <v>81</v>
      </c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20"/>
      <c r="M244" s="320"/>
      <c r="N244" s="320"/>
      <c r="O244" s="320"/>
      <c r="P244" s="320"/>
      <c r="Q244" s="320"/>
      <c r="R244" s="320"/>
      <c r="S244" s="320"/>
      <c r="T244" s="320"/>
      <c r="U244" s="320"/>
      <c r="V244" s="320"/>
      <c r="W244" s="320"/>
      <c r="X244" s="320"/>
      <c r="Y244" s="308"/>
      <c r="Z244" s="308"/>
    </row>
    <row r="245" spans="1:53" ht="16.5" hidden="1" customHeight="1" x14ac:dyDescent="0.25">
      <c r="A245" s="54" t="s">
        <v>388</v>
      </c>
      <c r="B245" s="54" t="s">
        <v>389</v>
      </c>
      <c r="C245" s="31">
        <v>4301030232</v>
      </c>
      <c r="D245" s="326">
        <v>4607091388374</v>
      </c>
      <c r="E245" s="327"/>
      <c r="F245" s="312">
        <v>0.38</v>
      </c>
      <c r="G245" s="32">
        <v>8</v>
      </c>
      <c r="H245" s="312">
        <v>3.04</v>
      </c>
      <c r="I245" s="312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498" t="s">
        <v>390</v>
      </c>
      <c r="O245" s="334"/>
      <c r="P245" s="334"/>
      <c r="Q245" s="334"/>
      <c r="R245" s="327"/>
      <c r="S245" s="34"/>
      <c r="T245" s="34"/>
      <c r="U245" s="35" t="s">
        <v>65</v>
      </c>
      <c r="V245" s="313">
        <v>0</v>
      </c>
      <c r="W245" s="31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hidden="1" customHeight="1" x14ac:dyDescent="0.25">
      <c r="A246" s="54" t="s">
        <v>391</v>
      </c>
      <c r="B246" s="54" t="s">
        <v>392</v>
      </c>
      <c r="C246" s="31">
        <v>4301030235</v>
      </c>
      <c r="D246" s="326">
        <v>4607091388381</v>
      </c>
      <c r="E246" s="327"/>
      <c r="F246" s="312">
        <v>0.38</v>
      </c>
      <c r="G246" s="32">
        <v>8</v>
      </c>
      <c r="H246" s="312">
        <v>3.04</v>
      </c>
      <c r="I246" s="312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374" t="s">
        <v>393</v>
      </c>
      <c r="O246" s="334"/>
      <c r="P246" s="334"/>
      <c r="Q246" s="334"/>
      <c r="R246" s="327"/>
      <c r="S246" s="34"/>
      <c r="T246" s="34"/>
      <c r="U246" s="35" t="s">
        <v>65</v>
      </c>
      <c r="V246" s="313">
        <v>0</v>
      </c>
      <c r="W246" s="314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hidden="1" customHeight="1" x14ac:dyDescent="0.25">
      <c r="A247" s="54" t="s">
        <v>394</v>
      </c>
      <c r="B247" s="54" t="s">
        <v>395</v>
      </c>
      <c r="C247" s="31">
        <v>4301030233</v>
      </c>
      <c r="D247" s="326">
        <v>4607091388404</v>
      </c>
      <c r="E247" s="327"/>
      <c r="F247" s="312">
        <v>0.17</v>
      </c>
      <c r="G247" s="32">
        <v>15</v>
      </c>
      <c r="H247" s="312">
        <v>2.5499999999999998</v>
      </c>
      <c r="I247" s="312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3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34"/>
      <c r="P247" s="334"/>
      <c r="Q247" s="334"/>
      <c r="R247" s="327"/>
      <c r="S247" s="34"/>
      <c r="T247" s="34"/>
      <c r="U247" s="35" t="s">
        <v>65</v>
      </c>
      <c r="V247" s="313">
        <v>0</v>
      </c>
      <c r="W247" s="314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5" t="s">
        <v>1</v>
      </c>
    </row>
    <row r="248" spans="1:53" hidden="1" x14ac:dyDescent="0.2">
      <c r="A248" s="319"/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1"/>
      <c r="N248" s="330" t="s">
        <v>66</v>
      </c>
      <c r="O248" s="331"/>
      <c r="P248" s="331"/>
      <c r="Q248" s="331"/>
      <c r="R248" s="331"/>
      <c r="S248" s="331"/>
      <c r="T248" s="332"/>
      <c r="U248" s="37" t="s">
        <v>67</v>
      </c>
      <c r="V248" s="315">
        <f>IFERROR(V245/H245,"0")+IFERROR(V246/H246,"0")+IFERROR(V247/H247,"0")</f>
        <v>0</v>
      </c>
      <c r="W248" s="315">
        <f>IFERROR(W245/H245,"0")+IFERROR(W246/H246,"0")+IFERROR(W247/H247,"0")</f>
        <v>0</v>
      </c>
      <c r="X248" s="315">
        <f>IFERROR(IF(X245="",0,X245),"0")+IFERROR(IF(X246="",0,X246),"0")+IFERROR(IF(X247="",0,X247),"0")</f>
        <v>0</v>
      </c>
      <c r="Y248" s="316"/>
      <c r="Z248" s="316"/>
    </row>
    <row r="249" spans="1:53" hidden="1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20"/>
      <c r="M249" s="321"/>
      <c r="N249" s="330" t="s">
        <v>66</v>
      </c>
      <c r="O249" s="331"/>
      <c r="P249" s="331"/>
      <c r="Q249" s="331"/>
      <c r="R249" s="331"/>
      <c r="S249" s="331"/>
      <c r="T249" s="332"/>
      <c r="U249" s="37" t="s">
        <v>65</v>
      </c>
      <c r="V249" s="315">
        <f>IFERROR(SUM(V245:V247),"0")</f>
        <v>0</v>
      </c>
      <c r="W249" s="315">
        <f>IFERROR(SUM(W245:W247),"0")</f>
        <v>0</v>
      </c>
      <c r="X249" s="37"/>
      <c r="Y249" s="316"/>
      <c r="Z249" s="316"/>
    </row>
    <row r="250" spans="1:53" ht="14.25" hidden="1" customHeight="1" x14ac:dyDescent="0.25">
      <c r="A250" s="342" t="s">
        <v>396</v>
      </c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20"/>
      <c r="M250" s="320"/>
      <c r="N250" s="320"/>
      <c r="O250" s="320"/>
      <c r="P250" s="320"/>
      <c r="Q250" s="320"/>
      <c r="R250" s="320"/>
      <c r="S250" s="320"/>
      <c r="T250" s="320"/>
      <c r="U250" s="320"/>
      <c r="V250" s="320"/>
      <c r="W250" s="320"/>
      <c r="X250" s="320"/>
      <c r="Y250" s="308"/>
      <c r="Z250" s="308"/>
    </row>
    <row r="251" spans="1:53" ht="16.5" hidden="1" customHeight="1" x14ac:dyDescent="0.25">
      <c r="A251" s="54" t="s">
        <v>397</v>
      </c>
      <c r="B251" s="54" t="s">
        <v>398</v>
      </c>
      <c r="C251" s="31">
        <v>4301180007</v>
      </c>
      <c r="D251" s="326">
        <v>4680115881808</v>
      </c>
      <c r="E251" s="327"/>
      <c r="F251" s="312">
        <v>0.1</v>
      </c>
      <c r="G251" s="32">
        <v>20</v>
      </c>
      <c r="H251" s="312">
        <v>2</v>
      </c>
      <c r="I251" s="312">
        <v>2.2400000000000002</v>
      </c>
      <c r="J251" s="32">
        <v>238</v>
      </c>
      <c r="K251" s="32" t="s">
        <v>399</v>
      </c>
      <c r="L251" s="33" t="s">
        <v>400</v>
      </c>
      <c r="M251" s="32">
        <v>730</v>
      </c>
      <c r="N251" s="3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34"/>
      <c r="P251" s="334"/>
      <c r="Q251" s="334"/>
      <c r="R251" s="327"/>
      <c r="S251" s="34"/>
      <c r="T251" s="34"/>
      <c r="U251" s="35" t="s">
        <v>65</v>
      </c>
      <c r="V251" s="313">
        <v>0</v>
      </c>
      <c r="W251" s="314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401</v>
      </c>
      <c r="B252" s="54" t="s">
        <v>402</v>
      </c>
      <c r="C252" s="31">
        <v>4301180006</v>
      </c>
      <c r="D252" s="326">
        <v>4680115881822</v>
      </c>
      <c r="E252" s="327"/>
      <c r="F252" s="312">
        <v>0.1</v>
      </c>
      <c r="G252" s="32">
        <v>20</v>
      </c>
      <c r="H252" s="312">
        <v>2</v>
      </c>
      <c r="I252" s="312">
        <v>2.2400000000000002</v>
      </c>
      <c r="J252" s="32">
        <v>238</v>
      </c>
      <c r="K252" s="32" t="s">
        <v>399</v>
      </c>
      <c r="L252" s="33" t="s">
        <v>400</v>
      </c>
      <c r="M252" s="32">
        <v>730</v>
      </c>
      <c r="N252" s="6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34"/>
      <c r="P252" s="334"/>
      <c r="Q252" s="334"/>
      <c r="R252" s="327"/>
      <c r="S252" s="34"/>
      <c r="T252" s="34"/>
      <c r="U252" s="35" t="s">
        <v>65</v>
      </c>
      <c r="V252" s="313">
        <v>0</v>
      </c>
      <c r="W252" s="314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403</v>
      </c>
      <c r="B253" s="54" t="s">
        <v>404</v>
      </c>
      <c r="C253" s="31">
        <v>4301180001</v>
      </c>
      <c r="D253" s="326">
        <v>4680115880016</v>
      </c>
      <c r="E253" s="327"/>
      <c r="F253" s="312">
        <v>0.1</v>
      </c>
      <c r="G253" s="32">
        <v>20</v>
      </c>
      <c r="H253" s="312">
        <v>2</v>
      </c>
      <c r="I253" s="312">
        <v>2.2400000000000002</v>
      </c>
      <c r="J253" s="32">
        <v>238</v>
      </c>
      <c r="K253" s="32" t="s">
        <v>399</v>
      </c>
      <c r="L253" s="33" t="s">
        <v>400</v>
      </c>
      <c r="M253" s="32">
        <v>730</v>
      </c>
      <c r="N253" s="3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34"/>
      <c r="P253" s="334"/>
      <c r="Q253" s="334"/>
      <c r="R253" s="327"/>
      <c r="S253" s="34"/>
      <c r="T253" s="34"/>
      <c r="U253" s="35" t="s">
        <v>65</v>
      </c>
      <c r="V253" s="313">
        <v>0</v>
      </c>
      <c r="W253" s="314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hidden="1" x14ac:dyDescent="0.2">
      <c r="A254" s="319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1"/>
      <c r="N254" s="330" t="s">
        <v>66</v>
      </c>
      <c r="O254" s="331"/>
      <c r="P254" s="331"/>
      <c r="Q254" s="331"/>
      <c r="R254" s="331"/>
      <c r="S254" s="331"/>
      <c r="T254" s="332"/>
      <c r="U254" s="37" t="s">
        <v>67</v>
      </c>
      <c r="V254" s="315">
        <f>IFERROR(V251/H251,"0")+IFERROR(V252/H252,"0")+IFERROR(V253/H253,"0")</f>
        <v>0</v>
      </c>
      <c r="W254" s="315">
        <f>IFERROR(W251/H251,"0")+IFERROR(W252/H252,"0")+IFERROR(W253/H253,"0")</f>
        <v>0</v>
      </c>
      <c r="X254" s="315">
        <f>IFERROR(IF(X251="",0,X251),"0")+IFERROR(IF(X252="",0,X252),"0")+IFERROR(IF(X253="",0,X253),"0")</f>
        <v>0</v>
      </c>
      <c r="Y254" s="316"/>
      <c r="Z254" s="316"/>
    </row>
    <row r="255" spans="1:53" hidden="1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1"/>
      <c r="N255" s="330" t="s">
        <v>66</v>
      </c>
      <c r="O255" s="331"/>
      <c r="P255" s="331"/>
      <c r="Q255" s="331"/>
      <c r="R255" s="331"/>
      <c r="S255" s="331"/>
      <c r="T255" s="332"/>
      <c r="U255" s="37" t="s">
        <v>65</v>
      </c>
      <c r="V255" s="315">
        <f>IFERROR(SUM(V251:V253),"0")</f>
        <v>0</v>
      </c>
      <c r="W255" s="315">
        <f>IFERROR(SUM(W251:W253),"0")</f>
        <v>0</v>
      </c>
      <c r="X255" s="37"/>
      <c r="Y255" s="316"/>
      <c r="Z255" s="316"/>
    </row>
    <row r="256" spans="1:53" ht="16.5" hidden="1" customHeight="1" x14ac:dyDescent="0.25">
      <c r="A256" s="328" t="s">
        <v>405</v>
      </c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20"/>
      <c r="M256" s="320"/>
      <c r="N256" s="320"/>
      <c r="O256" s="320"/>
      <c r="P256" s="320"/>
      <c r="Q256" s="320"/>
      <c r="R256" s="320"/>
      <c r="S256" s="320"/>
      <c r="T256" s="320"/>
      <c r="U256" s="320"/>
      <c r="V256" s="320"/>
      <c r="W256" s="320"/>
      <c r="X256" s="320"/>
      <c r="Y256" s="309"/>
      <c r="Z256" s="309"/>
    </row>
    <row r="257" spans="1:53" ht="14.25" hidden="1" customHeight="1" x14ac:dyDescent="0.25">
      <c r="A257" s="342" t="s">
        <v>103</v>
      </c>
      <c r="B257" s="320"/>
      <c r="C257" s="320"/>
      <c r="D257" s="320"/>
      <c r="E257" s="320"/>
      <c r="F257" s="320"/>
      <c r="G257" s="320"/>
      <c r="H257" s="320"/>
      <c r="I257" s="320"/>
      <c r="J257" s="320"/>
      <c r="K257" s="320"/>
      <c r="L257" s="320"/>
      <c r="M257" s="320"/>
      <c r="N257" s="320"/>
      <c r="O257" s="320"/>
      <c r="P257" s="320"/>
      <c r="Q257" s="320"/>
      <c r="R257" s="320"/>
      <c r="S257" s="320"/>
      <c r="T257" s="320"/>
      <c r="U257" s="320"/>
      <c r="V257" s="320"/>
      <c r="W257" s="320"/>
      <c r="X257" s="320"/>
      <c r="Y257" s="308"/>
      <c r="Z257" s="308"/>
    </row>
    <row r="258" spans="1:53" ht="27" hidden="1" customHeight="1" x14ac:dyDescent="0.25">
      <c r="A258" s="54" t="s">
        <v>406</v>
      </c>
      <c r="B258" s="54" t="s">
        <v>407</v>
      </c>
      <c r="C258" s="31">
        <v>4301011315</v>
      </c>
      <c r="D258" s="326">
        <v>4607091387421</v>
      </c>
      <c r="E258" s="327"/>
      <c r="F258" s="312">
        <v>1.35</v>
      </c>
      <c r="G258" s="32">
        <v>8</v>
      </c>
      <c r="H258" s="312">
        <v>10.8</v>
      </c>
      <c r="I258" s="31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34"/>
      <c r="P258" s="334"/>
      <c r="Q258" s="334"/>
      <c r="R258" s="327"/>
      <c r="S258" s="34"/>
      <c r="T258" s="34"/>
      <c r="U258" s="35" t="s">
        <v>65</v>
      </c>
      <c r="V258" s="313">
        <v>0</v>
      </c>
      <c r="W258" s="314">
        <f t="shared" ref="W258:W264" si="12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406</v>
      </c>
      <c r="B259" s="54" t="s">
        <v>408</v>
      </c>
      <c r="C259" s="31">
        <v>4301011121</v>
      </c>
      <c r="D259" s="326">
        <v>4607091387421</v>
      </c>
      <c r="E259" s="327"/>
      <c r="F259" s="312">
        <v>1.35</v>
      </c>
      <c r="G259" s="32">
        <v>8</v>
      </c>
      <c r="H259" s="312">
        <v>10.8</v>
      </c>
      <c r="I259" s="312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4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34"/>
      <c r="P259" s="334"/>
      <c r="Q259" s="334"/>
      <c r="R259" s="327"/>
      <c r="S259" s="34"/>
      <c r="T259" s="34"/>
      <c r="U259" s="35" t="s">
        <v>65</v>
      </c>
      <c r="V259" s="313">
        <v>0</v>
      </c>
      <c r="W259" s="314">
        <f t="shared" si="12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409</v>
      </c>
      <c r="B260" s="54" t="s">
        <v>410</v>
      </c>
      <c r="C260" s="31">
        <v>4301011619</v>
      </c>
      <c r="D260" s="326">
        <v>4607091387452</v>
      </c>
      <c r="E260" s="327"/>
      <c r="F260" s="312">
        <v>1.45</v>
      </c>
      <c r="G260" s="32">
        <v>8</v>
      </c>
      <c r="H260" s="312">
        <v>11.6</v>
      </c>
      <c r="I260" s="312">
        <v>12.08</v>
      </c>
      <c r="J260" s="32">
        <v>56</v>
      </c>
      <c r="K260" s="32" t="s">
        <v>98</v>
      </c>
      <c r="L260" s="33" t="s">
        <v>99</v>
      </c>
      <c r="M260" s="32">
        <v>55</v>
      </c>
      <c r="N260" s="501" t="s">
        <v>411</v>
      </c>
      <c r="O260" s="334"/>
      <c r="P260" s="334"/>
      <c r="Q260" s="334"/>
      <c r="R260" s="327"/>
      <c r="S260" s="34"/>
      <c r="T260" s="34"/>
      <c r="U260" s="35" t="s">
        <v>65</v>
      </c>
      <c r="V260" s="313">
        <v>0</v>
      </c>
      <c r="W260" s="314">
        <f t="shared" si="12"/>
        <v>0</v>
      </c>
      <c r="X260" s="36" t="str">
        <f>IFERROR(IF(W260=0,"",ROUNDUP(W260/H260,0)*0.02175),"")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409</v>
      </c>
      <c r="B261" s="54" t="s">
        <v>412</v>
      </c>
      <c r="C261" s="31">
        <v>4301011396</v>
      </c>
      <c r="D261" s="326">
        <v>4607091387452</v>
      </c>
      <c r="E261" s="327"/>
      <c r="F261" s="312">
        <v>1.35</v>
      </c>
      <c r="G261" s="32">
        <v>8</v>
      </c>
      <c r="H261" s="312">
        <v>10.8</v>
      </c>
      <c r="I261" s="312">
        <v>11.28</v>
      </c>
      <c r="J261" s="32">
        <v>48</v>
      </c>
      <c r="K261" s="32" t="s">
        <v>98</v>
      </c>
      <c r="L261" s="33" t="s">
        <v>107</v>
      </c>
      <c r="M261" s="32">
        <v>55</v>
      </c>
      <c r="N261" s="4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34"/>
      <c r="P261" s="334"/>
      <c r="Q261" s="334"/>
      <c r="R261" s="327"/>
      <c r="S261" s="34"/>
      <c r="T261" s="34"/>
      <c r="U261" s="35" t="s">
        <v>65</v>
      </c>
      <c r="V261" s="313">
        <v>0</v>
      </c>
      <c r="W261" s="314">
        <f t="shared" si="12"/>
        <v>0</v>
      </c>
      <c r="X261" s="36" t="str">
        <f>IFERROR(IF(W261=0,"",ROUNDUP(W261/H261,0)*0.02039),"")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413</v>
      </c>
      <c r="B262" s="54" t="s">
        <v>414</v>
      </c>
      <c r="C262" s="31">
        <v>4301011313</v>
      </c>
      <c r="D262" s="326">
        <v>4607091385984</v>
      </c>
      <c r="E262" s="327"/>
      <c r="F262" s="312">
        <v>1.35</v>
      </c>
      <c r="G262" s="32">
        <v>8</v>
      </c>
      <c r="H262" s="312">
        <v>10.8</v>
      </c>
      <c r="I262" s="312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6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34"/>
      <c r="P262" s="334"/>
      <c r="Q262" s="334"/>
      <c r="R262" s="327"/>
      <c r="S262" s="34"/>
      <c r="T262" s="34"/>
      <c r="U262" s="35" t="s">
        <v>65</v>
      </c>
      <c r="V262" s="313">
        <v>0</v>
      </c>
      <c r="W262" s="314">
        <f t="shared" si="12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415</v>
      </c>
      <c r="B263" s="54" t="s">
        <v>416</v>
      </c>
      <c r="C263" s="31">
        <v>4301011316</v>
      </c>
      <c r="D263" s="326">
        <v>4607091387438</v>
      </c>
      <c r="E263" s="327"/>
      <c r="F263" s="312">
        <v>0.5</v>
      </c>
      <c r="G263" s="32">
        <v>10</v>
      </c>
      <c r="H263" s="312">
        <v>5</v>
      </c>
      <c r="I263" s="312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6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34"/>
      <c r="P263" s="334"/>
      <c r="Q263" s="334"/>
      <c r="R263" s="327"/>
      <c r="S263" s="34"/>
      <c r="T263" s="34"/>
      <c r="U263" s="35" t="s">
        <v>65</v>
      </c>
      <c r="V263" s="313">
        <v>0</v>
      </c>
      <c r="W263" s="314">
        <f t="shared" si="12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417</v>
      </c>
      <c r="B264" s="54" t="s">
        <v>418</v>
      </c>
      <c r="C264" s="31">
        <v>4301011318</v>
      </c>
      <c r="D264" s="326">
        <v>4607091387469</v>
      </c>
      <c r="E264" s="327"/>
      <c r="F264" s="312">
        <v>0.5</v>
      </c>
      <c r="G264" s="32">
        <v>10</v>
      </c>
      <c r="H264" s="312">
        <v>5</v>
      </c>
      <c r="I264" s="312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6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34"/>
      <c r="P264" s="334"/>
      <c r="Q264" s="334"/>
      <c r="R264" s="327"/>
      <c r="S264" s="34"/>
      <c r="T264" s="34"/>
      <c r="U264" s="35" t="s">
        <v>65</v>
      </c>
      <c r="V264" s="313">
        <v>0</v>
      </c>
      <c r="W264" s="314">
        <f t="shared" si="12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hidden="1" x14ac:dyDescent="0.2">
      <c r="A265" s="319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1"/>
      <c r="N265" s="330" t="s">
        <v>66</v>
      </c>
      <c r="O265" s="331"/>
      <c r="P265" s="331"/>
      <c r="Q265" s="331"/>
      <c r="R265" s="331"/>
      <c r="S265" s="331"/>
      <c r="T265" s="332"/>
      <c r="U265" s="37" t="s">
        <v>67</v>
      </c>
      <c r="V265" s="315">
        <f>IFERROR(V258/H258,"0")+IFERROR(V259/H259,"0")+IFERROR(V260/H260,"0")+IFERROR(V261/H261,"0")+IFERROR(V262/H262,"0")+IFERROR(V263/H263,"0")+IFERROR(V264/H264,"0")</f>
        <v>0</v>
      </c>
      <c r="W265" s="315">
        <f>IFERROR(W258/H258,"0")+IFERROR(W259/H259,"0")+IFERROR(W260/H260,"0")+IFERROR(W261/H261,"0")+IFERROR(W262/H262,"0")+IFERROR(W263/H263,"0")+IFERROR(W264/H264,"0")</f>
        <v>0</v>
      </c>
      <c r="X265" s="315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6"/>
      <c r="Z265" s="316"/>
    </row>
    <row r="266" spans="1:53" hidden="1" x14ac:dyDescent="0.2">
      <c r="A266" s="320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20"/>
      <c r="M266" s="321"/>
      <c r="N266" s="330" t="s">
        <v>66</v>
      </c>
      <c r="O266" s="331"/>
      <c r="P266" s="331"/>
      <c r="Q266" s="331"/>
      <c r="R266" s="331"/>
      <c r="S266" s="331"/>
      <c r="T266" s="332"/>
      <c r="U266" s="37" t="s">
        <v>65</v>
      </c>
      <c r="V266" s="315">
        <f>IFERROR(SUM(V258:V264),"0")</f>
        <v>0</v>
      </c>
      <c r="W266" s="315">
        <f>IFERROR(SUM(W258:W264),"0")</f>
        <v>0</v>
      </c>
      <c r="X266" s="37"/>
      <c r="Y266" s="316"/>
      <c r="Z266" s="316"/>
    </row>
    <row r="267" spans="1:53" ht="14.25" hidden="1" customHeight="1" x14ac:dyDescent="0.25">
      <c r="A267" s="342" t="s">
        <v>60</v>
      </c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20"/>
      <c r="M267" s="320"/>
      <c r="N267" s="320"/>
      <c r="O267" s="320"/>
      <c r="P267" s="320"/>
      <c r="Q267" s="320"/>
      <c r="R267" s="320"/>
      <c r="S267" s="320"/>
      <c r="T267" s="320"/>
      <c r="U267" s="320"/>
      <c r="V267" s="320"/>
      <c r="W267" s="320"/>
      <c r="X267" s="320"/>
      <c r="Y267" s="308"/>
      <c r="Z267" s="308"/>
    </row>
    <row r="268" spans="1:53" ht="27" hidden="1" customHeight="1" x14ac:dyDescent="0.25">
      <c r="A268" s="54" t="s">
        <v>419</v>
      </c>
      <c r="B268" s="54" t="s">
        <v>420</v>
      </c>
      <c r="C268" s="31">
        <v>4301031154</v>
      </c>
      <c r="D268" s="326">
        <v>4607091387292</v>
      </c>
      <c r="E268" s="327"/>
      <c r="F268" s="312">
        <v>0.73</v>
      </c>
      <c r="G268" s="32">
        <v>6</v>
      </c>
      <c r="H268" s="312">
        <v>4.38</v>
      </c>
      <c r="I268" s="312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4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34"/>
      <c r="P268" s="334"/>
      <c r="Q268" s="334"/>
      <c r="R268" s="327"/>
      <c r="S268" s="34"/>
      <c r="T268" s="34"/>
      <c r="U268" s="35" t="s">
        <v>65</v>
      </c>
      <c r="V268" s="313">
        <v>0</v>
      </c>
      <c r="W268" s="314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421</v>
      </c>
      <c r="B269" s="54" t="s">
        <v>422</v>
      </c>
      <c r="C269" s="31">
        <v>4301031155</v>
      </c>
      <c r="D269" s="326">
        <v>4607091387315</v>
      </c>
      <c r="E269" s="327"/>
      <c r="F269" s="312">
        <v>0.7</v>
      </c>
      <c r="G269" s="32">
        <v>4</v>
      </c>
      <c r="H269" s="312">
        <v>2.8</v>
      </c>
      <c r="I269" s="312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4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34"/>
      <c r="P269" s="334"/>
      <c r="Q269" s="334"/>
      <c r="R269" s="327"/>
      <c r="S269" s="34"/>
      <c r="T269" s="34"/>
      <c r="U269" s="35" t="s">
        <v>65</v>
      </c>
      <c r="V269" s="313">
        <v>0</v>
      </c>
      <c r="W269" s="314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19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1"/>
      <c r="N270" s="330" t="s">
        <v>66</v>
      </c>
      <c r="O270" s="331"/>
      <c r="P270" s="331"/>
      <c r="Q270" s="331"/>
      <c r="R270" s="331"/>
      <c r="S270" s="331"/>
      <c r="T270" s="332"/>
      <c r="U270" s="37" t="s">
        <v>67</v>
      </c>
      <c r="V270" s="315">
        <f>IFERROR(V268/H268,"0")+IFERROR(V269/H269,"0")</f>
        <v>0</v>
      </c>
      <c r="W270" s="315">
        <f>IFERROR(W268/H268,"0")+IFERROR(W269/H269,"0")</f>
        <v>0</v>
      </c>
      <c r="X270" s="315">
        <f>IFERROR(IF(X268="",0,X268),"0")+IFERROR(IF(X269="",0,X269),"0")</f>
        <v>0</v>
      </c>
      <c r="Y270" s="316"/>
      <c r="Z270" s="316"/>
    </row>
    <row r="271" spans="1:53" hidden="1" x14ac:dyDescent="0.2">
      <c r="A271" s="320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1"/>
      <c r="N271" s="330" t="s">
        <v>66</v>
      </c>
      <c r="O271" s="331"/>
      <c r="P271" s="331"/>
      <c r="Q271" s="331"/>
      <c r="R271" s="331"/>
      <c r="S271" s="331"/>
      <c r="T271" s="332"/>
      <c r="U271" s="37" t="s">
        <v>65</v>
      </c>
      <c r="V271" s="315">
        <f>IFERROR(SUM(V268:V269),"0")</f>
        <v>0</v>
      </c>
      <c r="W271" s="315">
        <f>IFERROR(SUM(W268:W269),"0")</f>
        <v>0</v>
      </c>
      <c r="X271" s="37"/>
      <c r="Y271" s="316"/>
      <c r="Z271" s="316"/>
    </row>
    <row r="272" spans="1:53" ht="16.5" hidden="1" customHeight="1" x14ac:dyDescent="0.25">
      <c r="A272" s="328" t="s">
        <v>423</v>
      </c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20"/>
      <c r="M272" s="320"/>
      <c r="N272" s="320"/>
      <c r="O272" s="320"/>
      <c r="P272" s="320"/>
      <c r="Q272" s="320"/>
      <c r="R272" s="320"/>
      <c r="S272" s="320"/>
      <c r="T272" s="320"/>
      <c r="U272" s="320"/>
      <c r="V272" s="320"/>
      <c r="W272" s="320"/>
      <c r="X272" s="320"/>
      <c r="Y272" s="309"/>
      <c r="Z272" s="309"/>
    </row>
    <row r="273" spans="1:53" ht="14.25" hidden="1" customHeight="1" x14ac:dyDescent="0.25">
      <c r="A273" s="342" t="s">
        <v>60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20"/>
      <c r="Y273" s="308"/>
      <c r="Z273" s="308"/>
    </row>
    <row r="274" spans="1:53" ht="27" customHeight="1" x14ac:dyDescent="0.25">
      <c r="A274" s="54" t="s">
        <v>424</v>
      </c>
      <c r="B274" s="54" t="s">
        <v>425</v>
      </c>
      <c r="C274" s="31">
        <v>4301031066</v>
      </c>
      <c r="D274" s="326">
        <v>4607091383836</v>
      </c>
      <c r="E274" s="327"/>
      <c r="F274" s="312">
        <v>0.3</v>
      </c>
      <c r="G274" s="32">
        <v>6</v>
      </c>
      <c r="H274" s="312">
        <v>1.8</v>
      </c>
      <c r="I274" s="312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3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34"/>
      <c r="P274" s="334"/>
      <c r="Q274" s="334"/>
      <c r="R274" s="327"/>
      <c r="S274" s="34"/>
      <c r="T274" s="34"/>
      <c r="U274" s="35" t="s">
        <v>65</v>
      </c>
      <c r="V274" s="313">
        <v>5</v>
      </c>
      <c r="W274" s="314">
        <f>IFERROR(IF(V274="",0,CEILING((V274/$H274),1)*$H274),"")</f>
        <v>5.4</v>
      </c>
      <c r="X274" s="36">
        <f>IFERROR(IF(W274=0,"",ROUNDUP(W274/H274,0)*0.00753),"")</f>
        <v>2.2589999999999999E-2</v>
      </c>
      <c r="Y274" s="56"/>
      <c r="Z274" s="57"/>
      <c r="AD274" s="58"/>
      <c r="BA274" s="208" t="s">
        <v>1</v>
      </c>
    </row>
    <row r="275" spans="1:53" x14ac:dyDescent="0.2">
      <c r="A275" s="319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1"/>
      <c r="N275" s="330" t="s">
        <v>66</v>
      </c>
      <c r="O275" s="331"/>
      <c r="P275" s="331"/>
      <c r="Q275" s="331"/>
      <c r="R275" s="331"/>
      <c r="S275" s="331"/>
      <c r="T275" s="332"/>
      <c r="U275" s="37" t="s">
        <v>67</v>
      </c>
      <c r="V275" s="315">
        <f>IFERROR(V274/H274,"0")</f>
        <v>2.7777777777777777</v>
      </c>
      <c r="W275" s="315">
        <f>IFERROR(W274/H274,"0")</f>
        <v>3</v>
      </c>
      <c r="X275" s="315">
        <f>IFERROR(IF(X274="",0,X274),"0")</f>
        <v>2.2589999999999999E-2</v>
      </c>
      <c r="Y275" s="316"/>
      <c r="Z275" s="316"/>
    </row>
    <row r="276" spans="1:53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20"/>
      <c r="M276" s="321"/>
      <c r="N276" s="330" t="s">
        <v>66</v>
      </c>
      <c r="O276" s="331"/>
      <c r="P276" s="331"/>
      <c r="Q276" s="331"/>
      <c r="R276" s="331"/>
      <c r="S276" s="331"/>
      <c r="T276" s="332"/>
      <c r="U276" s="37" t="s">
        <v>65</v>
      </c>
      <c r="V276" s="315">
        <f>IFERROR(SUM(V274:V274),"0")</f>
        <v>5</v>
      </c>
      <c r="W276" s="315">
        <f>IFERROR(SUM(W274:W274),"0")</f>
        <v>5.4</v>
      </c>
      <c r="X276" s="37"/>
      <c r="Y276" s="316"/>
      <c r="Z276" s="316"/>
    </row>
    <row r="277" spans="1:53" ht="14.25" hidden="1" customHeight="1" x14ac:dyDescent="0.25">
      <c r="A277" s="342" t="s">
        <v>68</v>
      </c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20"/>
      <c r="M277" s="320"/>
      <c r="N277" s="320"/>
      <c r="O277" s="320"/>
      <c r="P277" s="320"/>
      <c r="Q277" s="320"/>
      <c r="R277" s="320"/>
      <c r="S277" s="320"/>
      <c r="T277" s="320"/>
      <c r="U277" s="320"/>
      <c r="V277" s="320"/>
      <c r="W277" s="320"/>
      <c r="X277" s="320"/>
      <c r="Y277" s="308"/>
      <c r="Z277" s="308"/>
    </row>
    <row r="278" spans="1:53" ht="27" hidden="1" customHeight="1" x14ac:dyDescent="0.25">
      <c r="A278" s="54" t="s">
        <v>426</v>
      </c>
      <c r="B278" s="54" t="s">
        <v>427</v>
      </c>
      <c r="C278" s="31">
        <v>4301051142</v>
      </c>
      <c r="D278" s="326">
        <v>4607091387919</v>
      </c>
      <c r="E278" s="327"/>
      <c r="F278" s="312">
        <v>1.35</v>
      </c>
      <c r="G278" s="32">
        <v>6</v>
      </c>
      <c r="H278" s="312">
        <v>8.1</v>
      </c>
      <c r="I278" s="312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4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34"/>
      <c r="P278" s="334"/>
      <c r="Q278" s="334"/>
      <c r="R278" s="327"/>
      <c r="S278" s="34"/>
      <c r="T278" s="34"/>
      <c r="U278" s="35" t="s">
        <v>65</v>
      </c>
      <c r="V278" s="313">
        <v>0</v>
      </c>
      <c r="W278" s="314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hidden="1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1"/>
      <c r="N279" s="330" t="s">
        <v>66</v>
      </c>
      <c r="O279" s="331"/>
      <c r="P279" s="331"/>
      <c r="Q279" s="331"/>
      <c r="R279" s="331"/>
      <c r="S279" s="331"/>
      <c r="T279" s="332"/>
      <c r="U279" s="37" t="s">
        <v>67</v>
      </c>
      <c r="V279" s="315">
        <f>IFERROR(V278/H278,"0")</f>
        <v>0</v>
      </c>
      <c r="W279" s="315">
        <f>IFERROR(W278/H278,"0")</f>
        <v>0</v>
      </c>
      <c r="X279" s="315">
        <f>IFERROR(IF(X278="",0,X278),"0")</f>
        <v>0</v>
      </c>
      <c r="Y279" s="316"/>
      <c r="Z279" s="316"/>
    </row>
    <row r="280" spans="1:53" hidden="1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1"/>
      <c r="N280" s="330" t="s">
        <v>66</v>
      </c>
      <c r="O280" s="331"/>
      <c r="P280" s="331"/>
      <c r="Q280" s="331"/>
      <c r="R280" s="331"/>
      <c r="S280" s="331"/>
      <c r="T280" s="332"/>
      <c r="U280" s="37" t="s">
        <v>65</v>
      </c>
      <c r="V280" s="315">
        <f>IFERROR(SUM(V278:V278),"0")</f>
        <v>0</v>
      </c>
      <c r="W280" s="315">
        <f>IFERROR(SUM(W278:W278),"0")</f>
        <v>0</v>
      </c>
      <c r="X280" s="37"/>
      <c r="Y280" s="316"/>
      <c r="Z280" s="316"/>
    </row>
    <row r="281" spans="1:53" ht="14.25" hidden="1" customHeight="1" x14ac:dyDescent="0.25">
      <c r="A281" s="342" t="s">
        <v>208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20"/>
      <c r="Y281" s="308"/>
      <c r="Z281" s="308"/>
    </row>
    <row r="282" spans="1:53" ht="27" hidden="1" customHeight="1" x14ac:dyDescent="0.25">
      <c r="A282" s="54" t="s">
        <v>428</v>
      </c>
      <c r="B282" s="54" t="s">
        <v>429</v>
      </c>
      <c r="C282" s="31">
        <v>4301060324</v>
      </c>
      <c r="D282" s="326">
        <v>4607091388831</v>
      </c>
      <c r="E282" s="327"/>
      <c r="F282" s="312">
        <v>0.38</v>
      </c>
      <c r="G282" s="32">
        <v>6</v>
      </c>
      <c r="H282" s="312">
        <v>2.2799999999999998</v>
      </c>
      <c r="I282" s="312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4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34"/>
      <c r="P282" s="334"/>
      <c r="Q282" s="334"/>
      <c r="R282" s="327"/>
      <c r="S282" s="34"/>
      <c r="T282" s="34"/>
      <c r="U282" s="35" t="s">
        <v>65</v>
      </c>
      <c r="V282" s="313">
        <v>0</v>
      </c>
      <c r="W282" s="314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hidden="1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1"/>
      <c r="N283" s="330" t="s">
        <v>66</v>
      </c>
      <c r="O283" s="331"/>
      <c r="P283" s="331"/>
      <c r="Q283" s="331"/>
      <c r="R283" s="331"/>
      <c r="S283" s="331"/>
      <c r="T283" s="332"/>
      <c r="U283" s="37" t="s">
        <v>67</v>
      </c>
      <c r="V283" s="315">
        <f>IFERROR(V282/H282,"0")</f>
        <v>0</v>
      </c>
      <c r="W283" s="315">
        <f>IFERROR(W282/H282,"0")</f>
        <v>0</v>
      </c>
      <c r="X283" s="315">
        <f>IFERROR(IF(X282="",0,X282),"0")</f>
        <v>0</v>
      </c>
      <c r="Y283" s="316"/>
      <c r="Z283" s="316"/>
    </row>
    <row r="284" spans="1:53" hidden="1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1"/>
      <c r="N284" s="330" t="s">
        <v>66</v>
      </c>
      <c r="O284" s="331"/>
      <c r="P284" s="331"/>
      <c r="Q284" s="331"/>
      <c r="R284" s="331"/>
      <c r="S284" s="331"/>
      <c r="T284" s="332"/>
      <c r="U284" s="37" t="s">
        <v>65</v>
      </c>
      <c r="V284" s="315">
        <f>IFERROR(SUM(V282:V282),"0")</f>
        <v>0</v>
      </c>
      <c r="W284" s="315">
        <f>IFERROR(SUM(W282:W282),"0")</f>
        <v>0</v>
      </c>
      <c r="X284" s="37"/>
      <c r="Y284" s="316"/>
      <c r="Z284" s="316"/>
    </row>
    <row r="285" spans="1:53" ht="14.25" hidden="1" customHeight="1" x14ac:dyDescent="0.25">
      <c r="A285" s="342" t="s">
        <v>81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20"/>
      <c r="Y285" s="308"/>
      <c r="Z285" s="308"/>
    </row>
    <row r="286" spans="1:53" ht="27" hidden="1" customHeight="1" x14ac:dyDescent="0.25">
      <c r="A286" s="54" t="s">
        <v>430</v>
      </c>
      <c r="B286" s="54" t="s">
        <v>431</v>
      </c>
      <c r="C286" s="31">
        <v>4301032015</v>
      </c>
      <c r="D286" s="326">
        <v>4607091383102</v>
      </c>
      <c r="E286" s="327"/>
      <c r="F286" s="312">
        <v>0.17</v>
      </c>
      <c r="G286" s="32">
        <v>15</v>
      </c>
      <c r="H286" s="312">
        <v>2.5499999999999998</v>
      </c>
      <c r="I286" s="312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5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34"/>
      <c r="P286" s="334"/>
      <c r="Q286" s="334"/>
      <c r="R286" s="327"/>
      <c r="S286" s="34"/>
      <c r="T286" s="34"/>
      <c r="U286" s="35" t="s">
        <v>65</v>
      </c>
      <c r="V286" s="313">
        <v>0</v>
      </c>
      <c r="W286" s="314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hidden="1" x14ac:dyDescent="0.2">
      <c r="A287" s="319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1"/>
      <c r="N287" s="330" t="s">
        <v>66</v>
      </c>
      <c r="O287" s="331"/>
      <c r="P287" s="331"/>
      <c r="Q287" s="331"/>
      <c r="R287" s="331"/>
      <c r="S287" s="331"/>
      <c r="T287" s="332"/>
      <c r="U287" s="37" t="s">
        <v>67</v>
      </c>
      <c r="V287" s="315">
        <f>IFERROR(V286/H286,"0")</f>
        <v>0</v>
      </c>
      <c r="W287" s="315">
        <f>IFERROR(W286/H286,"0")</f>
        <v>0</v>
      </c>
      <c r="X287" s="315">
        <f>IFERROR(IF(X286="",0,X286),"0")</f>
        <v>0</v>
      </c>
      <c r="Y287" s="316"/>
      <c r="Z287" s="316"/>
    </row>
    <row r="288" spans="1:53" hidden="1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1"/>
      <c r="N288" s="330" t="s">
        <v>66</v>
      </c>
      <c r="O288" s="331"/>
      <c r="P288" s="331"/>
      <c r="Q288" s="331"/>
      <c r="R288" s="331"/>
      <c r="S288" s="331"/>
      <c r="T288" s="332"/>
      <c r="U288" s="37" t="s">
        <v>65</v>
      </c>
      <c r="V288" s="315">
        <f>IFERROR(SUM(V286:V286),"0")</f>
        <v>0</v>
      </c>
      <c r="W288" s="315">
        <f>IFERROR(SUM(W286:W286),"0")</f>
        <v>0</v>
      </c>
      <c r="X288" s="37"/>
      <c r="Y288" s="316"/>
      <c r="Z288" s="316"/>
    </row>
    <row r="289" spans="1:53" ht="27.75" hidden="1" customHeight="1" x14ac:dyDescent="0.2">
      <c r="A289" s="397" t="s">
        <v>432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48"/>
      <c r="Z289" s="48"/>
    </row>
    <row r="290" spans="1:53" ht="16.5" hidden="1" customHeight="1" x14ac:dyDescent="0.25">
      <c r="A290" s="328" t="s">
        <v>433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09"/>
      <c r="Z290" s="309"/>
    </row>
    <row r="291" spans="1:53" ht="14.25" hidden="1" customHeight="1" x14ac:dyDescent="0.25">
      <c r="A291" s="342" t="s">
        <v>103</v>
      </c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20"/>
      <c r="Y291" s="308"/>
      <c r="Z291" s="308"/>
    </row>
    <row r="292" spans="1:53" ht="27" customHeight="1" x14ac:dyDescent="0.25">
      <c r="A292" s="54" t="s">
        <v>434</v>
      </c>
      <c r="B292" s="54" t="s">
        <v>435</v>
      </c>
      <c r="C292" s="31">
        <v>4301011339</v>
      </c>
      <c r="D292" s="326">
        <v>4607091383997</v>
      </c>
      <c r="E292" s="327"/>
      <c r="F292" s="312">
        <v>2.5</v>
      </c>
      <c r="G292" s="32">
        <v>6</v>
      </c>
      <c r="H292" s="312">
        <v>15</v>
      </c>
      <c r="I292" s="31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5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4"/>
      <c r="P292" s="334"/>
      <c r="Q292" s="334"/>
      <c r="R292" s="327"/>
      <c r="S292" s="34"/>
      <c r="T292" s="34"/>
      <c r="U292" s="35" t="s">
        <v>65</v>
      </c>
      <c r="V292" s="313">
        <v>3000</v>
      </c>
      <c r="W292" s="314">
        <f t="shared" ref="W292:W299" si="13">IFERROR(IF(V292="",0,CEILING((V292/$H292),1)*$H292),"")</f>
        <v>3000</v>
      </c>
      <c r="X292" s="36">
        <f>IFERROR(IF(W292=0,"",ROUNDUP(W292/H292,0)*0.02175),"")</f>
        <v>4.3499999999999996</v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434</v>
      </c>
      <c r="B293" s="54" t="s">
        <v>436</v>
      </c>
      <c r="C293" s="31">
        <v>4301011239</v>
      </c>
      <c r="D293" s="326">
        <v>4607091383997</v>
      </c>
      <c r="E293" s="327"/>
      <c r="F293" s="312">
        <v>2.5</v>
      </c>
      <c r="G293" s="32">
        <v>6</v>
      </c>
      <c r="H293" s="312">
        <v>15</v>
      </c>
      <c r="I293" s="312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38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34"/>
      <c r="P293" s="334"/>
      <c r="Q293" s="334"/>
      <c r="R293" s="327"/>
      <c r="S293" s="34"/>
      <c r="T293" s="34"/>
      <c r="U293" s="35" t="s">
        <v>65</v>
      </c>
      <c r="V293" s="313">
        <v>0</v>
      </c>
      <c r="W293" s="314">
        <f t="shared" si="13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customHeight="1" x14ac:dyDescent="0.25">
      <c r="A294" s="54" t="s">
        <v>437</v>
      </c>
      <c r="B294" s="54" t="s">
        <v>438</v>
      </c>
      <c r="C294" s="31">
        <v>4301011326</v>
      </c>
      <c r="D294" s="326">
        <v>4607091384130</v>
      </c>
      <c r="E294" s="327"/>
      <c r="F294" s="312">
        <v>2.5</v>
      </c>
      <c r="G294" s="32">
        <v>6</v>
      </c>
      <c r="H294" s="312">
        <v>15</v>
      </c>
      <c r="I294" s="31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52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4"/>
      <c r="P294" s="334"/>
      <c r="Q294" s="334"/>
      <c r="R294" s="327"/>
      <c r="S294" s="34"/>
      <c r="T294" s="34"/>
      <c r="U294" s="35" t="s">
        <v>65</v>
      </c>
      <c r="V294" s="313">
        <v>2150</v>
      </c>
      <c r="W294" s="314">
        <f t="shared" si="13"/>
        <v>2160</v>
      </c>
      <c r="X294" s="36">
        <f>IFERROR(IF(W294=0,"",ROUNDUP(W294/H294,0)*0.02175),"")</f>
        <v>3.1319999999999997</v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437</v>
      </c>
      <c r="B295" s="54" t="s">
        <v>439</v>
      </c>
      <c r="C295" s="31">
        <v>4301011240</v>
      </c>
      <c r="D295" s="326">
        <v>4607091384130</v>
      </c>
      <c r="E295" s="327"/>
      <c r="F295" s="312">
        <v>2.5</v>
      </c>
      <c r="G295" s="32">
        <v>6</v>
      </c>
      <c r="H295" s="312">
        <v>15</v>
      </c>
      <c r="I295" s="312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44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34"/>
      <c r="P295" s="334"/>
      <c r="Q295" s="334"/>
      <c r="R295" s="327"/>
      <c r="S295" s="34"/>
      <c r="T295" s="34"/>
      <c r="U295" s="35" t="s">
        <v>65</v>
      </c>
      <c r="V295" s="313">
        <v>0</v>
      </c>
      <c r="W295" s="314">
        <f t="shared" si="13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customHeight="1" x14ac:dyDescent="0.25">
      <c r="A296" s="54" t="s">
        <v>440</v>
      </c>
      <c r="B296" s="54" t="s">
        <v>441</v>
      </c>
      <c r="C296" s="31">
        <v>4301011330</v>
      </c>
      <c r="D296" s="326">
        <v>4607091384147</v>
      </c>
      <c r="E296" s="327"/>
      <c r="F296" s="312">
        <v>2.5</v>
      </c>
      <c r="G296" s="32">
        <v>6</v>
      </c>
      <c r="H296" s="312">
        <v>15</v>
      </c>
      <c r="I296" s="312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34"/>
      <c r="P296" s="334"/>
      <c r="Q296" s="334"/>
      <c r="R296" s="327"/>
      <c r="S296" s="34"/>
      <c r="T296" s="34"/>
      <c r="U296" s="35" t="s">
        <v>65</v>
      </c>
      <c r="V296" s="313">
        <v>797</v>
      </c>
      <c r="W296" s="314">
        <f t="shared" si="13"/>
        <v>810</v>
      </c>
      <c r="X296" s="36">
        <f>IFERROR(IF(W296=0,"",ROUNDUP(W296/H296,0)*0.02175),"")</f>
        <v>1.1744999999999999</v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440</v>
      </c>
      <c r="B297" s="54" t="s">
        <v>442</v>
      </c>
      <c r="C297" s="31">
        <v>4301011238</v>
      </c>
      <c r="D297" s="326">
        <v>4607091384147</v>
      </c>
      <c r="E297" s="327"/>
      <c r="F297" s="312">
        <v>2.5</v>
      </c>
      <c r="G297" s="32">
        <v>6</v>
      </c>
      <c r="H297" s="312">
        <v>15</v>
      </c>
      <c r="I297" s="312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384" t="s">
        <v>443</v>
      </c>
      <c r="O297" s="334"/>
      <c r="P297" s="334"/>
      <c r="Q297" s="334"/>
      <c r="R297" s="327"/>
      <c r="S297" s="34"/>
      <c r="T297" s="34"/>
      <c r="U297" s="35" t="s">
        <v>65</v>
      </c>
      <c r="V297" s="313">
        <v>0</v>
      </c>
      <c r="W297" s="314">
        <f t="shared" si="13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444</v>
      </c>
      <c r="B298" s="54" t="s">
        <v>445</v>
      </c>
      <c r="C298" s="31">
        <v>4301011327</v>
      </c>
      <c r="D298" s="326">
        <v>4607091384154</v>
      </c>
      <c r="E298" s="327"/>
      <c r="F298" s="312">
        <v>0.5</v>
      </c>
      <c r="G298" s="32">
        <v>10</v>
      </c>
      <c r="H298" s="312">
        <v>5</v>
      </c>
      <c r="I298" s="312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58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34"/>
      <c r="P298" s="334"/>
      <c r="Q298" s="334"/>
      <c r="R298" s="327"/>
      <c r="S298" s="34"/>
      <c r="T298" s="34"/>
      <c r="U298" s="35" t="s">
        <v>65</v>
      </c>
      <c r="V298" s="313">
        <v>0</v>
      </c>
      <c r="W298" s="314">
        <f t="shared" si="13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446</v>
      </c>
      <c r="B299" s="54" t="s">
        <v>447</v>
      </c>
      <c r="C299" s="31">
        <v>4301011332</v>
      </c>
      <c r="D299" s="326">
        <v>4607091384161</v>
      </c>
      <c r="E299" s="327"/>
      <c r="F299" s="312">
        <v>0.5</v>
      </c>
      <c r="G299" s="32">
        <v>10</v>
      </c>
      <c r="H299" s="312">
        <v>5</v>
      </c>
      <c r="I299" s="312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39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34"/>
      <c r="P299" s="334"/>
      <c r="Q299" s="334"/>
      <c r="R299" s="327"/>
      <c r="S299" s="34"/>
      <c r="T299" s="34"/>
      <c r="U299" s="35" t="s">
        <v>65</v>
      </c>
      <c r="V299" s="313">
        <v>0</v>
      </c>
      <c r="W299" s="314">
        <f t="shared" si="13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x14ac:dyDescent="0.2">
      <c r="A300" s="319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1"/>
      <c r="N300" s="330" t="s">
        <v>66</v>
      </c>
      <c r="O300" s="331"/>
      <c r="P300" s="331"/>
      <c r="Q300" s="331"/>
      <c r="R300" s="331"/>
      <c r="S300" s="331"/>
      <c r="T300" s="332"/>
      <c r="U300" s="37" t="s">
        <v>67</v>
      </c>
      <c r="V300" s="315">
        <f>IFERROR(V292/H292,"0")+IFERROR(V293/H293,"0")+IFERROR(V294/H294,"0")+IFERROR(V295/H295,"0")+IFERROR(V296/H296,"0")+IFERROR(V297/H297,"0")+IFERROR(V298/H298,"0")+IFERROR(V299/H299,"0")</f>
        <v>396.4666666666667</v>
      </c>
      <c r="W300" s="315">
        <f>IFERROR(W292/H292,"0")+IFERROR(W293/H293,"0")+IFERROR(W294/H294,"0")+IFERROR(W295/H295,"0")+IFERROR(W296/H296,"0")+IFERROR(W297/H297,"0")+IFERROR(W298/H298,"0")+IFERROR(W299/H299,"0")</f>
        <v>398</v>
      </c>
      <c r="X300" s="315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8.6564999999999994</v>
      </c>
      <c r="Y300" s="316"/>
      <c r="Z300" s="316"/>
    </row>
    <row r="301" spans="1:53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1"/>
      <c r="N301" s="330" t="s">
        <v>66</v>
      </c>
      <c r="O301" s="331"/>
      <c r="P301" s="331"/>
      <c r="Q301" s="331"/>
      <c r="R301" s="331"/>
      <c r="S301" s="331"/>
      <c r="T301" s="332"/>
      <c r="U301" s="37" t="s">
        <v>65</v>
      </c>
      <c r="V301" s="315">
        <f>IFERROR(SUM(V292:V299),"0")</f>
        <v>5947</v>
      </c>
      <c r="W301" s="315">
        <f>IFERROR(SUM(W292:W299),"0")</f>
        <v>5970</v>
      </c>
      <c r="X301" s="37"/>
      <c r="Y301" s="316"/>
      <c r="Z301" s="316"/>
    </row>
    <row r="302" spans="1:53" ht="14.25" hidden="1" customHeight="1" x14ac:dyDescent="0.25">
      <c r="A302" s="342" t="s">
        <v>95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20"/>
      <c r="Y302" s="308"/>
      <c r="Z302" s="308"/>
    </row>
    <row r="303" spans="1:53" ht="27" customHeight="1" x14ac:dyDescent="0.25">
      <c r="A303" s="54" t="s">
        <v>448</v>
      </c>
      <c r="B303" s="54" t="s">
        <v>449</v>
      </c>
      <c r="C303" s="31">
        <v>4301020178</v>
      </c>
      <c r="D303" s="326">
        <v>4607091383980</v>
      </c>
      <c r="E303" s="327"/>
      <c r="F303" s="312">
        <v>2.5</v>
      </c>
      <c r="G303" s="32">
        <v>6</v>
      </c>
      <c r="H303" s="312">
        <v>15</v>
      </c>
      <c r="I303" s="312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34"/>
      <c r="P303" s="334"/>
      <c r="Q303" s="334"/>
      <c r="R303" s="327"/>
      <c r="S303" s="34"/>
      <c r="T303" s="34"/>
      <c r="U303" s="35" t="s">
        <v>65</v>
      </c>
      <c r="V303" s="313">
        <v>1832</v>
      </c>
      <c r="W303" s="314">
        <f>IFERROR(IF(V303="",0,CEILING((V303/$H303),1)*$H303),"")</f>
        <v>1845</v>
      </c>
      <c r="X303" s="36">
        <f>IFERROR(IF(W303=0,"",ROUNDUP(W303/H303,0)*0.02175),"")</f>
        <v>2.6752499999999997</v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450</v>
      </c>
      <c r="B304" s="54" t="s">
        <v>451</v>
      </c>
      <c r="C304" s="31">
        <v>4301020270</v>
      </c>
      <c r="D304" s="326">
        <v>4680115883314</v>
      </c>
      <c r="E304" s="327"/>
      <c r="F304" s="312">
        <v>1.35</v>
      </c>
      <c r="G304" s="32">
        <v>8</v>
      </c>
      <c r="H304" s="312">
        <v>10.8</v>
      </c>
      <c r="I304" s="312">
        <v>11.28</v>
      </c>
      <c r="J304" s="32">
        <v>56</v>
      </c>
      <c r="K304" s="32" t="s">
        <v>98</v>
      </c>
      <c r="L304" s="33" t="s">
        <v>119</v>
      </c>
      <c r="M304" s="32">
        <v>50</v>
      </c>
      <c r="N304" s="482" t="s">
        <v>452</v>
      </c>
      <c r="O304" s="334"/>
      <c r="P304" s="334"/>
      <c r="Q304" s="334"/>
      <c r="R304" s="327"/>
      <c r="S304" s="34"/>
      <c r="T304" s="34"/>
      <c r="U304" s="35" t="s">
        <v>65</v>
      </c>
      <c r="V304" s="313">
        <v>0</v>
      </c>
      <c r="W304" s="31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hidden="1" customHeight="1" x14ac:dyDescent="0.25">
      <c r="A305" s="54" t="s">
        <v>453</v>
      </c>
      <c r="B305" s="54" t="s">
        <v>454</v>
      </c>
      <c r="C305" s="31">
        <v>4301020179</v>
      </c>
      <c r="D305" s="326">
        <v>4607091384178</v>
      </c>
      <c r="E305" s="327"/>
      <c r="F305" s="312">
        <v>0.4</v>
      </c>
      <c r="G305" s="32">
        <v>10</v>
      </c>
      <c r="H305" s="312">
        <v>4</v>
      </c>
      <c r="I305" s="312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5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34"/>
      <c r="P305" s="334"/>
      <c r="Q305" s="334"/>
      <c r="R305" s="327"/>
      <c r="S305" s="34"/>
      <c r="T305" s="34"/>
      <c r="U305" s="35" t="s">
        <v>65</v>
      </c>
      <c r="V305" s="313">
        <v>0</v>
      </c>
      <c r="W305" s="314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x14ac:dyDescent="0.2">
      <c r="A306" s="319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1"/>
      <c r="N306" s="330" t="s">
        <v>66</v>
      </c>
      <c r="O306" s="331"/>
      <c r="P306" s="331"/>
      <c r="Q306" s="331"/>
      <c r="R306" s="331"/>
      <c r="S306" s="331"/>
      <c r="T306" s="332"/>
      <c r="U306" s="37" t="s">
        <v>67</v>
      </c>
      <c r="V306" s="315">
        <f>IFERROR(V303/H303,"0")+IFERROR(V304/H304,"0")+IFERROR(V305/H305,"0")</f>
        <v>122.13333333333334</v>
      </c>
      <c r="W306" s="315">
        <f>IFERROR(W303/H303,"0")+IFERROR(W304/H304,"0")+IFERROR(W305/H305,"0")</f>
        <v>123</v>
      </c>
      <c r="X306" s="315">
        <f>IFERROR(IF(X303="",0,X303),"0")+IFERROR(IF(X304="",0,X304),"0")+IFERROR(IF(X305="",0,X305),"0")</f>
        <v>2.6752499999999997</v>
      </c>
      <c r="Y306" s="316"/>
      <c r="Z306" s="316"/>
    </row>
    <row r="307" spans="1:53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1"/>
      <c r="N307" s="330" t="s">
        <v>66</v>
      </c>
      <c r="O307" s="331"/>
      <c r="P307" s="331"/>
      <c r="Q307" s="331"/>
      <c r="R307" s="331"/>
      <c r="S307" s="331"/>
      <c r="T307" s="332"/>
      <c r="U307" s="37" t="s">
        <v>65</v>
      </c>
      <c r="V307" s="315">
        <f>IFERROR(SUM(V303:V305),"0")</f>
        <v>1832</v>
      </c>
      <c r="W307" s="315">
        <f>IFERROR(SUM(W303:W305),"0")</f>
        <v>1845</v>
      </c>
      <c r="X307" s="37"/>
      <c r="Y307" s="316"/>
      <c r="Z307" s="316"/>
    </row>
    <row r="308" spans="1:53" ht="14.25" hidden="1" customHeight="1" x14ac:dyDescent="0.25">
      <c r="A308" s="342" t="s">
        <v>68</v>
      </c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20"/>
      <c r="M308" s="320"/>
      <c r="N308" s="320"/>
      <c r="O308" s="320"/>
      <c r="P308" s="320"/>
      <c r="Q308" s="320"/>
      <c r="R308" s="320"/>
      <c r="S308" s="320"/>
      <c r="T308" s="320"/>
      <c r="U308" s="320"/>
      <c r="V308" s="320"/>
      <c r="W308" s="320"/>
      <c r="X308" s="320"/>
      <c r="Y308" s="308"/>
      <c r="Z308" s="308"/>
    </row>
    <row r="309" spans="1:53" ht="27" hidden="1" customHeight="1" x14ac:dyDescent="0.25">
      <c r="A309" s="54" t="s">
        <v>455</v>
      </c>
      <c r="B309" s="54" t="s">
        <v>456</v>
      </c>
      <c r="C309" s="31">
        <v>4301051560</v>
      </c>
      <c r="D309" s="326">
        <v>4607091383928</v>
      </c>
      <c r="E309" s="327"/>
      <c r="F309" s="312">
        <v>1.3</v>
      </c>
      <c r="G309" s="32">
        <v>6</v>
      </c>
      <c r="H309" s="312">
        <v>7.8</v>
      </c>
      <c r="I309" s="312">
        <v>8.3699999999999992</v>
      </c>
      <c r="J309" s="32">
        <v>56</v>
      </c>
      <c r="K309" s="32" t="s">
        <v>98</v>
      </c>
      <c r="L309" s="33" t="s">
        <v>119</v>
      </c>
      <c r="M309" s="32">
        <v>40</v>
      </c>
      <c r="N309" s="393" t="s">
        <v>457</v>
      </c>
      <c r="O309" s="334"/>
      <c r="P309" s="334"/>
      <c r="Q309" s="334"/>
      <c r="R309" s="327"/>
      <c r="S309" s="34"/>
      <c r="T309" s="34"/>
      <c r="U309" s="35" t="s">
        <v>65</v>
      </c>
      <c r="V309" s="313">
        <v>0</v>
      </c>
      <c r="W309" s="314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t="27" hidden="1" customHeight="1" x14ac:dyDescent="0.25">
      <c r="A310" s="54" t="s">
        <v>458</v>
      </c>
      <c r="B310" s="54" t="s">
        <v>459</v>
      </c>
      <c r="C310" s="31">
        <v>4301051298</v>
      </c>
      <c r="D310" s="326">
        <v>4607091384260</v>
      </c>
      <c r="E310" s="327"/>
      <c r="F310" s="312">
        <v>1.3</v>
      </c>
      <c r="G310" s="32">
        <v>6</v>
      </c>
      <c r="H310" s="312">
        <v>7.8</v>
      </c>
      <c r="I310" s="312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34"/>
      <c r="P310" s="334"/>
      <c r="Q310" s="334"/>
      <c r="R310" s="327"/>
      <c r="S310" s="34"/>
      <c r="T310" s="34"/>
      <c r="U310" s="35" t="s">
        <v>65</v>
      </c>
      <c r="V310" s="313">
        <v>0</v>
      </c>
      <c r="W310" s="314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4" t="s">
        <v>1</v>
      </c>
    </row>
    <row r="311" spans="1:53" hidden="1" x14ac:dyDescent="0.2">
      <c r="A311" s="319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1"/>
      <c r="N311" s="330" t="s">
        <v>66</v>
      </c>
      <c r="O311" s="331"/>
      <c r="P311" s="331"/>
      <c r="Q311" s="331"/>
      <c r="R311" s="331"/>
      <c r="S311" s="331"/>
      <c r="T311" s="332"/>
      <c r="U311" s="37" t="s">
        <v>67</v>
      </c>
      <c r="V311" s="315">
        <f>IFERROR(V309/H309,"0")+IFERROR(V310/H310,"0")</f>
        <v>0</v>
      </c>
      <c r="W311" s="315">
        <f>IFERROR(W309/H309,"0")+IFERROR(W310/H310,"0")</f>
        <v>0</v>
      </c>
      <c r="X311" s="315">
        <f>IFERROR(IF(X309="",0,X309),"0")+IFERROR(IF(X310="",0,X310),"0")</f>
        <v>0</v>
      </c>
      <c r="Y311" s="316"/>
      <c r="Z311" s="316"/>
    </row>
    <row r="312" spans="1:53" hidden="1" x14ac:dyDescent="0.2">
      <c r="A312" s="320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20"/>
      <c r="M312" s="321"/>
      <c r="N312" s="330" t="s">
        <v>66</v>
      </c>
      <c r="O312" s="331"/>
      <c r="P312" s="331"/>
      <c r="Q312" s="331"/>
      <c r="R312" s="331"/>
      <c r="S312" s="331"/>
      <c r="T312" s="332"/>
      <c r="U312" s="37" t="s">
        <v>65</v>
      </c>
      <c r="V312" s="315">
        <f>IFERROR(SUM(V309:V310),"0")</f>
        <v>0</v>
      </c>
      <c r="W312" s="315">
        <f>IFERROR(SUM(W309:W310),"0")</f>
        <v>0</v>
      </c>
      <c r="X312" s="37"/>
      <c r="Y312" s="316"/>
      <c r="Z312" s="316"/>
    </row>
    <row r="313" spans="1:53" ht="14.25" hidden="1" customHeight="1" x14ac:dyDescent="0.25">
      <c r="A313" s="342" t="s">
        <v>208</v>
      </c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20"/>
      <c r="Y313" s="308"/>
      <c r="Z313" s="308"/>
    </row>
    <row r="314" spans="1:53" ht="16.5" customHeight="1" x14ac:dyDescent="0.25">
      <c r="A314" s="54" t="s">
        <v>460</v>
      </c>
      <c r="B314" s="54" t="s">
        <v>461</v>
      </c>
      <c r="C314" s="31">
        <v>4301060314</v>
      </c>
      <c r="D314" s="326">
        <v>4607091384673</v>
      </c>
      <c r="E314" s="327"/>
      <c r="F314" s="312">
        <v>1.3</v>
      </c>
      <c r="G314" s="32">
        <v>6</v>
      </c>
      <c r="H314" s="312">
        <v>7.8</v>
      </c>
      <c r="I314" s="312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5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34"/>
      <c r="P314" s="334"/>
      <c r="Q314" s="334"/>
      <c r="R314" s="327"/>
      <c r="S314" s="34"/>
      <c r="T314" s="34"/>
      <c r="U314" s="35" t="s">
        <v>65</v>
      </c>
      <c r="V314" s="313">
        <v>25</v>
      </c>
      <c r="W314" s="314">
        <f>IFERROR(IF(V314="",0,CEILING((V314/$H314),1)*$H314),"")</f>
        <v>31.2</v>
      </c>
      <c r="X314" s="36">
        <f>IFERROR(IF(W314=0,"",ROUNDUP(W314/H314,0)*0.02175),"")</f>
        <v>8.6999999999999994E-2</v>
      </c>
      <c r="Y314" s="56"/>
      <c r="Z314" s="57"/>
      <c r="AD314" s="58"/>
      <c r="BA314" s="225" t="s">
        <v>1</v>
      </c>
    </row>
    <row r="315" spans="1:53" x14ac:dyDescent="0.2">
      <c r="A315" s="319"/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1"/>
      <c r="N315" s="330" t="s">
        <v>66</v>
      </c>
      <c r="O315" s="331"/>
      <c r="P315" s="331"/>
      <c r="Q315" s="331"/>
      <c r="R315" s="331"/>
      <c r="S315" s="331"/>
      <c r="T315" s="332"/>
      <c r="U315" s="37" t="s">
        <v>67</v>
      </c>
      <c r="V315" s="315">
        <f>IFERROR(V314/H314,"0")</f>
        <v>3.2051282051282053</v>
      </c>
      <c r="W315" s="315">
        <f>IFERROR(W314/H314,"0")</f>
        <v>4</v>
      </c>
      <c r="X315" s="315">
        <f>IFERROR(IF(X314="",0,X314),"0")</f>
        <v>8.6999999999999994E-2</v>
      </c>
      <c r="Y315" s="316"/>
      <c r="Z315" s="316"/>
    </row>
    <row r="316" spans="1:53" x14ac:dyDescent="0.2">
      <c r="A316" s="320"/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1"/>
      <c r="N316" s="330" t="s">
        <v>66</v>
      </c>
      <c r="O316" s="331"/>
      <c r="P316" s="331"/>
      <c r="Q316" s="331"/>
      <c r="R316" s="331"/>
      <c r="S316" s="331"/>
      <c r="T316" s="332"/>
      <c r="U316" s="37" t="s">
        <v>65</v>
      </c>
      <c r="V316" s="315">
        <f>IFERROR(SUM(V314:V314),"0")</f>
        <v>25</v>
      </c>
      <c r="W316" s="315">
        <f>IFERROR(SUM(W314:W314),"0")</f>
        <v>31.2</v>
      </c>
      <c r="X316" s="37"/>
      <c r="Y316" s="316"/>
      <c r="Z316" s="316"/>
    </row>
    <row r="317" spans="1:53" ht="16.5" hidden="1" customHeight="1" x14ac:dyDescent="0.25">
      <c r="A317" s="328" t="s">
        <v>462</v>
      </c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20"/>
      <c r="M317" s="320"/>
      <c r="N317" s="320"/>
      <c r="O317" s="320"/>
      <c r="P317" s="320"/>
      <c r="Q317" s="320"/>
      <c r="R317" s="320"/>
      <c r="S317" s="320"/>
      <c r="T317" s="320"/>
      <c r="U317" s="320"/>
      <c r="V317" s="320"/>
      <c r="W317" s="320"/>
      <c r="X317" s="320"/>
      <c r="Y317" s="309"/>
      <c r="Z317" s="309"/>
    </row>
    <row r="318" spans="1:53" ht="14.25" hidden="1" customHeight="1" x14ac:dyDescent="0.25">
      <c r="A318" s="342" t="s">
        <v>103</v>
      </c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20"/>
      <c r="M318" s="320"/>
      <c r="N318" s="320"/>
      <c r="O318" s="320"/>
      <c r="P318" s="320"/>
      <c r="Q318" s="320"/>
      <c r="R318" s="320"/>
      <c r="S318" s="320"/>
      <c r="T318" s="320"/>
      <c r="U318" s="320"/>
      <c r="V318" s="320"/>
      <c r="W318" s="320"/>
      <c r="X318" s="320"/>
      <c r="Y318" s="308"/>
      <c r="Z318" s="308"/>
    </row>
    <row r="319" spans="1:53" ht="27" hidden="1" customHeight="1" x14ac:dyDescent="0.25">
      <c r="A319" s="54" t="s">
        <v>463</v>
      </c>
      <c r="B319" s="54" t="s">
        <v>464</v>
      </c>
      <c r="C319" s="31">
        <v>4301011324</v>
      </c>
      <c r="D319" s="326">
        <v>4607091384185</v>
      </c>
      <c r="E319" s="327"/>
      <c r="F319" s="312">
        <v>0.8</v>
      </c>
      <c r="G319" s="32">
        <v>15</v>
      </c>
      <c r="H319" s="312">
        <v>12</v>
      </c>
      <c r="I319" s="312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36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34"/>
      <c r="P319" s="334"/>
      <c r="Q319" s="334"/>
      <c r="R319" s="327"/>
      <c r="S319" s="34"/>
      <c r="T319" s="34"/>
      <c r="U319" s="35" t="s">
        <v>65</v>
      </c>
      <c r="V319" s="313">
        <v>0</v>
      </c>
      <c r="W319" s="314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465</v>
      </c>
      <c r="B320" s="54" t="s">
        <v>466</v>
      </c>
      <c r="C320" s="31">
        <v>4301011312</v>
      </c>
      <c r="D320" s="326">
        <v>4607091384192</v>
      </c>
      <c r="E320" s="327"/>
      <c r="F320" s="312">
        <v>1.8</v>
      </c>
      <c r="G320" s="32">
        <v>6</v>
      </c>
      <c r="H320" s="312">
        <v>10.8</v>
      </c>
      <c r="I320" s="312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3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34"/>
      <c r="P320" s="334"/>
      <c r="Q320" s="334"/>
      <c r="R320" s="327"/>
      <c r="S320" s="34"/>
      <c r="T320" s="34"/>
      <c r="U320" s="35" t="s">
        <v>65</v>
      </c>
      <c r="V320" s="313">
        <v>0</v>
      </c>
      <c r="W320" s="314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467</v>
      </c>
      <c r="B321" s="54" t="s">
        <v>468</v>
      </c>
      <c r="C321" s="31">
        <v>4301011483</v>
      </c>
      <c r="D321" s="326">
        <v>4680115881907</v>
      </c>
      <c r="E321" s="327"/>
      <c r="F321" s="312">
        <v>1.8</v>
      </c>
      <c r="G321" s="32">
        <v>6</v>
      </c>
      <c r="H321" s="312">
        <v>10.8</v>
      </c>
      <c r="I321" s="312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6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34"/>
      <c r="P321" s="334"/>
      <c r="Q321" s="334"/>
      <c r="R321" s="327"/>
      <c r="S321" s="34"/>
      <c r="T321" s="34"/>
      <c r="U321" s="35" t="s">
        <v>65</v>
      </c>
      <c r="V321" s="313">
        <v>0</v>
      </c>
      <c r="W321" s="314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28" t="s">
        <v>1</v>
      </c>
    </row>
    <row r="322" spans="1:53" ht="27" hidden="1" customHeight="1" x14ac:dyDescent="0.25">
      <c r="A322" s="54" t="s">
        <v>469</v>
      </c>
      <c r="B322" s="54" t="s">
        <v>470</v>
      </c>
      <c r="C322" s="31">
        <v>4301011655</v>
      </c>
      <c r="D322" s="326">
        <v>4680115883925</v>
      </c>
      <c r="E322" s="327"/>
      <c r="F322" s="312">
        <v>2.5</v>
      </c>
      <c r="G322" s="32">
        <v>6</v>
      </c>
      <c r="H322" s="312">
        <v>15</v>
      </c>
      <c r="I322" s="312">
        <v>15.48</v>
      </c>
      <c r="J322" s="32">
        <v>48</v>
      </c>
      <c r="K322" s="32" t="s">
        <v>98</v>
      </c>
      <c r="L322" s="33" t="s">
        <v>64</v>
      </c>
      <c r="M322" s="32">
        <v>60</v>
      </c>
      <c r="N322" s="392" t="s">
        <v>471</v>
      </c>
      <c r="O322" s="334"/>
      <c r="P322" s="334"/>
      <c r="Q322" s="334"/>
      <c r="R322" s="327"/>
      <c r="S322" s="34" t="s">
        <v>472</v>
      </c>
      <c r="T322" s="34"/>
      <c r="U322" s="35" t="s">
        <v>65</v>
      </c>
      <c r="V322" s="313">
        <v>0</v>
      </c>
      <c r="W322" s="314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hidden="1" customHeight="1" x14ac:dyDescent="0.25">
      <c r="A323" s="54" t="s">
        <v>473</v>
      </c>
      <c r="B323" s="54" t="s">
        <v>474</v>
      </c>
      <c r="C323" s="31">
        <v>4301011303</v>
      </c>
      <c r="D323" s="326">
        <v>4607091384680</v>
      </c>
      <c r="E323" s="327"/>
      <c r="F323" s="312">
        <v>0.4</v>
      </c>
      <c r="G323" s="32">
        <v>10</v>
      </c>
      <c r="H323" s="312">
        <v>4</v>
      </c>
      <c r="I323" s="312">
        <v>4.21</v>
      </c>
      <c r="J323" s="32">
        <v>120</v>
      </c>
      <c r="K323" s="32" t="s">
        <v>63</v>
      </c>
      <c r="L323" s="33" t="s">
        <v>64</v>
      </c>
      <c r="M323" s="32">
        <v>60</v>
      </c>
      <c r="N323" s="6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34"/>
      <c r="P323" s="334"/>
      <c r="Q323" s="334"/>
      <c r="R323" s="327"/>
      <c r="S323" s="34"/>
      <c r="T323" s="34"/>
      <c r="U323" s="35" t="s">
        <v>65</v>
      </c>
      <c r="V323" s="313">
        <v>0</v>
      </c>
      <c r="W323" s="314">
        <f>IFERROR(IF(V323="",0,CEILING((V323/$H323),1)*$H323),"")</f>
        <v>0</v>
      </c>
      <c r="X323" s="36" t="str">
        <f>IFERROR(IF(W323=0,"",ROUNDUP(W323/H323,0)*0.00937),"")</f>
        <v/>
      </c>
      <c r="Y323" s="56"/>
      <c r="Z323" s="57"/>
      <c r="AD323" s="58"/>
      <c r="BA323" s="230" t="s">
        <v>1</v>
      </c>
    </row>
    <row r="324" spans="1:53" hidden="1" x14ac:dyDescent="0.2">
      <c r="A324" s="319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0"/>
      <c r="M324" s="321"/>
      <c r="N324" s="330" t="s">
        <v>66</v>
      </c>
      <c r="O324" s="331"/>
      <c r="P324" s="331"/>
      <c r="Q324" s="331"/>
      <c r="R324" s="331"/>
      <c r="S324" s="331"/>
      <c r="T324" s="332"/>
      <c r="U324" s="37" t="s">
        <v>67</v>
      </c>
      <c r="V324" s="315">
        <f>IFERROR(V319/H319,"0")+IFERROR(V320/H320,"0")+IFERROR(V321/H321,"0")+IFERROR(V322/H322,"0")+IFERROR(V323/H323,"0")</f>
        <v>0</v>
      </c>
      <c r="W324" s="315">
        <f>IFERROR(W319/H319,"0")+IFERROR(W320/H320,"0")+IFERROR(W321/H321,"0")+IFERROR(W322/H322,"0")+IFERROR(W323/H323,"0")</f>
        <v>0</v>
      </c>
      <c r="X324" s="315">
        <f>IFERROR(IF(X319="",0,X319),"0")+IFERROR(IF(X320="",0,X320),"0")+IFERROR(IF(X321="",0,X321),"0")+IFERROR(IF(X322="",0,X322),"0")+IFERROR(IF(X323="",0,X323),"0")</f>
        <v>0</v>
      </c>
      <c r="Y324" s="316"/>
      <c r="Z324" s="316"/>
    </row>
    <row r="325" spans="1:53" hidden="1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0"/>
      <c r="M325" s="321"/>
      <c r="N325" s="330" t="s">
        <v>66</v>
      </c>
      <c r="O325" s="331"/>
      <c r="P325" s="331"/>
      <c r="Q325" s="331"/>
      <c r="R325" s="331"/>
      <c r="S325" s="331"/>
      <c r="T325" s="332"/>
      <c r="U325" s="37" t="s">
        <v>65</v>
      </c>
      <c r="V325" s="315">
        <f>IFERROR(SUM(V319:V323),"0")</f>
        <v>0</v>
      </c>
      <c r="W325" s="315">
        <f>IFERROR(SUM(W319:W323),"0")</f>
        <v>0</v>
      </c>
      <c r="X325" s="37"/>
      <c r="Y325" s="316"/>
      <c r="Z325" s="316"/>
    </row>
    <row r="326" spans="1:53" ht="14.25" hidden="1" customHeight="1" x14ac:dyDescent="0.25">
      <c r="A326" s="342" t="s">
        <v>60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320"/>
      <c r="Y326" s="308"/>
      <c r="Z326" s="308"/>
    </row>
    <row r="327" spans="1:53" ht="27" hidden="1" customHeight="1" x14ac:dyDescent="0.25">
      <c r="A327" s="54" t="s">
        <v>475</v>
      </c>
      <c r="B327" s="54" t="s">
        <v>476</v>
      </c>
      <c r="C327" s="31">
        <v>4301031139</v>
      </c>
      <c r="D327" s="326">
        <v>4607091384802</v>
      </c>
      <c r="E327" s="327"/>
      <c r="F327" s="312">
        <v>0.73</v>
      </c>
      <c r="G327" s="32">
        <v>6</v>
      </c>
      <c r="H327" s="312">
        <v>4.38</v>
      </c>
      <c r="I327" s="312">
        <v>4.58</v>
      </c>
      <c r="J327" s="32">
        <v>156</v>
      </c>
      <c r="K327" s="32" t="s">
        <v>63</v>
      </c>
      <c r="L327" s="33" t="s">
        <v>64</v>
      </c>
      <c r="M327" s="32">
        <v>35</v>
      </c>
      <c r="N327" s="3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34"/>
      <c r="P327" s="334"/>
      <c r="Q327" s="334"/>
      <c r="R327" s="327"/>
      <c r="S327" s="34"/>
      <c r="T327" s="34"/>
      <c r="U327" s="35" t="s">
        <v>65</v>
      </c>
      <c r="V327" s="313">
        <v>0</v>
      </c>
      <c r="W327" s="314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1" t="s">
        <v>1</v>
      </c>
    </row>
    <row r="328" spans="1:53" ht="27" hidden="1" customHeight="1" x14ac:dyDescent="0.25">
      <c r="A328" s="54" t="s">
        <v>477</v>
      </c>
      <c r="B328" s="54" t="s">
        <v>478</v>
      </c>
      <c r="C328" s="31">
        <v>4301031140</v>
      </c>
      <c r="D328" s="326">
        <v>4607091384826</v>
      </c>
      <c r="E328" s="327"/>
      <c r="F328" s="312">
        <v>0.35</v>
      </c>
      <c r="G328" s="32">
        <v>8</v>
      </c>
      <c r="H328" s="312">
        <v>2.8</v>
      </c>
      <c r="I328" s="312">
        <v>2.9</v>
      </c>
      <c r="J328" s="32">
        <v>234</v>
      </c>
      <c r="K328" s="32" t="s">
        <v>166</v>
      </c>
      <c r="L328" s="33" t="s">
        <v>64</v>
      </c>
      <c r="M328" s="32">
        <v>35</v>
      </c>
      <c r="N328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34"/>
      <c r="P328" s="334"/>
      <c r="Q328" s="334"/>
      <c r="R328" s="327"/>
      <c r="S328" s="34"/>
      <c r="T328" s="34"/>
      <c r="U328" s="35" t="s">
        <v>65</v>
      </c>
      <c r="V328" s="313">
        <v>0</v>
      </c>
      <c r="W328" s="314">
        <f>IFERROR(IF(V328="",0,CEILING((V328/$H328),1)*$H328),"")</f>
        <v>0</v>
      </c>
      <c r="X328" s="36" t="str">
        <f>IFERROR(IF(W328=0,"",ROUNDUP(W328/H328,0)*0.00502),"")</f>
        <v/>
      </c>
      <c r="Y328" s="56"/>
      <c r="Z328" s="57"/>
      <c r="AD328" s="58"/>
      <c r="BA328" s="232" t="s">
        <v>1</v>
      </c>
    </row>
    <row r="329" spans="1:53" hidden="1" x14ac:dyDescent="0.2">
      <c r="A329" s="319"/>
      <c r="B329" s="320"/>
      <c r="C329" s="320"/>
      <c r="D329" s="320"/>
      <c r="E329" s="320"/>
      <c r="F329" s="320"/>
      <c r="G329" s="320"/>
      <c r="H329" s="320"/>
      <c r="I329" s="320"/>
      <c r="J329" s="320"/>
      <c r="K329" s="320"/>
      <c r="L329" s="320"/>
      <c r="M329" s="321"/>
      <c r="N329" s="330" t="s">
        <v>66</v>
      </c>
      <c r="O329" s="331"/>
      <c r="P329" s="331"/>
      <c r="Q329" s="331"/>
      <c r="R329" s="331"/>
      <c r="S329" s="331"/>
      <c r="T329" s="332"/>
      <c r="U329" s="37" t="s">
        <v>67</v>
      </c>
      <c r="V329" s="315">
        <f>IFERROR(V327/H327,"0")+IFERROR(V328/H328,"0")</f>
        <v>0</v>
      </c>
      <c r="W329" s="315">
        <f>IFERROR(W327/H327,"0")+IFERROR(W328/H328,"0")</f>
        <v>0</v>
      </c>
      <c r="X329" s="315">
        <f>IFERROR(IF(X327="",0,X327),"0")+IFERROR(IF(X328="",0,X328),"0")</f>
        <v>0</v>
      </c>
      <c r="Y329" s="316"/>
      <c r="Z329" s="316"/>
    </row>
    <row r="330" spans="1:53" hidden="1" x14ac:dyDescent="0.2">
      <c r="A330" s="320"/>
      <c r="B330" s="320"/>
      <c r="C330" s="320"/>
      <c r="D330" s="320"/>
      <c r="E330" s="320"/>
      <c r="F330" s="320"/>
      <c r="G330" s="320"/>
      <c r="H330" s="320"/>
      <c r="I330" s="320"/>
      <c r="J330" s="320"/>
      <c r="K330" s="320"/>
      <c r="L330" s="320"/>
      <c r="M330" s="321"/>
      <c r="N330" s="330" t="s">
        <v>66</v>
      </c>
      <c r="O330" s="331"/>
      <c r="P330" s="331"/>
      <c r="Q330" s="331"/>
      <c r="R330" s="331"/>
      <c r="S330" s="331"/>
      <c r="T330" s="332"/>
      <c r="U330" s="37" t="s">
        <v>65</v>
      </c>
      <c r="V330" s="315">
        <f>IFERROR(SUM(V327:V328),"0")</f>
        <v>0</v>
      </c>
      <c r="W330" s="315">
        <f>IFERROR(SUM(W327:W328),"0")</f>
        <v>0</v>
      </c>
      <c r="X330" s="37"/>
      <c r="Y330" s="316"/>
      <c r="Z330" s="316"/>
    </row>
    <row r="331" spans="1:53" ht="14.25" hidden="1" customHeight="1" x14ac:dyDescent="0.25">
      <c r="A331" s="342" t="s">
        <v>68</v>
      </c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20"/>
      <c r="M331" s="320"/>
      <c r="N331" s="320"/>
      <c r="O331" s="320"/>
      <c r="P331" s="320"/>
      <c r="Q331" s="320"/>
      <c r="R331" s="320"/>
      <c r="S331" s="320"/>
      <c r="T331" s="320"/>
      <c r="U331" s="320"/>
      <c r="V331" s="320"/>
      <c r="W331" s="320"/>
      <c r="X331" s="320"/>
      <c r="Y331" s="308"/>
      <c r="Z331" s="308"/>
    </row>
    <row r="332" spans="1:53" ht="27" customHeight="1" x14ac:dyDescent="0.25">
      <c r="A332" s="54" t="s">
        <v>479</v>
      </c>
      <c r="B332" s="54" t="s">
        <v>480</v>
      </c>
      <c r="C332" s="31">
        <v>4301051303</v>
      </c>
      <c r="D332" s="326">
        <v>4607091384246</v>
      </c>
      <c r="E332" s="327"/>
      <c r="F332" s="312">
        <v>1.3</v>
      </c>
      <c r="G332" s="32">
        <v>6</v>
      </c>
      <c r="H332" s="312">
        <v>7.8</v>
      </c>
      <c r="I332" s="312">
        <v>8.3640000000000008</v>
      </c>
      <c r="J332" s="32">
        <v>56</v>
      </c>
      <c r="K332" s="32" t="s">
        <v>98</v>
      </c>
      <c r="L332" s="33" t="s">
        <v>64</v>
      </c>
      <c r="M332" s="32">
        <v>40</v>
      </c>
      <c r="N332" s="4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34"/>
      <c r="P332" s="334"/>
      <c r="Q332" s="334"/>
      <c r="R332" s="327"/>
      <c r="S332" s="34"/>
      <c r="T332" s="34"/>
      <c r="U332" s="35" t="s">
        <v>65</v>
      </c>
      <c r="V332" s="313">
        <v>375</v>
      </c>
      <c r="W332" s="314">
        <f>IFERROR(IF(V332="",0,CEILING((V332/$H332),1)*$H332),"")</f>
        <v>382.2</v>
      </c>
      <c r="X332" s="36">
        <f>IFERROR(IF(W332=0,"",ROUNDUP(W332/H332,0)*0.02175),"")</f>
        <v>1.06575</v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481</v>
      </c>
      <c r="B333" s="54" t="s">
        <v>482</v>
      </c>
      <c r="C333" s="31">
        <v>4301051445</v>
      </c>
      <c r="D333" s="326">
        <v>4680115881976</v>
      </c>
      <c r="E333" s="327"/>
      <c r="F333" s="312">
        <v>1.3</v>
      </c>
      <c r="G333" s="32">
        <v>6</v>
      </c>
      <c r="H333" s="312">
        <v>7.8</v>
      </c>
      <c r="I333" s="312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34"/>
      <c r="P333" s="334"/>
      <c r="Q333" s="334"/>
      <c r="R333" s="327"/>
      <c r="S333" s="34"/>
      <c r="T333" s="34"/>
      <c r="U333" s="35" t="s">
        <v>65</v>
      </c>
      <c r="V333" s="313">
        <v>0</v>
      </c>
      <c r="W333" s="314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4" t="s">
        <v>1</v>
      </c>
    </row>
    <row r="334" spans="1:53" ht="27" hidden="1" customHeight="1" x14ac:dyDescent="0.25">
      <c r="A334" s="54" t="s">
        <v>483</v>
      </c>
      <c r="B334" s="54" t="s">
        <v>484</v>
      </c>
      <c r="C334" s="31">
        <v>4301051297</v>
      </c>
      <c r="D334" s="326">
        <v>4607091384253</v>
      </c>
      <c r="E334" s="327"/>
      <c r="F334" s="312">
        <v>0.4</v>
      </c>
      <c r="G334" s="32">
        <v>6</v>
      </c>
      <c r="H334" s="312">
        <v>2.4</v>
      </c>
      <c r="I334" s="312">
        <v>2.6840000000000002</v>
      </c>
      <c r="J334" s="32">
        <v>156</v>
      </c>
      <c r="K334" s="32" t="s">
        <v>63</v>
      </c>
      <c r="L334" s="33" t="s">
        <v>64</v>
      </c>
      <c r="M334" s="32">
        <v>40</v>
      </c>
      <c r="N334" s="5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34"/>
      <c r="P334" s="334"/>
      <c r="Q334" s="334"/>
      <c r="R334" s="327"/>
      <c r="S334" s="34"/>
      <c r="T334" s="34"/>
      <c r="U334" s="35" t="s">
        <v>65</v>
      </c>
      <c r="V334" s="313">
        <v>0</v>
      </c>
      <c r="W334" s="314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485</v>
      </c>
      <c r="B335" s="54" t="s">
        <v>486</v>
      </c>
      <c r="C335" s="31">
        <v>4301051444</v>
      </c>
      <c r="D335" s="326">
        <v>4680115881969</v>
      </c>
      <c r="E335" s="327"/>
      <c r="F335" s="312">
        <v>0.4</v>
      </c>
      <c r="G335" s="32">
        <v>6</v>
      </c>
      <c r="H335" s="312">
        <v>2.4</v>
      </c>
      <c r="I335" s="312">
        <v>2.6</v>
      </c>
      <c r="J335" s="32">
        <v>156</v>
      </c>
      <c r="K335" s="32" t="s">
        <v>63</v>
      </c>
      <c r="L335" s="33" t="s">
        <v>64</v>
      </c>
      <c r="M335" s="32">
        <v>40</v>
      </c>
      <c r="N335" s="4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34"/>
      <c r="P335" s="334"/>
      <c r="Q335" s="334"/>
      <c r="R335" s="327"/>
      <c r="S335" s="34"/>
      <c r="T335" s="34"/>
      <c r="U335" s="35" t="s">
        <v>65</v>
      </c>
      <c r="V335" s="313">
        <v>0</v>
      </c>
      <c r="W335" s="314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6" t="s">
        <v>1</v>
      </c>
    </row>
    <row r="336" spans="1:53" x14ac:dyDescent="0.2">
      <c r="A336" s="319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20"/>
      <c r="M336" s="321"/>
      <c r="N336" s="330" t="s">
        <v>66</v>
      </c>
      <c r="O336" s="331"/>
      <c r="P336" s="331"/>
      <c r="Q336" s="331"/>
      <c r="R336" s="331"/>
      <c r="S336" s="331"/>
      <c r="T336" s="332"/>
      <c r="U336" s="37" t="s">
        <v>67</v>
      </c>
      <c r="V336" s="315">
        <f>IFERROR(V332/H332,"0")+IFERROR(V333/H333,"0")+IFERROR(V334/H334,"0")+IFERROR(V335/H335,"0")</f>
        <v>48.07692307692308</v>
      </c>
      <c r="W336" s="315">
        <f>IFERROR(W332/H332,"0")+IFERROR(W333/H333,"0")+IFERROR(W334/H334,"0")+IFERROR(W335/H335,"0")</f>
        <v>49</v>
      </c>
      <c r="X336" s="315">
        <f>IFERROR(IF(X332="",0,X332),"0")+IFERROR(IF(X333="",0,X333),"0")+IFERROR(IF(X334="",0,X334),"0")+IFERROR(IF(X335="",0,X335),"0")</f>
        <v>1.06575</v>
      </c>
      <c r="Y336" s="316"/>
      <c r="Z336" s="316"/>
    </row>
    <row r="337" spans="1:53" x14ac:dyDescent="0.2">
      <c r="A337" s="320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1"/>
      <c r="N337" s="330" t="s">
        <v>66</v>
      </c>
      <c r="O337" s="331"/>
      <c r="P337" s="331"/>
      <c r="Q337" s="331"/>
      <c r="R337" s="331"/>
      <c r="S337" s="331"/>
      <c r="T337" s="332"/>
      <c r="U337" s="37" t="s">
        <v>65</v>
      </c>
      <c r="V337" s="315">
        <f>IFERROR(SUM(V332:V335),"0")</f>
        <v>375</v>
      </c>
      <c r="W337" s="315">
        <f>IFERROR(SUM(W332:W335),"0")</f>
        <v>382.2</v>
      </c>
      <c r="X337" s="37"/>
      <c r="Y337" s="316"/>
      <c r="Z337" s="316"/>
    </row>
    <row r="338" spans="1:53" ht="14.25" hidden="1" customHeight="1" x14ac:dyDescent="0.25">
      <c r="A338" s="342" t="s">
        <v>208</v>
      </c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20"/>
      <c r="Y338" s="308"/>
      <c r="Z338" s="308"/>
    </row>
    <row r="339" spans="1:53" ht="27" hidden="1" customHeight="1" x14ac:dyDescent="0.25">
      <c r="A339" s="54" t="s">
        <v>487</v>
      </c>
      <c r="B339" s="54" t="s">
        <v>488</v>
      </c>
      <c r="C339" s="31">
        <v>4301060322</v>
      </c>
      <c r="D339" s="326">
        <v>4607091389357</v>
      </c>
      <c r="E339" s="327"/>
      <c r="F339" s="312">
        <v>1.3</v>
      </c>
      <c r="G339" s="32">
        <v>6</v>
      </c>
      <c r="H339" s="312">
        <v>7.8</v>
      </c>
      <c r="I339" s="312">
        <v>8.2799999999999994</v>
      </c>
      <c r="J339" s="32">
        <v>56</v>
      </c>
      <c r="K339" s="32" t="s">
        <v>98</v>
      </c>
      <c r="L339" s="33" t="s">
        <v>64</v>
      </c>
      <c r="M339" s="32">
        <v>40</v>
      </c>
      <c r="N339" s="57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34"/>
      <c r="P339" s="334"/>
      <c r="Q339" s="334"/>
      <c r="R339" s="327"/>
      <c r="S339" s="34"/>
      <c r="T339" s="34"/>
      <c r="U339" s="35" t="s">
        <v>65</v>
      </c>
      <c r="V339" s="313">
        <v>0</v>
      </c>
      <c r="W339" s="314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37" t="s">
        <v>1</v>
      </c>
    </row>
    <row r="340" spans="1:53" hidden="1" x14ac:dyDescent="0.2">
      <c r="A340" s="319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1"/>
      <c r="N340" s="330" t="s">
        <v>66</v>
      </c>
      <c r="O340" s="331"/>
      <c r="P340" s="331"/>
      <c r="Q340" s="331"/>
      <c r="R340" s="331"/>
      <c r="S340" s="331"/>
      <c r="T340" s="332"/>
      <c r="U340" s="37" t="s">
        <v>67</v>
      </c>
      <c r="V340" s="315">
        <f>IFERROR(V339/H339,"0")</f>
        <v>0</v>
      </c>
      <c r="W340" s="315">
        <f>IFERROR(W339/H339,"0")</f>
        <v>0</v>
      </c>
      <c r="X340" s="315">
        <f>IFERROR(IF(X339="",0,X339),"0")</f>
        <v>0</v>
      </c>
      <c r="Y340" s="316"/>
      <c r="Z340" s="316"/>
    </row>
    <row r="341" spans="1:53" hidden="1" x14ac:dyDescent="0.2">
      <c r="A341" s="320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1"/>
      <c r="N341" s="330" t="s">
        <v>66</v>
      </c>
      <c r="O341" s="331"/>
      <c r="P341" s="331"/>
      <c r="Q341" s="331"/>
      <c r="R341" s="331"/>
      <c r="S341" s="331"/>
      <c r="T341" s="332"/>
      <c r="U341" s="37" t="s">
        <v>65</v>
      </c>
      <c r="V341" s="315">
        <f>IFERROR(SUM(V339:V339),"0")</f>
        <v>0</v>
      </c>
      <c r="W341" s="315">
        <f>IFERROR(SUM(W339:W339),"0")</f>
        <v>0</v>
      </c>
      <c r="X341" s="37"/>
      <c r="Y341" s="316"/>
      <c r="Z341" s="316"/>
    </row>
    <row r="342" spans="1:53" ht="27.75" hidden="1" customHeight="1" x14ac:dyDescent="0.2">
      <c r="A342" s="397" t="s">
        <v>489</v>
      </c>
      <c r="B342" s="398"/>
      <c r="C342" s="398"/>
      <c r="D342" s="398"/>
      <c r="E342" s="398"/>
      <c r="F342" s="398"/>
      <c r="G342" s="398"/>
      <c r="H342" s="398"/>
      <c r="I342" s="398"/>
      <c r="J342" s="398"/>
      <c r="K342" s="398"/>
      <c r="L342" s="398"/>
      <c r="M342" s="398"/>
      <c r="N342" s="398"/>
      <c r="O342" s="398"/>
      <c r="P342" s="398"/>
      <c r="Q342" s="398"/>
      <c r="R342" s="398"/>
      <c r="S342" s="398"/>
      <c r="T342" s="398"/>
      <c r="U342" s="398"/>
      <c r="V342" s="398"/>
      <c r="W342" s="398"/>
      <c r="X342" s="398"/>
      <c r="Y342" s="48"/>
      <c r="Z342" s="48"/>
    </row>
    <row r="343" spans="1:53" ht="16.5" hidden="1" customHeight="1" x14ac:dyDescent="0.25">
      <c r="A343" s="328" t="s">
        <v>490</v>
      </c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20"/>
      <c r="M343" s="320"/>
      <c r="N343" s="320"/>
      <c r="O343" s="320"/>
      <c r="P343" s="320"/>
      <c r="Q343" s="320"/>
      <c r="R343" s="320"/>
      <c r="S343" s="320"/>
      <c r="T343" s="320"/>
      <c r="U343" s="320"/>
      <c r="V343" s="320"/>
      <c r="W343" s="320"/>
      <c r="X343" s="320"/>
      <c r="Y343" s="309"/>
      <c r="Z343" s="309"/>
    </row>
    <row r="344" spans="1:53" ht="14.25" hidden="1" customHeight="1" x14ac:dyDescent="0.25">
      <c r="A344" s="342" t="s">
        <v>103</v>
      </c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320"/>
      <c r="Y344" s="308"/>
      <c r="Z344" s="308"/>
    </row>
    <row r="345" spans="1:53" ht="27" hidden="1" customHeight="1" x14ac:dyDescent="0.25">
      <c r="A345" s="54" t="s">
        <v>491</v>
      </c>
      <c r="B345" s="54" t="s">
        <v>492</v>
      </c>
      <c r="C345" s="31">
        <v>4301011428</v>
      </c>
      <c r="D345" s="326">
        <v>4607091389708</v>
      </c>
      <c r="E345" s="327"/>
      <c r="F345" s="312">
        <v>0.45</v>
      </c>
      <c r="G345" s="32">
        <v>6</v>
      </c>
      <c r="H345" s="312">
        <v>2.7</v>
      </c>
      <c r="I345" s="312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4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34"/>
      <c r="P345" s="334"/>
      <c r="Q345" s="334"/>
      <c r="R345" s="327"/>
      <c r="S345" s="34"/>
      <c r="T345" s="34"/>
      <c r="U345" s="35" t="s">
        <v>65</v>
      </c>
      <c r="V345" s="313">
        <v>0</v>
      </c>
      <c r="W345" s="314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8" t="s">
        <v>1</v>
      </c>
    </row>
    <row r="346" spans="1:53" ht="27" hidden="1" customHeight="1" x14ac:dyDescent="0.25">
      <c r="A346" s="54" t="s">
        <v>493</v>
      </c>
      <c r="B346" s="54" t="s">
        <v>494</v>
      </c>
      <c r="C346" s="31">
        <v>4301011427</v>
      </c>
      <c r="D346" s="326">
        <v>4607091389692</v>
      </c>
      <c r="E346" s="327"/>
      <c r="F346" s="312">
        <v>0.45</v>
      </c>
      <c r="G346" s="32">
        <v>6</v>
      </c>
      <c r="H346" s="312">
        <v>2.7</v>
      </c>
      <c r="I346" s="312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61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34"/>
      <c r="P346" s="334"/>
      <c r="Q346" s="334"/>
      <c r="R346" s="327"/>
      <c r="S346" s="34"/>
      <c r="T346" s="34"/>
      <c r="U346" s="35" t="s">
        <v>65</v>
      </c>
      <c r="V346" s="313">
        <v>0</v>
      </c>
      <c r="W346" s="314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39" t="s">
        <v>1</v>
      </c>
    </row>
    <row r="347" spans="1:53" hidden="1" x14ac:dyDescent="0.2">
      <c r="A347" s="319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20"/>
      <c r="M347" s="321"/>
      <c r="N347" s="330" t="s">
        <v>66</v>
      </c>
      <c r="O347" s="331"/>
      <c r="P347" s="331"/>
      <c r="Q347" s="331"/>
      <c r="R347" s="331"/>
      <c r="S347" s="331"/>
      <c r="T347" s="332"/>
      <c r="U347" s="37" t="s">
        <v>67</v>
      </c>
      <c r="V347" s="315">
        <f>IFERROR(V345/H345,"0")+IFERROR(V346/H346,"0")</f>
        <v>0</v>
      </c>
      <c r="W347" s="315">
        <f>IFERROR(W345/H345,"0")+IFERROR(W346/H346,"0")</f>
        <v>0</v>
      </c>
      <c r="X347" s="315">
        <f>IFERROR(IF(X345="",0,X345),"0")+IFERROR(IF(X346="",0,X346),"0")</f>
        <v>0</v>
      </c>
      <c r="Y347" s="316"/>
      <c r="Z347" s="316"/>
    </row>
    <row r="348" spans="1:53" hidden="1" x14ac:dyDescent="0.2">
      <c r="A348" s="320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20"/>
      <c r="M348" s="321"/>
      <c r="N348" s="330" t="s">
        <v>66</v>
      </c>
      <c r="O348" s="331"/>
      <c r="P348" s="331"/>
      <c r="Q348" s="331"/>
      <c r="R348" s="331"/>
      <c r="S348" s="331"/>
      <c r="T348" s="332"/>
      <c r="U348" s="37" t="s">
        <v>65</v>
      </c>
      <c r="V348" s="315">
        <f>IFERROR(SUM(V345:V346),"0")</f>
        <v>0</v>
      </c>
      <c r="W348" s="315">
        <f>IFERROR(SUM(W345:W346),"0")</f>
        <v>0</v>
      </c>
      <c r="X348" s="37"/>
      <c r="Y348" s="316"/>
      <c r="Z348" s="316"/>
    </row>
    <row r="349" spans="1:53" ht="14.25" hidden="1" customHeight="1" x14ac:dyDescent="0.25">
      <c r="A349" s="342" t="s">
        <v>60</v>
      </c>
      <c r="B349" s="320"/>
      <c r="C349" s="320"/>
      <c r="D349" s="320"/>
      <c r="E349" s="320"/>
      <c r="F349" s="320"/>
      <c r="G349" s="320"/>
      <c r="H349" s="320"/>
      <c r="I349" s="320"/>
      <c r="J349" s="320"/>
      <c r="K349" s="320"/>
      <c r="L349" s="320"/>
      <c r="M349" s="320"/>
      <c r="N349" s="320"/>
      <c r="O349" s="320"/>
      <c r="P349" s="320"/>
      <c r="Q349" s="320"/>
      <c r="R349" s="320"/>
      <c r="S349" s="320"/>
      <c r="T349" s="320"/>
      <c r="U349" s="320"/>
      <c r="V349" s="320"/>
      <c r="W349" s="320"/>
      <c r="X349" s="320"/>
      <c r="Y349" s="308"/>
      <c r="Z349" s="308"/>
    </row>
    <row r="350" spans="1:53" ht="27" customHeight="1" x14ac:dyDescent="0.25">
      <c r="A350" s="54" t="s">
        <v>495</v>
      </c>
      <c r="B350" s="54" t="s">
        <v>496</v>
      </c>
      <c r="C350" s="31">
        <v>4301031177</v>
      </c>
      <c r="D350" s="326">
        <v>4607091389753</v>
      </c>
      <c r="E350" s="327"/>
      <c r="F350" s="312">
        <v>0.7</v>
      </c>
      <c r="G350" s="32">
        <v>6</v>
      </c>
      <c r="H350" s="312">
        <v>4.2</v>
      </c>
      <c r="I350" s="312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6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34"/>
      <c r="P350" s="334"/>
      <c r="Q350" s="334"/>
      <c r="R350" s="327"/>
      <c r="S350" s="34"/>
      <c r="T350" s="34"/>
      <c r="U350" s="35" t="s">
        <v>65</v>
      </c>
      <c r="V350" s="313">
        <v>28</v>
      </c>
      <c r="W350" s="314">
        <f t="shared" ref="W350:W362" si="14">IFERROR(IF(V350="",0,CEILING((V350/$H350),1)*$H350),"")</f>
        <v>29.400000000000002</v>
      </c>
      <c r="X350" s="36">
        <f>IFERROR(IF(W350=0,"",ROUNDUP(W350/H350,0)*0.00753),"")</f>
        <v>5.271E-2</v>
      </c>
      <c r="Y350" s="56"/>
      <c r="Z350" s="57"/>
      <c r="AD350" s="58"/>
      <c r="BA350" s="240" t="s">
        <v>1</v>
      </c>
    </row>
    <row r="351" spans="1:53" ht="27" hidden="1" customHeight="1" x14ac:dyDescent="0.25">
      <c r="A351" s="54" t="s">
        <v>497</v>
      </c>
      <c r="B351" s="54" t="s">
        <v>498</v>
      </c>
      <c r="C351" s="31">
        <v>4301031174</v>
      </c>
      <c r="D351" s="326">
        <v>4607091389760</v>
      </c>
      <c r="E351" s="327"/>
      <c r="F351" s="312">
        <v>0.7</v>
      </c>
      <c r="G351" s="32">
        <v>6</v>
      </c>
      <c r="H351" s="312">
        <v>4.2</v>
      </c>
      <c r="I351" s="312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4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34"/>
      <c r="P351" s="334"/>
      <c r="Q351" s="334"/>
      <c r="R351" s="327"/>
      <c r="S351" s="34"/>
      <c r="T351" s="34"/>
      <c r="U351" s="35" t="s">
        <v>65</v>
      </c>
      <c r="V351" s="313">
        <v>0</v>
      </c>
      <c r="W351" s="314">
        <f t="shared" si="14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customHeight="1" x14ac:dyDescent="0.25">
      <c r="A352" s="54" t="s">
        <v>499</v>
      </c>
      <c r="B352" s="54" t="s">
        <v>500</v>
      </c>
      <c r="C352" s="31">
        <v>4301031175</v>
      </c>
      <c r="D352" s="326">
        <v>4607091389746</v>
      </c>
      <c r="E352" s="327"/>
      <c r="F352" s="312">
        <v>0.7</v>
      </c>
      <c r="G352" s="32">
        <v>6</v>
      </c>
      <c r="H352" s="312">
        <v>4.2</v>
      </c>
      <c r="I352" s="312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5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34"/>
      <c r="P352" s="334"/>
      <c r="Q352" s="334"/>
      <c r="R352" s="327"/>
      <c r="S352" s="34"/>
      <c r="T352" s="34"/>
      <c r="U352" s="35" t="s">
        <v>65</v>
      </c>
      <c r="V352" s="313">
        <v>15</v>
      </c>
      <c r="W352" s="314">
        <f t="shared" si="14"/>
        <v>16.8</v>
      </c>
      <c r="X352" s="36">
        <f>IFERROR(IF(W352=0,"",ROUNDUP(W352/H352,0)*0.00753),"")</f>
        <v>3.0120000000000001E-2</v>
      </c>
      <c r="Y352" s="56"/>
      <c r="Z352" s="57"/>
      <c r="AD352" s="58"/>
      <c r="BA352" s="242" t="s">
        <v>1</v>
      </c>
    </row>
    <row r="353" spans="1:53" ht="37.5" hidden="1" customHeight="1" x14ac:dyDescent="0.25">
      <c r="A353" s="54" t="s">
        <v>501</v>
      </c>
      <c r="B353" s="54" t="s">
        <v>502</v>
      </c>
      <c r="C353" s="31">
        <v>4301031236</v>
      </c>
      <c r="D353" s="326">
        <v>4680115882928</v>
      </c>
      <c r="E353" s="327"/>
      <c r="F353" s="312">
        <v>0.28000000000000003</v>
      </c>
      <c r="G353" s="32">
        <v>6</v>
      </c>
      <c r="H353" s="312">
        <v>1.68</v>
      </c>
      <c r="I353" s="312">
        <v>2.6</v>
      </c>
      <c r="J353" s="32">
        <v>156</v>
      </c>
      <c r="K353" s="32" t="s">
        <v>63</v>
      </c>
      <c r="L353" s="33" t="s">
        <v>64</v>
      </c>
      <c r="M353" s="32">
        <v>35</v>
      </c>
      <c r="N353" s="4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34"/>
      <c r="P353" s="334"/>
      <c r="Q353" s="334"/>
      <c r="R353" s="327"/>
      <c r="S353" s="34"/>
      <c r="T353" s="34"/>
      <c r="U353" s="35" t="s">
        <v>65</v>
      </c>
      <c r="V353" s="313">
        <v>0</v>
      </c>
      <c r="W353" s="314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hidden="1" customHeight="1" x14ac:dyDescent="0.25">
      <c r="A354" s="54" t="s">
        <v>503</v>
      </c>
      <c r="B354" s="54" t="s">
        <v>504</v>
      </c>
      <c r="C354" s="31">
        <v>4301031257</v>
      </c>
      <c r="D354" s="326">
        <v>4680115883147</v>
      </c>
      <c r="E354" s="327"/>
      <c r="F354" s="312">
        <v>0.28000000000000003</v>
      </c>
      <c r="G354" s="32">
        <v>6</v>
      </c>
      <c r="H354" s="312">
        <v>1.68</v>
      </c>
      <c r="I354" s="312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4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34"/>
      <c r="P354" s="334"/>
      <c r="Q354" s="334"/>
      <c r="R354" s="327"/>
      <c r="S354" s="34"/>
      <c r="T354" s="34"/>
      <c r="U354" s="35" t="s">
        <v>65</v>
      </c>
      <c r="V354" s="313">
        <v>0</v>
      </c>
      <c r="W354" s="314">
        <f t="shared" si="14"/>
        <v>0</v>
      </c>
      <c r="X354" s="36" t="str">
        <f t="shared" ref="X354:X362" si="15">IFERROR(IF(W354=0,"",ROUNDUP(W354/H354,0)*0.00502),"")</f>
        <v/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4301031178</v>
      </c>
      <c r="D355" s="326">
        <v>4607091384338</v>
      </c>
      <c r="E355" s="327"/>
      <c r="F355" s="312">
        <v>0.35</v>
      </c>
      <c r="G355" s="32">
        <v>6</v>
      </c>
      <c r="H355" s="312">
        <v>2.1</v>
      </c>
      <c r="I355" s="312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5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34"/>
      <c r="P355" s="334"/>
      <c r="Q355" s="334"/>
      <c r="R355" s="327"/>
      <c r="S355" s="34"/>
      <c r="T355" s="34"/>
      <c r="U355" s="35" t="s">
        <v>65</v>
      </c>
      <c r="V355" s="313">
        <v>0</v>
      </c>
      <c r="W355" s="314">
        <f t="shared" si="14"/>
        <v>0</v>
      </c>
      <c r="X355" s="36" t="str">
        <f t="shared" si="15"/>
        <v/>
      </c>
      <c r="Y355" s="56"/>
      <c r="Z355" s="57"/>
      <c r="AD355" s="58"/>
      <c r="BA355" s="245" t="s">
        <v>1</v>
      </c>
    </row>
    <row r="356" spans="1:53" ht="37.5" hidden="1" customHeight="1" x14ac:dyDescent="0.25">
      <c r="A356" s="54" t="s">
        <v>507</v>
      </c>
      <c r="B356" s="54" t="s">
        <v>508</v>
      </c>
      <c r="C356" s="31">
        <v>4301031254</v>
      </c>
      <c r="D356" s="326">
        <v>4680115883154</v>
      </c>
      <c r="E356" s="327"/>
      <c r="F356" s="312">
        <v>0.28000000000000003</v>
      </c>
      <c r="G356" s="32">
        <v>6</v>
      </c>
      <c r="H356" s="312">
        <v>1.68</v>
      </c>
      <c r="I356" s="312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4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34"/>
      <c r="P356" s="334"/>
      <c r="Q356" s="334"/>
      <c r="R356" s="327"/>
      <c r="S356" s="34"/>
      <c r="T356" s="34"/>
      <c r="U356" s="35" t="s">
        <v>65</v>
      </c>
      <c r="V356" s="313">
        <v>0</v>
      </c>
      <c r="W356" s="314">
        <f t="shared" si="14"/>
        <v>0</v>
      </c>
      <c r="X356" s="36" t="str">
        <f t="shared" si="15"/>
        <v/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509</v>
      </c>
      <c r="B357" s="54" t="s">
        <v>510</v>
      </c>
      <c r="C357" s="31">
        <v>4301031171</v>
      </c>
      <c r="D357" s="326">
        <v>4607091389524</v>
      </c>
      <c r="E357" s="327"/>
      <c r="F357" s="312">
        <v>0.35</v>
      </c>
      <c r="G357" s="32">
        <v>6</v>
      </c>
      <c r="H357" s="312">
        <v>2.1</v>
      </c>
      <c r="I357" s="312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6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34"/>
      <c r="P357" s="334"/>
      <c r="Q357" s="334"/>
      <c r="R357" s="327"/>
      <c r="S357" s="34"/>
      <c r="T357" s="34"/>
      <c r="U357" s="35" t="s">
        <v>65</v>
      </c>
      <c r="V357" s="313">
        <v>0</v>
      </c>
      <c r="W357" s="314">
        <f t="shared" si="14"/>
        <v>0</v>
      </c>
      <c r="X357" s="36" t="str">
        <f t="shared" si="15"/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4301031258</v>
      </c>
      <c r="D358" s="326">
        <v>4680115883161</v>
      </c>
      <c r="E358" s="327"/>
      <c r="F358" s="312">
        <v>0.28000000000000003</v>
      </c>
      <c r="G358" s="32">
        <v>6</v>
      </c>
      <c r="H358" s="312">
        <v>1.68</v>
      </c>
      <c r="I358" s="312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5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34"/>
      <c r="P358" s="334"/>
      <c r="Q358" s="334"/>
      <c r="R358" s="327"/>
      <c r="S358" s="34"/>
      <c r="T358" s="34"/>
      <c r="U358" s="35" t="s">
        <v>65</v>
      </c>
      <c r="V358" s="313">
        <v>0</v>
      </c>
      <c r="W358" s="314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4301031170</v>
      </c>
      <c r="D359" s="326">
        <v>4607091384345</v>
      </c>
      <c r="E359" s="327"/>
      <c r="F359" s="312">
        <v>0.35</v>
      </c>
      <c r="G359" s="32">
        <v>6</v>
      </c>
      <c r="H359" s="312">
        <v>2.1</v>
      </c>
      <c r="I359" s="312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6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34"/>
      <c r="P359" s="334"/>
      <c r="Q359" s="334"/>
      <c r="R359" s="327"/>
      <c r="S359" s="34"/>
      <c r="T359" s="34"/>
      <c r="U359" s="35" t="s">
        <v>65</v>
      </c>
      <c r="V359" s="313">
        <v>0</v>
      </c>
      <c r="W359" s="314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515</v>
      </c>
      <c r="B360" s="54" t="s">
        <v>516</v>
      </c>
      <c r="C360" s="31">
        <v>4301031256</v>
      </c>
      <c r="D360" s="326">
        <v>4680115883178</v>
      </c>
      <c r="E360" s="327"/>
      <c r="F360" s="312">
        <v>0.28000000000000003</v>
      </c>
      <c r="G360" s="32">
        <v>6</v>
      </c>
      <c r="H360" s="312">
        <v>1.68</v>
      </c>
      <c r="I360" s="312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53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34"/>
      <c r="P360" s="334"/>
      <c r="Q360" s="334"/>
      <c r="R360" s="327"/>
      <c r="S360" s="34"/>
      <c r="T360" s="34"/>
      <c r="U360" s="35" t="s">
        <v>65</v>
      </c>
      <c r="V360" s="313">
        <v>0</v>
      </c>
      <c r="W360" s="314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517</v>
      </c>
      <c r="B361" s="54" t="s">
        <v>518</v>
      </c>
      <c r="C361" s="31">
        <v>4301031172</v>
      </c>
      <c r="D361" s="326">
        <v>4607091389531</v>
      </c>
      <c r="E361" s="327"/>
      <c r="F361" s="312">
        <v>0.35</v>
      </c>
      <c r="G361" s="32">
        <v>6</v>
      </c>
      <c r="H361" s="312">
        <v>2.1</v>
      </c>
      <c r="I361" s="312">
        <v>2.23</v>
      </c>
      <c r="J361" s="32">
        <v>234</v>
      </c>
      <c r="K361" s="32" t="s">
        <v>166</v>
      </c>
      <c r="L361" s="33" t="s">
        <v>64</v>
      </c>
      <c r="M361" s="32">
        <v>45</v>
      </c>
      <c r="N361" s="5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34"/>
      <c r="P361" s="334"/>
      <c r="Q361" s="334"/>
      <c r="R361" s="327"/>
      <c r="S361" s="34"/>
      <c r="T361" s="34"/>
      <c r="U361" s="35" t="s">
        <v>65</v>
      </c>
      <c r="V361" s="313">
        <v>0</v>
      </c>
      <c r="W361" s="314">
        <f t="shared" si="14"/>
        <v>0</v>
      </c>
      <c r="X361" s="36" t="str">
        <f t="shared" si="15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4301031255</v>
      </c>
      <c r="D362" s="326">
        <v>4680115883185</v>
      </c>
      <c r="E362" s="327"/>
      <c r="F362" s="312">
        <v>0.28000000000000003</v>
      </c>
      <c r="G362" s="32">
        <v>6</v>
      </c>
      <c r="H362" s="312">
        <v>1.68</v>
      </c>
      <c r="I362" s="312">
        <v>1.81</v>
      </c>
      <c r="J362" s="32">
        <v>234</v>
      </c>
      <c r="K362" s="32" t="s">
        <v>166</v>
      </c>
      <c r="L362" s="33" t="s">
        <v>64</v>
      </c>
      <c r="M362" s="32">
        <v>45</v>
      </c>
      <c r="N362" s="588" t="s">
        <v>521</v>
      </c>
      <c r="O362" s="334"/>
      <c r="P362" s="334"/>
      <c r="Q362" s="334"/>
      <c r="R362" s="327"/>
      <c r="S362" s="34"/>
      <c r="T362" s="34"/>
      <c r="U362" s="35" t="s">
        <v>65</v>
      </c>
      <c r="V362" s="313">
        <v>0</v>
      </c>
      <c r="W362" s="314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x14ac:dyDescent="0.2">
      <c r="A363" s="319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20"/>
      <c r="M363" s="321"/>
      <c r="N363" s="330" t="s">
        <v>66</v>
      </c>
      <c r="O363" s="331"/>
      <c r="P363" s="331"/>
      <c r="Q363" s="331"/>
      <c r="R363" s="331"/>
      <c r="S363" s="331"/>
      <c r="T363" s="332"/>
      <c r="U363" s="37" t="s">
        <v>67</v>
      </c>
      <c r="V363" s="315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10.238095238095237</v>
      </c>
      <c r="W363" s="315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11</v>
      </c>
      <c r="X363" s="315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8.2830000000000001E-2</v>
      </c>
      <c r="Y363" s="316"/>
      <c r="Z363" s="316"/>
    </row>
    <row r="364" spans="1:53" x14ac:dyDescent="0.2">
      <c r="A364" s="320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20"/>
      <c r="M364" s="321"/>
      <c r="N364" s="330" t="s">
        <v>66</v>
      </c>
      <c r="O364" s="331"/>
      <c r="P364" s="331"/>
      <c r="Q364" s="331"/>
      <c r="R364" s="331"/>
      <c r="S364" s="331"/>
      <c r="T364" s="332"/>
      <c r="U364" s="37" t="s">
        <v>65</v>
      </c>
      <c r="V364" s="315">
        <f>IFERROR(SUM(V350:V362),"0")</f>
        <v>43</v>
      </c>
      <c r="W364" s="315">
        <f>IFERROR(SUM(W350:W362),"0")</f>
        <v>46.2</v>
      </c>
      <c r="X364" s="37"/>
      <c r="Y364" s="316"/>
      <c r="Z364" s="316"/>
    </row>
    <row r="365" spans="1:53" ht="14.25" hidden="1" customHeight="1" x14ac:dyDescent="0.25">
      <c r="A365" s="342" t="s">
        <v>68</v>
      </c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20"/>
      <c r="M365" s="320"/>
      <c r="N365" s="320"/>
      <c r="O365" s="320"/>
      <c r="P365" s="320"/>
      <c r="Q365" s="320"/>
      <c r="R365" s="320"/>
      <c r="S365" s="320"/>
      <c r="T365" s="320"/>
      <c r="U365" s="320"/>
      <c r="V365" s="320"/>
      <c r="W365" s="320"/>
      <c r="X365" s="320"/>
      <c r="Y365" s="308"/>
      <c r="Z365" s="308"/>
    </row>
    <row r="366" spans="1:53" ht="27" hidden="1" customHeight="1" x14ac:dyDescent="0.25">
      <c r="A366" s="54" t="s">
        <v>522</v>
      </c>
      <c r="B366" s="54" t="s">
        <v>523</v>
      </c>
      <c r="C366" s="31">
        <v>4301051258</v>
      </c>
      <c r="D366" s="326">
        <v>4607091389685</v>
      </c>
      <c r="E366" s="327"/>
      <c r="F366" s="312">
        <v>1.3</v>
      </c>
      <c r="G366" s="32">
        <v>6</v>
      </c>
      <c r="H366" s="312">
        <v>7.8</v>
      </c>
      <c r="I366" s="312">
        <v>8.3460000000000001</v>
      </c>
      <c r="J366" s="32">
        <v>56</v>
      </c>
      <c r="K366" s="32" t="s">
        <v>98</v>
      </c>
      <c r="L366" s="33" t="s">
        <v>119</v>
      </c>
      <c r="M366" s="32">
        <v>45</v>
      </c>
      <c r="N366" s="6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34"/>
      <c r="P366" s="334"/>
      <c r="Q366" s="334"/>
      <c r="R366" s="327"/>
      <c r="S366" s="34"/>
      <c r="T366" s="34"/>
      <c r="U366" s="35" t="s">
        <v>65</v>
      </c>
      <c r="V366" s="313">
        <v>0</v>
      </c>
      <c r="W366" s="314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4301051431</v>
      </c>
      <c r="D367" s="326">
        <v>4607091389654</v>
      </c>
      <c r="E367" s="327"/>
      <c r="F367" s="312">
        <v>0.33</v>
      </c>
      <c r="G367" s="32">
        <v>6</v>
      </c>
      <c r="H367" s="312">
        <v>1.98</v>
      </c>
      <c r="I367" s="312">
        <v>2.258</v>
      </c>
      <c r="J367" s="32">
        <v>156</v>
      </c>
      <c r="K367" s="32" t="s">
        <v>63</v>
      </c>
      <c r="L367" s="33" t="s">
        <v>119</v>
      </c>
      <c r="M367" s="32">
        <v>45</v>
      </c>
      <c r="N367" s="4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34"/>
      <c r="P367" s="334"/>
      <c r="Q367" s="334"/>
      <c r="R367" s="327"/>
      <c r="S367" s="34"/>
      <c r="T367" s="34"/>
      <c r="U367" s="35" t="s">
        <v>65</v>
      </c>
      <c r="V367" s="313">
        <v>0</v>
      </c>
      <c r="W367" s="31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4" t="s">
        <v>1</v>
      </c>
    </row>
    <row r="368" spans="1:53" ht="27" hidden="1" customHeight="1" x14ac:dyDescent="0.25">
      <c r="A368" s="54" t="s">
        <v>526</v>
      </c>
      <c r="B368" s="54" t="s">
        <v>527</v>
      </c>
      <c r="C368" s="31">
        <v>4301051284</v>
      </c>
      <c r="D368" s="326">
        <v>4607091384352</v>
      </c>
      <c r="E368" s="327"/>
      <c r="F368" s="312">
        <v>0.6</v>
      </c>
      <c r="G368" s="32">
        <v>4</v>
      </c>
      <c r="H368" s="312">
        <v>2.4</v>
      </c>
      <c r="I368" s="312">
        <v>2.6459999999999999</v>
      </c>
      <c r="J368" s="32">
        <v>120</v>
      </c>
      <c r="K368" s="32" t="s">
        <v>63</v>
      </c>
      <c r="L368" s="33" t="s">
        <v>119</v>
      </c>
      <c r="M368" s="32">
        <v>45</v>
      </c>
      <c r="N368" s="5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34"/>
      <c r="P368" s="334"/>
      <c r="Q368" s="334"/>
      <c r="R368" s="327"/>
      <c r="S368" s="34"/>
      <c r="T368" s="34"/>
      <c r="U368" s="35" t="s">
        <v>65</v>
      </c>
      <c r="V368" s="313">
        <v>0</v>
      </c>
      <c r="W368" s="314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5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4301051257</v>
      </c>
      <c r="D369" s="326">
        <v>4607091389661</v>
      </c>
      <c r="E369" s="327"/>
      <c r="F369" s="312">
        <v>0.55000000000000004</v>
      </c>
      <c r="G369" s="32">
        <v>4</v>
      </c>
      <c r="H369" s="312">
        <v>2.2000000000000002</v>
      </c>
      <c r="I369" s="312">
        <v>2.492</v>
      </c>
      <c r="J369" s="32">
        <v>120</v>
      </c>
      <c r="K369" s="32" t="s">
        <v>63</v>
      </c>
      <c r="L369" s="33" t="s">
        <v>119</v>
      </c>
      <c r="M369" s="32">
        <v>45</v>
      </c>
      <c r="N369" s="41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34"/>
      <c r="P369" s="334"/>
      <c r="Q369" s="334"/>
      <c r="R369" s="327"/>
      <c r="S369" s="34"/>
      <c r="T369" s="34"/>
      <c r="U369" s="35" t="s">
        <v>65</v>
      </c>
      <c r="V369" s="313">
        <v>0</v>
      </c>
      <c r="W369" s="314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56" t="s">
        <v>1</v>
      </c>
    </row>
    <row r="370" spans="1:53" hidden="1" x14ac:dyDescent="0.2">
      <c r="A370" s="319"/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20"/>
      <c r="M370" s="321"/>
      <c r="N370" s="330" t="s">
        <v>66</v>
      </c>
      <c r="O370" s="331"/>
      <c r="P370" s="331"/>
      <c r="Q370" s="331"/>
      <c r="R370" s="331"/>
      <c r="S370" s="331"/>
      <c r="T370" s="332"/>
      <c r="U370" s="37" t="s">
        <v>67</v>
      </c>
      <c r="V370" s="315">
        <f>IFERROR(V366/H366,"0")+IFERROR(V367/H367,"0")+IFERROR(V368/H368,"0")+IFERROR(V369/H369,"0")</f>
        <v>0</v>
      </c>
      <c r="W370" s="315">
        <f>IFERROR(W366/H366,"0")+IFERROR(W367/H367,"0")+IFERROR(W368/H368,"0")+IFERROR(W369/H369,"0")</f>
        <v>0</v>
      </c>
      <c r="X370" s="315">
        <f>IFERROR(IF(X366="",0,X366),"0")+IFERROR(IF(X367="",0,X367),"0")+IFERROR(IF(X368="",0,X368),"0")+IFERROR(IF(X369="",0,X369),"0")</f>
        <v>0</v>
      </c>
      <c r="Y370" s="316"/>
      <c r="Z370" s="316"/>
    </row>
    <row r="371" spans="1:53" hidden="1" x14ac:dyDescent="0.2">
      <c r="A371" s="320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1"/>
      <c r="N371" s="330" t="s">
        <v>66</v>
      </c>
      <c r="O371" s="331"/>
      <c r="P371" s="331"/>
      <c r="Q371" s="331"/>
      <c r="R371" s="331"/>
      <c r="S371" s="331"/>
      <c r="T371" s="332"/>
      <c r="U371" s="37" t="s">
        <v>65</v>
      </c>
      <c r="V371" s="315">
        <f>IFERROR(SUM(V366:V369),"0")</f>
        <v>0</v>
      </c>
      <c r="W371" s="315">
        <f>IFERROR(SUM(W366:W369),"0")</f>
        <v>0</v>
      </c>
      <c r="X371" s="37"/>
      <c r="Y371" s="316"/>
      <c r="Z371" s="316"/>
    </row>
    <row r="372" spans="1:53" ht="14.25" hidden="1" customHeight="1" x14ac:dyDescent="0.25">
      <c r="A372" s="342" t="s">
        <v>208</v>
      </c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0"/>
      <c r="N372" s="320"/>
      <c r="O372" s="320"/>
      <c r="P372" s="320"/>
      <c r="Q372" s="320"/>
      <c r="R372" s="320"/>
      <c r="S372" s="320"/>
      <c r="T372" s="320"/>
      <c r="U372" s="320"/>
      <c r="V372" s="320"/>
      <c r="W372" s="320"/>
      <c r="X372" s="320"/>
      <c r="Y372" s="308"/>
      <c r="Z372" s="308"/>
    </row>
    <row r="373" spans="1:53" ht="27" hidden="1" customHeight="1" x14ac:dyDescent="0.25">
      <c r="A373" s="54" t="s">
        <v>530</v>
      </c>
      <c r="B373" s="54" t="s">
        <v>531</v>
      </c>
      <c r="C373" s="31">
        <v>4301060352</v>
      </c>
      <c r="D373" s="326">
        <v>4680115881648</v>
      </c>
      <c r="E373" s="327"/>
      <c r="F373" s="312">
        <v>1</v>
      </c>
      <c r="G373" s="32">
        <v>4</v>
      </c>
      <c r="H373" s="312">
        <v>4</v>
      </c>
      <c r="I373" s="312">
        <v>4.4039999999999999</v>
      </c>
      <c r="J373" s="32">
        <v>104</v>
      </c>
      <c r="K373" s="32" t="s">
        <v>98</v>
      </c>
      <c r="L373" s="33" t="s">
        <v>64</v>
      </c>
      <c r="M373" s="32">
        <v>35</v>
      </c>
      <c r="N373" s="52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34"/>
      <c r="P373" s="334"/>
      <c r="Q373" s="334"/>
      <c r="R373" s="327"/>
      <c r="S373" s="34"/>
      <c r="T373" s="34"/>
      <c r="U373" s="35" t="s">
        <v>65</v>
      </c>
      <c r="V373" s="313">
        <v>0</v>
      </c>
      <c r="W373" s="314">
        <f>IFERROR(IF(V373="",0,CEILING((V373/$H373),1)*$H373),"")</f>
        <v>0</v>
      </c>
      <c r="X373" s="36" t="str">
        <f>IFERROR(IF(W373=0,"",ROUNDUP(W373/H373,0)*0.01196),"")</f>
        <v/>
      </c>
      <c r="Y373" s="56"/>
      <c r="Z373" s="57"/>
      <c r="AD373" s="58"/>
      <c r="BA373" s="257" t="s">
        <v>1</v>
      </c>
    </row>
    <row r="374" spans="1:53" hidden="1" x14ac:dyDescent="0.2">
      <c r="A374" s="319"/>
      <c r="B374" s="320"/>
      <c r="C374" s="320"/>
      <c r="D374" s="320"/>
      <c r="E374" s="320"/>
      <c r="F374" s="320"/>
      <c r="G374" s="320"/>
      <c r="H374" s="320"/>
      <c r="I374" s="320"/>
      <c r="J374" s="320"/>
      <c r="K374" s="320"/>
      <c r="L374" s="320"/>
      <c r="M374" s="321"/>
      <c r="N374" s="330" t="s">
        <v>66</v>
      </c>
      <c r="O374" s="331"/>
      <c r="P374" s="331"/>
      <c r="Q374" s="331"/>
      <c r="R374" s="331"/>
      <c r="S374" s="331"/>
      <c r="T374" s="332"/>
      <c r="U374" s="37" t="s">
        <v>67</v>
      </c>
      <c r="V374" s="315">
        <f>IFERROR(V373/H373,"0")</f>
        <v>0</v>
      </c>
      <c r="W374" s="315">
        <f>IFERROR(W373/H373,"0")</f>
        <v>0</v>
      </c>
      <c r="X374" s="315">
        <f>IFERROR(IF(X373="",0,X373),"0")</f>
        <v>0</v>
      </c>
      <c r="Y374" s="316"/>
      <c r="Z374" s="316"/>
    </row>
    <row r="375" spans="1:53" hidden="1" x14ac:dyDescent="0.2">
      <c r="A375" s="320"/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20"/>
      <c r="M375" s="321"/>
      <c r="N375" s="330" t="s">
        <v>66</v>
      </c>
      <c r="O375" s="331"/>
      <c r="P375" s="331"/>
      <c r="Q375" s="331"/>
      <c r="R375" s="331"/>
      <c r="S375" s="331"/>
      <c r="T375" s="332"/>
      <c r="U375" s="37" t="s">
        <v>65</v>
      </c>
      <c r="V375" s="315">
        <f>IFERROR(SUM(V373:V373),"0")</f>
        <v>0</v>
      </c>
      <c r="W375" s="315">
        <f>IFERROR(SUM(W373:W373),"0")</f>
        <v>0</v>
      </c>
      <c r="X375" s="37"/>
      <c r="Y375" s="316"/>
      <c r="Z375" s="316"/>
    </row>
    <row r="376" spans="1:53" ht="14.25" hidden="1" customHeight="1" x14ac:dyDescent="0.25">
      <c r="A376" s="342" t="s">
        <v>81</v>
      </c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20"/>
      <c r="M376" s="320"/>
      <c r="N376" s="320"/>
      <c r="O376" s="320"/>
      <c r="P376" s="320"/>
      <c r="Q376" s="320"/>
      <c r="R376" s="320"/>
      <c r="S376" s="320"/>
      <c r="T376" s="320"/>
      <c r="U376" s="320"/>
      <c r="V376" s="320"/>
      <c r="W376" s="320"/>
      <c r="X376" s="320"/>
      <c r="Y376" s="308"/>
      <c r="Z376" s="308"/>
    </row>
    <row r="377" spans="1:53" ht="27" hidden="1" customHeight="1" x14ac:dyDescent="0.25">
      <c r="A377" s="54" t="s">
        <v>532</v>
      </c>
      <c r="B377" s="54" t="s">
        <v>533</v>
      </c>
      <c r="C377" s="31">
        <v>4301032046</v>
      </c>
      <c r="D377" s="326">
        <v>4680115884359</v>
      </c>
      <c r="E377" s="327"/>
      <c r="F377" s="312">
        <v>0.06</v>
      </c>
      <c r="G377" s="32">
        <v>20</v>
      </c>
      <c r="H377" s="312">
        <v>1.2</v>
      </c>
      <c r="I377" s="312">
        <v>1.8</v>
      </c>
      <c r="J377" s="32">
        <v>200</v>
      </c>
      <c r="K377" s="32" t="s">
        <v>534</v>
      </c>
      <c r="L377" s="33" t="s">
        <v>535</v>
      </c>
      <c r="M377" s="32">
        <v>60</v>
      </c>
      <c r="N377" s="375" t="s">
        <v>536</v>
      </c>
      <c r="O377" s="334"/>
      <c r="P377" s="334"/>
      <c r="Q377" s="334"/>
      <c r="R377" s="327"/>
      <c r="S377" s="34"/>
      <c r="T377" s="34"/>
      <c r="U377" s="35" t="s">
        <v>65</v>
      </c>
      <c r="V377" s="313">
        <v>0</v>
      </c>
      <c r="W377" s="314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537</v>
      </c>
      <c r="B378" s="54" t="s">
        <v>538</v>
      </c>
      <c r="C378" s="31">
        <v>4301032045</v>
      </c>
      <c r="D378" s="326">
        <v>4680115884335</v>
      </c>
      <c r="E378" s="327"/>
      <c r="F378" s="312">
        <v>0.06</v>
      </c>
      <c r="G378" s="32">
        <v>20</v>
      </c>
      <c r="H378" s="312">
        <v>1.2</v>
      </c>
      <c r="I378" s="312">
        <v>1.8</v>
      </c>
      <c r="J378" s="32">
        <v>200</v>
      </c>
      <c r="K378" s="32" t="s">
        <v>534</v>
      </c>
      <c r="L378" s="33" t="s">
        <v>535</v>
      </c>
      <c r="M378" s="32">
        <v>60</v>
      </c>
      <c r="N378" s="541" t="s">
        <v>539</v>
      </c>
      <c r="O378" s="334"/>
      <c r="P378" s="334"/>
      <c r="Q378" s="334"/>
      <c r="R378" s="327"/>
      <c r="S378" s="34"/>
      <c r="T378" s="34"/>
      <c r="U378" s="35" t="s">
        <v>65</v>
      </c>
      <c r="V378" s="313">
        <v>0</v>
      </c>
      <c r="W378" s="314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t="27" hidden="1" customHeight="1" x14ac:dyDescent="0.25">
      <c r="A379" s="54" t="s">
        <v>540</v>
      </c>
      <c r="B379" s="54" t="s">
        <v>541</v>
      </c>
      <c r="C379" s="31">
        <v>4301032047</v>
      </c>
      <c r="D379" s="326">
        <v>4680115884342</v>
      </c>
      <c r="E379" s="327"/>
      <c r="F379" s="312">
        <v>0.06</v>
      </c>
      <c r="G379" s="32">
        <v>20</v>
      </c>
      <c r="H379" s="312">
        <v>1.2</v>
      </c>
      <c r="I379" s="312">
        <v>1.8</v>
      </c>
      <c r="J379" s="32">
        <v>200</v>
      </c>
      <c r="K379" s="32" t="s">
        <v>534</v>
      </c>
      <c r="L379" s="33" t="s">
        <v>535</v>
      </c>
      <c r="M379" s="32">
        <v>60</v>
      </c>
      <c r="N379" s="430" t="s">
        <v>542</v>
      </c>
      <c r="O379" s="334"/>
      <c r="P379" s="334"/>
      <c r="Q379" s="334"/>
      <c r="R379" s="327"/>
      <c r="S379" s="34"/>
      <c r="T379" s="34"/>
      <c r="U379" s="35" t="s">
        <v>65</v>
      </c>
      <c r="V379" s="313">
        <v>0</v>
      </c>
      <c r="W379" s="314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543</v>
      </c>
      <c r="B380" s="54" t="s">
        <v>544</v>
      </c>
      <c r="C380" s="31">
        <v>4301170011</v>
      </c>
      <c r="D380" s="326">
        <v>4680115884113</v>
      </c>
      <c r="E380" s="327"/>
      <c r="F380" s="312">
        <v>0.11</v>
      </c>
      <c r="G380" s="32">
        <v>12</v>
      </c>
      <c r="H380" s="312">
        <v>1.32</v>
      </c>
      <c r="I380" s="312">
        <v>1.88</v>
      </c>
      <c r="J380" s="32">
        <v>200</v>
      </c>
      <c r="K380" s="32" t="s">
        <v>534</v>
      </c>
      <c r="L380" s="33" t="s">
        <v>535</v>
      </c>
      <c r="M380" s="32">
        <v>150</v>
      </c>
      <c r="N380" s="485" t="s">
        <v>545</v>
      </c>
      <c r="O380" s="334"/>
      <c r="P380" s="334"/>
      <c r="Q380" s="334"/>
      <c r="R380" s="327"/>
      <c r="S380" s="34"/>
      <c r="T380" s="34"/>
      <c r="U380" s="35" t="s">
        <v>65</v>
      </c>
      <c r="V380" s="313">
        <v>0</v>
      </c>
      <c r="W380" s="314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idden="1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0"/>
      <c r="M381" s="321"/>
      <c r="N381" s="330" t="s">
        <v>66</v>
      </c>
      <c r="O381" s="331"/>
      <c r="P381" s="331"/>
      <c r="Q381" s="331"/>
      <c r="R381" s="331"/>
      <c r="S381" s="331"/>
      <c r="T381" s="332"/>
      <c r="U381" s="37" t="s">
        <v>67</v>
      </c>
      <c r="V381" s="315">
        <f>IFERROR(V377/H377,"0")+IFERROR(V378/H378,"0")+IFERROR(V379/H379,"0")+IFERROR(V380/H380,"0")</f>
        <v>0</v>
      </c>
      <c r="W381" s="315">
        <f>IFERROR(W377/H377,"0")+IFERROR(W378/H378,"0")+IFERROR(W379/H379,"0")+IFERROR(W380/H380,"0")</f>
        <v>0</v>
      </c>
      <c r="X381" s="315">
        <f>IFERROR(IF(X377="",0,X377),"0")+IFERROR(IF(X378="",0,X378),"0")+IFERROR(IF(X379="",0,X379),"0")+IFERROR(IF(X380="",0,X380),"0")</f>
        <v>0</v>
      </c>
      <c r="Y381" s="316"/>
      <c r="Z381" s="316"/>
    </row>
    <row r="382" spans="1:53" hidden="1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1"/>
      <c r="N382" s="330" t="s">
        <v>66</v>
      </c>
      <c r="O382" s="331"/>
      <c r="P382" s="331"/>
      <c r="Q382" s="331"/>
      <c r="R382" s="331"/>
      <c r="S382" s="331"/>
      <c r="T382" s="332"/>
      <c r="U382" s="37" t="s">
        <v>65</v>
      </c>
      <c r="V382" s="315">
        <f>IFERROR(SUM(V377:V380),"0")</f>
        <v>0</v>
      </c>
      <c r="W382" s="315">
        <f>IFERROR(SUM(W377:W380),"0")</f>
        <v>0</v>
      </c>
      <c r="X382" s="37"/>
      <c r="Y382" s="316"/>
      <c r="Z382" s="316"/>
    </row>
    <row r="383" spans="1:53" ht="16.5" hidden="1" customHeight="1" x14ac:dyDescent="0.25">
      <c r="A383" s="328" t="s">
        <v>546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20"/>
      <c r="Y383" s="309"/>
      <c r="Z383" s="309"/>
    </row>
    <row r="384" spans="1:53" ht="14.25" hidden="1" customHeight="1" x14ac:dyDescent="0.25">
      <c r="A384" s="342" t="s">
        <v>95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20"/>
      <c r="Y384" s="308"/>
      <c r="Z384" s="308"/>
    </row>
    <row r="385" spans="1:53" ht="27" hidden="1" customHeight="1" x14ac:dyDescent="0.25">
      <c r="A385" s="54" t="s">
        <v>547</v>
      </c>
      <c r="B385" s="54" t="s">
        <v>548</v>
      </c>
      <c r="C385" s="31">
        <v>4301020196</v>
      </c>
      <c r="D385" s="326">
        <v>4607091389388</v>
      </c>
      <c r="E385" s="327"/>
      <c r="F385" s="312">
        <v>1.3</v>
      </c>
      <c r="G385" s="32">
        <v>4</v>
      </c>
      <c r="H385" s="312">
        <v>5.2</v>
      </c>
      <c r="I385" s="312">
        <v>5.6079999999999997</v>
      </c>
      <c r="J385" s="32">
        <v>104</v>
      </c>
      <c r="K385" s="32" t="s">
        <v>98</v>
      </c>
      <c r="L385" s="33" t="s">
        <v>119</v>
      </c>
      <c r="M385" s="32">
        <v>35</v>
      </c>
      <c r="N385" s="3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34"/>
      <c r="P385" s="334"/>
      <c r="Q385" s="334"/>
      <c r="R385" s="327"/>
      <c r="S385" s="34"/>
      <c r="T385" s="34"/>
      <c r="U385" s="35" t="s">
        <v>65</v>
      </c>
      <c r="V385" s="313">
        <v>0</v>
      </c>
      <c r="W385" s="314">
        <f>IFERROR(IF(V385="",0,CEILING((V385/$H385),1)*$H385),"")</f>
        <v>0</v>
      </c>
      <c r="X385" s="36" t="str">
        <f>IFERROR(IF(W385=0,"",ROUNDUP(W385/H385,0)*0.01196),"")</f>
        <v/>
      </c>
      <c r="Y385" s="56"/>
      <c r="Z385" s="57"/>
      <c r="AD385" s="58"/>
      <c r="BA385" s="262" t="s">
        <v>1</v>
      </c>
    </row>
    <row r="386" spans="1:53" ht="27" hidden="1" customHeight="1" x14ac:dyDescent="0.25">
      <c r="A386" s="54" t="s">
        <v>549</v>
      </c>
      <c r="B386" s="54" t="s">
        <v>550</v>
      </c>
      <c r="C386" s="31">
        <v>4301020185</v>
      </c>
      <c r="D386" s="326">
        <v>4607091389364</v>
      </c>
      <c r="E386" s="327"/>
      <c r="F386" s="312">
        <v>0.42</v>
      </c>
      <c r="G386" s="32">
        <v>6</v>
      </c>
      <c r="H386" s="312">
        <v>2.52</v>
      </c>
      <c r="I386" s="312">
        <v>2.75</v>
      </c>
      <c r="J386" s="32">
        <v>156</v>
      </c>
      <c r="K386" s="32" t="s">
        <v>63</v>
      </c>
      <c r="L386" s="33" t="s">
        <v>119</v>
      </c>
      <c r="M386" s="32">
        <v>35</v>
      </c>
      <c r="N386" s="52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34"/>
      <c r="P386" s="334"/>
      <c r="Q386" s="334"/>
      <c r="R386" s="327"/>
      <c r="S386" s="34"/>
      <c r="T386" s="34"/>
      <c r="U386" s="35" t="s">
        <v>65</v>
      </c>
      <c r="V386" s="313">
        <v>0</v>
      </c>
      <c r="W386" s="314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3" t="s">
        <v>1</v>
      </c>
    </row>
    <row r="387" spans="1:53" hidden="1" x14ac:dyDescent="0.2">
      <c r="A387" s="319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1"/>
      <c r="N387" s="330" t="s">
        <v>66</v>
      </c>
      <c r="O387" s="331"/>
      <c r="P387" s="331"/>
      <c r="Q387" s="331"/>
      <c r="R387" s="331"/>
      <c r="S387" s="331"/>
      <c r="T387" s="332"/>
      <c r="U387" s="37" t="s">
        <v>67</v>
      </c>
      <c r="V387" s="315">
        <f>IFERROR(V385/H385,"0")+IFERROR(V386/H386,"0")</f>
        <v>0</v>
      </c>
      <c r="W387" s="315">
        <f>IFERROR(W385/H385,"0")+IFERROR(W386/H386,"0")</f>
        <v>0</v>
      </c>
      <c r="X387" s="315">
        <f>IFERROR(IF(X385="",0,X385),"0")+IFERROR(IF(X386="",0,X386),"0")</f>
        <v>0</v>
      </c>
      <c r="Y387" s="316"/>
      <c r="Z387" s="316"/>
    </row>
    <row r="388" spans="1:53" hidden="1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0"/>
      <c r="M388" s="321"/>
      <c r="N388" s="330" t="s">
        <v>66</v>
      </c>
      <c r="O388" s="331"/>
      <c r="P388" s="331"/>
      <c r="Q388" s="331"/>
      <c r="R388" s="331"/>
      <c r="S388" s="331"/>
      <c r="T388" s="332"/>
      <c r="U388" s="37" t="s">
        <v>65</v>
      </c>
      <c r="V388" s="315">
        <f>IFERROR(SUM(V385:V386),"0")</f>
        <v>0</v>
      </c>
      <c r="W388" s="315">
        <f>IFERROR(SUM(W385:W386),"0")</f>
        <v>0</v>
      </c>
      <c r="X388" s="37"/>
      <c r="Y388" s="316"/>
      <c r="Z388" s="316"/>
    </row>
    <row r="389" spans="1:53" ht="14.25" hidden="1" customHeight="1" x14ac:dyDescent="0.25">
      <c r="A389" s="342" t="s">
        <v>60</v>
      </c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20"/>
      <c r="Y389" s="308"/>
      <c r="Z389" s="308"/>
    </row>
    <row r="390" spans="1:53" ht="27" hidden="1" customHeight="1" x14ac:dyDescent="0.25">
      <c r="A390" s="54" t="s">
        <v>551</v>
      </c>
      <c r="B390" s="54" t="s">
        <v>552</v>
      </c>
      <c r="C390" s="31">
        <v>4301031212</v>
      </c>
      <c r="D390" s="326">
        <v>4607091389739</v>
      </c>
      <c r="E390" s="327"/>
      <c r="F390" s="312">
        <v>0.7</v>
      </c>
      <c r="G390" s="32">
        <v>6</v>
      </c>
      <c r="H390" s="312">
        <v>4.2</v>
      </c>
      <c r="I390" s="312">
        <v>4.43</v>
      </c>
      <c r="J390" s="32">
        <v>156</v>
      </c>
      <c r="K390" s="32" t="s">
        <v>63</v>
      </c>
      <c r="L390" s="33" t="s">
        <v>99</v>
      </c>
      <c r="M390" s="32">
        <v>45</v>
      </c>
      <c r="N390" s="3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34"/>
      <c r="P390" s="334"/>
      <c r="Q390" s="334"/>
      <c r="R390" s="327"/>
      <c r="S390" s="34"/>
      <c r="T390" s="34"/>
      <c r="U390" s="35" t="s">
        <v>65</v>
      </c>
      <c r="V390" s="313">
        <v>0</v>
      </c>
      <c r="W390" s="314">
        <f t="shared" ref="W390:W396" si="16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4" t="s">
        <v>1</v>
      </c>
    </row>
    <row r="391" spans="1:53" ht="27" hidden="1" customHeight="1" x14ac:dyDescent="0.25">
      <c r="A391" s="54" t="s">
        <v>553</v>
      </c>
      <c r="B391" s="54" t="s">
        <v>554</v>
      </c>
      <c r="C391" s="31">
        <v>4301031247</v>
      </c>
      <c r="D391" s="326">
        <v>4680115883048</v>
      </c>
      <c r="E391" s="327"/>
      <c r="F391" s="312">
        <v>1</v>
      </c>
      <c r="G391" s="32">
        <v>4</v>
      </c>
      <c r="H391" s="312">
        <v>4</v>
      </c>
      <c r="I391" s="312">
        <v>4.21</v>
      </c>
      <c r="J391" s="32">
        <v>120</v>
      </c>
      <c r="K391" s="32" t="s">
        <v>63</v>
      </c>
      <c r="L391" s="33" t="s">
        <v>64</v>
      </c>
      <c r="M391" s="32">
        <v>40</v>
      </c>
      <c r="N391" s="64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34"/>
      <c r="P391" s="334"/>
      <c r="Q391" s="334"/>
      <c r="R391" s="327"/>
      <c r="S391" s="34"/>
      <c r="T391" s="34"/>
      <c r="U391" s="35" t="s">
        <v>65</v>
      </c>
      <c r="V391" s="313">
        <v>0</v>
      </c>
      <c r="W391" s="314">
        <f t="shared" si="16"/>
        <v>0</v>
      </c>
      <c r="X391" s="36" t="str">
        <f>IFERROR(IF(W391=0,"",ROUNDUP(W391/H391,0)*0.00937),"")</f>
        <v/>
      </c>
      <c r="Y391" s="56"/>
      <c r="Z391" s="57"/>
      <c r="AD391" s="58"/>
      <c r="BA391" s="265" t="s">
        <v>1</v>
      </c>
    </row>
    <row r="392" spans="1:53" ht="27" hidden="1" customHeight="1" x14ac:dyDescent="0.25">
      <c r="A392" s="54" t="s">
        <v>555</v>
      </c>
      <c r="B392" s="54" t="s">
        <v>556</v>
      </c>
      <c r="C392" s="31">
        <v>4301031176</v>
      </c>
      <c r="D392" s="326">
        <v>4607091389425</v>
      </c>
      <c r="E392" s="327"/>
      <c r="F392" s="312">
        <v>0.35</v>
      </c>
      <c r="G392" s="32">
        <v>6</v>
      </c>
      <c r="H392" s="312">
        <v>2.1</v>
      </c>
      <c r="I392" s="312">
        <v>2.23</v>
      </c>
      <c r="J392" s="32">
        <v>234</v>
      </c>
      <c r="K392" s="32" t="s">
        <v>166</v>
      </c>
      <c r="L392" s="33" t="s">
        <v>64</v>
      </c>
      <c r="M392" s="32">
        <v>45</v>
      </c>
      <c r="N39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34"/>
      <c r="P392" s="334"/>
      <c r="Q392" s="334"/>
      <c r="R392" s="327"/>
      <c r="S392" s="34"/>
      <c r="T392" s="34"/>
      <c r="U392" s="35" t="s">
        <v>65</v>
      </c>
      <c r="V392" s="313">
        <v>0</v>
      </c>
      <c r="W392" s="314">
        <f t="shared" si="16"/>
        <v>0</v>
      </c>
      <c r="X392" s="36" t="str">
        <f>IFERROR(IF(W392=0,"",ROUNDUP(W392/H392,0)*0.00502),"")</f>
        <v/>
      </c>
      <c r="Y392" s="56"/>
      <c r="Z392" s="57"/>
      <c r="AD392" s="58"/>
      <c r="BA392" s="266" t="s">
        <v>1</v>
      </c>
    </row>
    <row r="393" spans="1:53" ht="27" hidden="1" customHeight="1" x14ac:dyDescent="0.25">
      <c r="A393" s="54" t="s">
        <v>557</v>
      </c>
      <c r="B393" s="54" t="s">
        <v>558</v>
      </c>
      <c r="C393" s="31">
        <v>4301031215</v>
      </c>
      <c r="D393" s="326">
        <v>4680115882911</v>
      </c>
      <c r="E393" s="327"/>
      <c r="F393" s="312">
        <v>0.4</v>
      </c>
      <c r="G393" s="32">
        <v>6</v>
      </c>
      <c r="H393" s="312">
        <v>2.4</v>
      </c>
      <c r="I393" s="312">
        <v>2.5299999999999998</v>
      </c>
      <c r="J393" s="32">
        <v>234</v>
      </c>
      <c r="K393" s="32" t="s">
        <v>166</v>
      </c>
      <c r="L393" s="33" t="s">
        <v>64</v>
      </c>
      <c r="M393" s="32">
        <v>40</v>
      </c>
      <c r="N393" s="489" t="s">
        <v>559</v>
      </c>
      <c r="O393" s="334"/>
      <c r="P393" s="334"/>
      <c r="Q393" s="334"/>
      <c r="R393" s="327"/>
      <c r="S393" s="34"/>
      <c r="T393" s="34"/>
      <c r="U393" s="35" t="s">
        <v>65</v>
      </c>
      <c r="V393" s="313">
        <v>0</v>
      </c>
      <c r="W393" s="314">
        <f t="shared" si="16"/>
        <v>0</v>
      </c>
      <c r="X393" s="36" t="str">
        <f>IFERROR(IF(W393=0,"",ROUNDUP(W393/H393,0)*0.00502),"")</f>
        <v/>
      </c>
      <c r="Y393" s="56"/>
      <c r="Z393" s="57"/>
      <c r="AD393" s="58"/>
      <c r="BA393" s="267" t="s">
        <v>1</v>
      </c>
    </row>
    <row r="394" spans="1:53" ht="27" hidden="1" customHeight="1" x14ac:dyDescent="0.25">
      <c r="A394" s="54" t="s">
        <v>560</v>
      </c>
      <c r="B394" s="54" t="s">
        <v>561</v>
      </c>
      <c r="C394" s="31">
        <v>4301031167</v>
      </c>
      <c r="D394" s="326">
        <v>4680115880771</v>
      </c>
      <c r="E394" s="327"/>
      <c r="F394" s="312">
        <v>0.28000000000000003</v>
      </c>
      <c r="G394" s="32">
        <v>6</v>
      </c>
      <c r="H394" s="312">
        <v>1.68</v>
      </c>
      <c r="I394" s="31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34"/>
      <c r="P394" s="334"/>
      <c r="Q394" s="334"/>
      <c r="R394" s="327"/>
      <c r="S394" s="34"/>
      <c r="T394" s="34"/>
      <c r="U394" s="35" t="s">
        <v>65</v>
      </c>
      <c r="V394" s="313">
        <v>0</v>
      </c>
      <c r="W394" s="314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562</v>
      </c>
      <c r="B395" s="54" t="s">
        <v>563</v>
      </c>
      <c r="C395" s="31">
        <v>4301031173</v>
      </c>
      <c r="D395" s="326">
        <v>4607091389500</v>
      </c>
      <c r="E395" s="327"/>
      <c r="F395" s="312">
        <v>0.35</v>
      </c>
      <c r="G395" s="32">
        <v>6</v>
      </c>
      <c r="H395" s="312">
        <v>2.1</v>
      </c>
      <c r="I395" s="312">
        <v>2.23</v>
      </c>
      <c r="J395" s="32">
        <v>234</v>
      </c>
      <c r="K395" s="32" t="s">
        <v>166</v>
      </c>
      <c r="L395" s="33" t="s">
        <v>64</v>
      </c>
      <c r="M395" s="32">
        <v>45</v>
      </c>
      <c r="N395" s="4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34"/>
      <c r="P395" s="334"/>
      <c r="Q395" s="334"/>
      <c r="R395" s="327"/>
      <c r="S395" s="34"/>
      <c r="T395" s="34"/>
      <c r="U395" s="35" t="s">
        <v>65</v>
      </c>
      <c r="V395" s="313">
        <v>0</v>
      </c>
      <c r="W395" s="314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564</v>
      </c>
      <c r="B396" s="54" t="s">
        <v>565</v>
      </c>
      <c r="C396" s="31">
        <v>4301031103</v>
      </c>
      <c r="D396" s="326">
        <v>4680115881983</v>
      </c>
      <c r="E396" s="327"/>
      <c r="F396" s="312">
        <v>0.28000000000000003</v>
      </c>
      <c r="G396" s="32">
        <v>4</v>
      </c>
      <c r="H396" s="312">
        <v>1.1200000000000001</v>
      </c>
      <c r="I396" s="312">
        <v>1.252</v>
      </c>
      <c r="J396" s="32">
        <v>234</v>
      </c>
      <c r="K396" s="32" t="s">
        <v>166</v>
      </c>
      <c r="L396" s="33" t="s">
        <v>64</v>
      </c>
      <c r="M396" s="32">
        <v>40</v>
      </c>
      <c r="N396" s="4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34"/>
      <c r="P396" s="334"/>
      <c r="Q396" s="334"/>
      <c r="R396" s="327"/>
      <c r="S396" s="34"/>
      <c r="T396" s="34"/>
      <c r="U396" s="35" t="s">
        <v>65</v>
      </c>
      <c r="V396" s="313">
        <v>0</v>
      </c>
      <c r="W396" s="314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idden="1" x14ac:dyDescent="0.2">
      <c r="A397" s="319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1"/>
      <c r="N397" s="330" t="s">
        <v>66</v>
      </c>
      <c r="O397" s="331"/>
      <c r="P397" s="331"/>
      <c r="Q397" s="331"/>
      <c r="R397" s="331"/>
      <c r="S397" s="331"/>
      <c r="T397" s="332"/>
      <c r="U397" s="37" t="s">
        <v>67</v>
      </c>
      <c r="V397" s="315">
        <f>IFERROR(V390/H390,"0")+IFERROR(V391/H391,"0")+IFERROR(V392/H392,"0")+IFERROR(V393/H393,"0")+IFERROR(V394/H394,"0")+IFERROR(V395/H395,"0")+IFERROR(V396/H396,"0")</f>
        <v>0</v>
      </c>
      <c r="W397" s="315">
        <f>IFERROR(W390/H390,"0")+IFERROR(W391/H391,"0")+IFERROR(W392/H392,"0")+IFERROR(W393/H393,"0")+IFERROR(W394/H394,"0")+IFERROR(W395/H395,"0")+IFERROR(W396/H396,"0")</f>
        <v>0</v>
      </c>
      <c r="X397" s="315">
        <f>IFERROR(IF(X390="",0,X390),"0")+IFERROR(IF(X391="",0,X391),"0")+IFERROR(IF(X392="",0,X392),"0")+IFERROR(IF(X393="",0,X393),"0")+IFERROR(IF(X394="",0,X394),"0")+IFERROR(IF(X395="",0,X395),"0")+IFERROR(IF(X396="",0,X396),"0")</f>
        <v>0</v>
      </c>
      <c r="Y397" s="316"/>
      <c r="Z397" s="316"/>
    </row>
    <row r="398" spans="1:53" hidden="1" x14ac:dyDescent="0.2">
      <c r="A398" s="320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0"/>
      <c r="M398" s="321"/>
      <c r="N398" s="330" t="s">
        <v>66</v>
      </c>
      <c r="O398" s="331"/>
      <c r="P398" s="331"/>
      <c r="Q398" s="331"/>
      <c r="R398" s="331"/>
      <c r="S398" s="331"/>
      <c r="T398" s="332"/>
      <c r="U398" s="37" t="s">
        <v>65</v>
      </c>
      <c r="V398" s="315">
        <f>IFERROR(SUM(V390:V396),"0")</f>
        <v>0</v>
      </c>
      <c r="W398" s="315">
        <f>IFERROR(SUM(W390:W396),"0")</f>
        <v>0</v>
      </c>
      <c r="X398" s="37"/>
      <c r="Y398" s="316"/>
      <c r="Z398" s="316"/>
    </row>
    <row r="399" spans="1:53" ht="14.25" hidden="1" customHeight="1" x14ac:dyDescent="0.25">
      <c r="A399" s="342" t="s">
        <v>81</v>
      </c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20"/>
      <c r="Y399" s="308"/>
      <c r="Z399" s="308"/>
    </row>
    <row r="400" spans="1:53" ht="27" hidden="1" customHeight="1" x14ac:dyDescent="0.25">
      <c r="A400" s="54" t="s">
        <v>566</v>
      </c>
      <c r="B400" s="54" t="s">
        <v>567</v>
      </c>
      <c r="C400" s="31">
        <v>4301040358</v>
      </c>
      <c r="D400" s="326">
        <v>4680115884571</v>
      </c>
      <c r="E400" s="327"/>
      <c r="F400" s="312">
        <v>0.1</v>
      </c>
      <c r="G400" s="32">
        <v>20</v>
      </c>
      <c r="H400" s="312">
        <v>2</v>
      </c>
      <c r="I400" s="312">
        <v>2.6</v>
      </c>
      <c r="J400" s="32">
        <v>200</v>
      </c>
      <c r="K400" s="32" t="s">
        <v>534</v>
      </c>
      <c r="L400" s="33" t="s">
        <v>535</v>
      </c>
      <c r="M400" s="32">
        <v>60</v>
      </c>
      <c r="N400" s="590" t="s">
        <v>568</v>
      </c>
      <c r="O400" s="334"/>
      <c r="P400" s="334"/>
      <c r="Q400" s="334"/>
      <c r="R400" s="327"/>
      <c r="S400" s="34"/>
      <c r="T400" s="34"/>
      <c r="U400" s="35" t="s">
        <v>65</v>
      </c>
      <c r="V400" s="313">
        <v>0</v>
      </c>
      <c r="W400" s="314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 t="s">
        <v>569</v>
      </c>
      <c r="AD400" s="58"/>
      <c r="BA400" s="271" t="s">
        <v>1</v>
      </c>
    </row>
    <row r="401" spans="1:53" hidden="1" x14ac:dyDescent="0.2">
      <c r="A401" s="319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1"/>
      <c r="N401" s="330" t="s">
        <v>66</v>
      </c>
      <c r="O401" s="331"/>
      <c r="P401" s="331"/>
      <c r="Q401" s="331"/>
      <c r="R401" s="331"/>
      <c r="S401" s="331"/>
      <c r="T401" s="332"/>
      <c r="U401" s="37" t="s">
        <v>67</v>
      </c>
      <c r="V401" s="315">
        <f>IFERROR(V400/H400,"0")</f>
        <v>0</v>
      </c>
      <c r="W401" s="315">
        <f>IFERROR(W400/H400,"0")</f>
        <v>0</v>
      </c>
      <c r="X401" s="315">
        <f>IFERROR(IF(X400="",0,X400),"0")</f>
        <v>0</v>
      </c>
      <c r="Y401" s="316"/>
      <c r="Z401" s="316"/>
    </row>
    <row r="402" spans="1:53" hidden="1" x14ac:dyDescent="0.2">
      <c r="A402" s="320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20"/>
      <c r="M402" s="321"/>
      <c r="N402" s="330" t="s">
        <v>66</v>
      </c>
      <c r="O402" s="331"/>
      <c r="P402" s="331"/>
      <c r="Q402" s="331"/>
      <c r="R402" s="331"/>
      <c r="S402" s="331"/>
      <c r="T402" s="332"/>
      <c r="U402" s="37" t="s">
        <v>65</v>
      </c>
      <c r="V402" s="315">
        <f>IFERROR(SUM(V400:V400),"0")</f>
        <v>0</v>
      </c>
      <c r="W402" s="315">
        <f>IFERROR(SUM(W400:W400),"0")</f>
        <v>0</v>
      </c>
      <c r="X402" s="37"/>
      <c r="Y402" s="316"/>
      <c r="Z402" s="316"/>
    </row>
    <row r="403" spans="1:53" ht="14.25" hidden="1" customHeight="1" x14ac:dyDescent="0.25">
      <c r="A403" s="342" t="s">
        <v>90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20"/>
      <c r="Y403" s="308"/>
      <c r="Z403" s="308"/>
    </row>
    <row r="404" spans="1:53" ht="27" hidden="1" customHeight="1" x14ac:dyDescent="0.25">
      <c r="A404" s="54" t="s">
        <v>570</v>
      </c>
      <c r="B404" s="54" t="s">
        <v>571</v>
      </c>
      <c r="C404" s="31">
        <v>4301170010</v>
      </c>
      <c r="D404" s="326">
        <v>4680115884090</v>
      </c>
      <c r="E404" s="327"/>
      <c r="F404" s="312">
        <v>0.11</v>
      </c>
      <c r="G404" s="32">
        <v>12</v>
      </c>
      <c r="H404" s="312">
        <v>1.32</v>
      </c>
      <c r="I404" s="312">
        <v>1.88</v>
      </c>
      <c r="J404" s="32">
        <v>200</v>
      </c>
      <c r="K404" s="32" t="s">
        <v>534</v>
      </c>
      <c r="L404" s="33" t="s">
        <v>535</v>
      </c>
      <c r="M404" s="32">
        <v>150</v>
      </c>
      <c r="N404" s="620" t="s">
        <v>572</v>
      </c>
      <c r="O404" s="334"/>
      <c r="P404" s="334"/>
      <c r="Q404" s="334"/>
      <c r="R404" s="327"/>
      <c r="S404" s="34"/>
      <c r="T404" s="34"/>
      <c r="U404" s="35" t="s">
        <v>65</v>
      </c>
      <c r="V404" s="313">
        <v>0</v>
      </c>
      <c r="W404" s="314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2" t="s">
        <v>1</v>
      </c>
    </row>
    <row r="405" spans="1:53" hidden="1" x14ac:dyDescent="0.2">
      <c r="A405" s="319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0"/>
      <c r="M405" s="321"/>
      <c r="N405" s="330" t="s">
        <v>66</v>
      </c>
      <c r="O405" s="331"/>
      <c r="P405" s="331"/>
      <c r="Q405" s="331"/>
      <c r="R405" s="331"/>
      <c r="S405" s="331"/>
      <c r="T405" s="332"/>
      <c r="U405" s="37" t="s">
        <v>67</v>
      </c>
      <c r="V405" s="315">
        <f>IFERROR(V404/H404,"0")</f>
        <v>0</v>
      </c>
      <c r="W405" s="315">
        <f>IFERROR(W404/H404,"0")</f>
        <v>0</v>
      </c>
      <c r="X405" s="315">
        <f>IFERROR(IF(X404="",0,X404),"0")</f>
        <v>0</v>
      </c>
      <c r="Y405" s="316"/>
      <c r="Z405" s="316"/>
    </row>
    <row r="406" spans="1:53" hidden="1" x14ac:dyDescent="0.2">
      <c r="A406" s="320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1"/>
      <c r="N406" s="330" t="s">
        <v>66</v>
      </c>
      <c r="O406" s="331"/>
      <c r="P406" s="331"/>
      <c r="Q406" s="331"/>
      <c r="R406" s="331"/>
      <c r="S406" s="331"/>
      <c r="T406" s="332"/>
      <c r="U406" s="37" t="s">
        <v>65</v>
      </c>
      <c r="V406" s="315">
        <f>IFERROR(SUM(V404:V404),"0")</f>
        <v>0</v>
      </c>
      <c r="W406" s="315">
        <f>IFERROR(SUM(W404:W404),"0")</f>
        <v>0</v>
      </c>
      <c r="X406" s="37"/>
      <c r="Y406" s="316"/>
      <c r="Z406" s="316"/>
    </row>
    <row r="407" spans="1:53" ht="14.25" hidden="1" customHeight="1" x14ac:dyDescent="0.25">
      <c r="A407" s="342" t="s">
        <v>573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08"/>
      <c r="Z407" s="308"/>
    </row>
    <row r="408" spans="1:53" ht="27" hidden="1" customHeight="1" x14ac:dyDescent="0.25">
      <c r="A408" s="54" t="s">
        <v>574</v>
      </c>
      <c r="B408" s="54" t="s">
        <v>575</v>
      </c>
      <c r="C408" s="31">
        <v>4301040357</v>
      </c>
      <c r="D408" s="326">
        <v>4680115884564</v>
      </c>
      <c r="E408" s="327"/>
      <c r="F408" s="312">
        <v>0.15</v>
      </c>
      <c r="G408" s="32">
        <v>20</v>
      </c>
      <c r="H408" s="312">
        <v>3</v>
      </c>
      <c r="I408" s="312">
        <v>3.6</v>
      </c>
      <c r="J408" s="32">
        <v>200</v>
      </c>
      <c r="K408" s="32" t="s">
        <v>534</v>
      </c>
      <c r="L408" s="33" t="s">
        <v>535</v>
      </c>
      <c r="M408" s="32">
        <v>60</v>
      </c>
      <c r="N408" s="464" t="s">
        <v>576</v>
      </c>
      <c r="O408" s="334"/>
      <c r="P408" s="334"/>
      <c r="Q408" s="334"/>
      <c r="R408" s="327"/>
      <c r="S408" s="34"/>
      <c r="T408" s="34"/>
      <c r="U408" s="35" t="s">
        <v>65</v>
      </c>
      <c r="V408" s="313">
        <v>0</v>
      </c>
      <c r="W408" s="314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 t="s">
        <v>569</v>
      </c>
      <c r="AD408" s="58"/>
      <c r="BA408" s="273" t="s">
        <v>1</v>
      </c>
    </row>
    <row r="409" spans="1:53" hidden="1" x14ac:dyDescent="0.2">
      <c r="A409" s="319"/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1"/>
      <c r="N409" s="330" t="s">
        <v>66</v>
      </c>
      <c r="O409" s="331"/>
      <c r="P409" s="331"/>
      <c r="Q409" s="331"/>
      <c r="R409" s="331"/>
      <c r="S409" s="331"/>
      <c r="T409" s="332"/>
      <c r="U409" s="37" t="s">
        <v>67</v>
      </c>
      <c r="V409" s="315">
        <f>IFERROR(V408/H408,"0")</f>
        <v>0</v>
      </c>
      <c r="W409" s="315">
        <f>IFERROR(W408/H408,"0")</f>
        <v>0</v>
      </c>
      <c r="X409" s="315">
        <f>IFERROR(IF(X408="",0,X408),"0")</f>
        <v>0</v>
      </c>
      <c r="Y409" s="316"/>
      <c r="Z409" s="316"/>
    </row>
    <row r="410" spans="1:53" hidden="1" x14ac:dyDescent="0.2">
      <c r="A410" s="320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20"/>
      <c r="M410" s="321"/>
      <c r="N410" s="330" t="s">
        <v>66</v>
      </c>
      <c r="O410" s="331"/>
      <c r="P410" s="331"/>
      <c r="Q410" s="331"/>
      <c r="R410" s="331"/>
      <c r="S410" s="331"/>
      <c r="T410" s="332"/>
      <c r="U410" s="37" t="s">
        <v>65</v>
      </c>
      <c r="V410" s="315">
        <f>IFERROR(SUM(V408:V408),"0")</f>
        <v>0</v>
      </c>
      <c r="W410" s="315">
        <f>IFERROR(SUM(W408:W408),"0")</f>
        <v>0</v>
      </c>
      <c r="X410" s="37"/>
      <c r="Y410" s="316"/>
      <c r="Z410" s="316"/>
    </row>
    <row r="411" spans="1:53" ht="27.75" hidden="1" customHeight="1" x14ac:dyDescent="0.2">
      <c r="A411" s="397" t="s">
        <v>577</v>
      </c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398"/>
      <c r="P411" s="398"/>
      <c r="Q411" s="398"/>
      <c r="R411" s="398"/>
      <c r="S411" s="398"/>
      <c r="T411" s="398"/>
      <c r="U411" s="398"/>
      <c r="V411" s="398"/>
      <c r="W411" s="398"/>
      <c r="X411" s="398"/>
      <c r="Y411" s="48"/>
      <c r="Z411" s="48"/>
    </row>
    <row r="412" spans="1:53" ht="16.5" hidden="1" customHeight="1" x14ac:dyDescent="0.25">
      <c r="A412" s="328" t="s">
        <v>577</v>
      </c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20"/>
      <c r="M412" s="320"/>
      <c r="N412" s="320"/>
      <c r="O412" s="320"/>
      <c r="P412" s="320"/>
      <c r="Q412" s="320"/>
      <c r="R412" s="320"/>
      <c r="S412" s="320"/>
      <c r="T412" s="320"/>
      <c r="U412" s="320"/>
      <c r="V412" s="320"/>
      <c r="W412" s="320"/>
      <c r="X412" s="320"/>
      <c r="Y412" s="309"/>
      <c r="Z412" s="309"/>
    </row>
    <row r="413" spans="1:53" ht="14.25" hidden="1" customHeight="1" x14ac:dyDescent="0.25">
      <c r="A413" s="342" t="s">
        <v>103</v>
      </c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20"/>
      <c r="M413" s="320"/>
      <c r="N413" s="320"/>
      <c r="O413" s="320"/>
      <c r="P413" s="320"/>
      <c r="Q413" s="320"/>
      <c r="R413" s="320"/>
      <c r="S413" s="320"/>
      <c r="T413" s="320"/>
      <c r="U413" s="320"/>
      <c r="V413" s="320"/>
      <c r="W413" s="320"/>
      <c r="X413" s="320"/>
      <c r="Y413" s="308"/>
      <c r="Z413" s="308"/>
    </row>
    <row r="414" spans="1:53" ht="27" hidden="1" customHeight="1" x14ac:dyDescent="0.25">
      <c r="A414" s="54" t="s">
        <v>578</v>
      </c>
      <c r="B414" s="54" t="s">
        <v>579</v>
      </c>
      <c r="C414" s="31">
        <v>4301011371</v>
      </c>
      <c r="D414" s="326">
        <v>4607091389067</v>
      </c>
      <c r="E414" s="327"/>
      <c r="F414" s="312">
        <v>0.88</v>
      </c>
      <c r="G414" s="32">
        <v>6</v>
      </c>
      <c r="H414" s="312">
        <v>5.28</v>
      </c>
      <c r="I414" s="312">
        <v>5.64</v>
      </c>
      <c r="J414" s="32">
        <v>104</v>
      </c>
      <c r="K414" s="32" t="s">
        <v>98</v>
      </c>
      <c r="L414" s="33" t="s">
        <v>119</v>
      </c>
      <c r="M414" s="32">
        <v>55</v>
      </c>
      <c r="N414" s="44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34"/>
      <c r="P414" s="334"/>
      <c r="Q414" s="334"/>
      <c r="R414" s="327"/>
      <c r="S414" s="34"/>
      <c r="T414" s="34"/>
      <c r="U414" s="35" t="s">
        <v>65</v>
      </c>
      <c r="V414" s="313">
        <v>0</v>
      </c>
      <c r="W414" s="314">
        <f t="shared" ref="W414:W422" si="17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4" t="s">
        <v>1</v>
      </c>
    </row>
    <row r="415" spans="1:53" ht="27" customHeight="1" x14ac:dyDescent="0.25">
      <c r="A415" s="54" t="s">
        <v>580</v>
      </c>
      <c r="B415" s="54" t="s">
        <v>581</v>
      </c>
      <c r="C415" s="31">
        <v>4301011363</v>
      </c>
      <c r="D415" s="326">
        <v>4607091383522</v>
      </c>
      <c r="E415" s="327"/>
      <c r="F415" s="312">
        <v>0.88</v>
      </c>
      <c r="G415" s="32">
        <v>6</v>
      </c>
      <c r="H415" s="312">
        <v>5.28</v>
      </c>
      <c r="I415" s="312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6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34"/>
      <c r="P415" s="334"/>
      <c r="Q415" s="334"/>
      <c r="R415" s="327"/>
      <c r="S415" s="34"/>
      <c r="T415" s="34"/>
      <c r="U415" s="35" t="s">
        <v>65</v>
      </c>
      <c r="V415" s="313">
        <v>581</v>
      </c>
      <c r="W415" s="314">
        <f t="shared" si="17"/>
        <v>586.08000000000004</v>
      </c>
      <c r="X415" s="36">
        <f>IFERROR(IF(W415=0,"",ROUNDUP(W415/H415,0)*0.01196),"")</f>
        <v>1.3275600000000001</v>
      </c>
      <c r="Y415" s="56"/>
      <c r="Z415" s="57"/>
      <c r="AD415" s="58"/>
      <c r="BA415" s="275" t="s">
        <v>1</v>
      </c>
    </row>
    <row r="416" spans="1:53" ht="27" customHeight="1" x14ac:dyDescent="0.25">
      <c r="A416" s="54" t="s">
        <v>582</v>
      </c>
      <c r="B416" s="54" t="s">
        <v>583</v>
      </c>
      <c r="C416" s="31">
        <v>4301011431</v>
      </c>
      <c r="D416" s="326">
        <v>4607091384437</v>
      </c>
      <c r="E416" s="327"/>
      <c r="F416" s="312">
        <v>0.88</v>
      </c>
      <c r="G416" s="32">
        <v>6</v>
      </c>
      <c r="H416" s="312">
        <v>5.28</v>
      </c>
      <c r="I416" s="312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4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34"/>
      <c r="P416" s="334"/>
      <c r="Q416" s="334"/>
      <c r="R416" s="327"/>
      <c r="S416" s="34"/>
      <c r="T416" s="34"/>
      <c r="U416" s="35" t="s">
        <v>65</v>
      </c>
      <c r="V416" s="313">
        <v>86</v>
      </c>
      <c r="W416" s="314">
        <f t="shared" si="17"/>
        <v>89.76</v>
      </c>
      <c r="X416" s="36">
        <f>IFERROR(IF(W416=0,"",ROUNDUP(W416/H416,0)*0.01196),"")</f>
        <v>0.20332</v>
      </c>
      <c r="Y416" s="56"/>
      <c r="Z416" s="57"/>
      <c r="AD416" s="58"/>
      <c r="BA416" s="276" t="s">
        <v>1</v>
      </c>
    </row>
    <row r="417" spans="1:53" ht="27" customHeight="1" x14ac:dyDescent="0.25">
      <c r="A417" s="54" t="s">
        <v>584</v>
      </c>
      <c r="B417" s="54" t="s">
        <v>585</v>
      </c>
      <c r="C417" s="31">
        <v>4301011365</v>
      </c>
      <c r="D417" s="326">
        <v>4607091389104</v>
      </c>
      <c r="E417" s="327"/>
      <c r="F417" s="312">
        <v>0.88</v>
      </c>
      <c r="G417" s="32">
        <v>6</v>
      </c>
      <c r="H417" s="312">
        <v>5.28</v>
      </c>
      <c r="I417" s="312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4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34"/>
      <c r="P417" s="334"/>
      <c r="Q417" s="334"/>
      <c r="R417" s="327"/>
      <c r="S417" s="34"/>
      <c r="T417" s="34"/>
      <c r="U417" s="35" t="s">
        <v>65</v>
      </c>
      <c r="V417" s="313">
        <v>447</v>
      </c>
      <c r="W417" s="314">
        <f t="shared" si="17"/>
        <v>448.8</v>
      </c>
      <c r="X417" s="36">
        <f>IFERROR(IF(W417=0,"",ROUNDUP(W417/H417,0)*0.01196),"")</f>
        <v>1.0165999999999999</v>
      </c>
      <c r="Y417" s="56"/>
      <c r="Z417" s="57"/>
      <c r="AD417" s="58"/>
      <c r="BA417" s="277" t="s">
        <v>1</v>
      </c>
    </row>
    <row r="418" spans="1:53" ht="27" hidden="1" customHeight="1" x14ac:dyDescent="0.25">
      <c r="A418" s="54" t="s">
        <v>586</v>
      </c>
      <c r="B418" s="54" t="s">
        <v>587</v>
      </c>
      <c r="C418" s="31">
        <v>4301011367</v>
      </c>
      <c r="D418" s="326">
        <v>4680115880603</v>
      </c>
      <c r="E418" s="327"/>
      <c r="F418" s="312">
        <v>0.6</v>
      </c>
      <c r="G418" s="32">
        <v>6</v>
      </c>
      <c r="H418" s="312">
        <v>3.6</v>
      </c>
      <c r="I418" s="312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41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34"/>
      <c r="P418" s="334"/>
      <c r="Q418" s="334"/>
      <c r="R418" s="327"/>
      <c r="S418" s="34"/>
      <c r="T418" s="34"/>
      <c r="U418" s="35" t="s">
        <v>65</v>
      </c>
      <c r="V418" s="313">
        <v>0</v>
      </c>
      <c r="W418" s="314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78" t="s">
        <v>1</v>
      </c>
    </row>
    <row r="419" spans="1:53" ht="27" hidden="1" customHeight="1" x14ac:dyDescent="0.25">
      <c r="A419" s="54" t="s">
        <v>588</v>
      </c>
      <c r="B419" s="54" t="s">
        <v>589</v>
      </c>
      <c r="C419" s="31">
        <v>4301011168</v>
      </c>
      <c r="D419" s="326">
        <v>4607091389999</v>
      </c>
      <c r="E419" s="327"/>
      <c r="F419" s="312">
        <v>0.6</v>
      </c>
      <c r="G419" s="32">
        <v>6</v>
      </c>
      <c r="H419" s="312">
        <v>3.6</v>
      </c>
      <c r="I419" s="312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41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34"/>
      <c r="P419" s="334"/>
      <c r="Q419" s="334"/>
      <c r="R419" s="327"/>
      <c r="S419" s="34"/>
      <c r="T419" s="34"/>
      <c r="U419" s="35" t="s">
        <v>65</v>
      </c>
      <c r="V419" s="313">
        <v>0</v>
      </c>
      <c r="W419" s="314">
        <f t="shared" si="17"/>
        <v>0</v>
      </c>
      <c r="X419" s="36" t="str">
        <f>IFERROR(IF(W419=0,"",ROUNDUP(W419/H419,0)*0.00937),"")</f>
        <v/>
      </c>
      <c r="Y419" s="56"/>
      <c r="Z419" s="57"/>
      <c r="AD419" s="58"/>
      <c r="BA419" s="279" t="s">
        <v>1</v>
      </c>
    </row>
    <row r="420" spans="1:53" ht="27" hidden="1" customHeight="1" x14ac:dyDescent="0.25">
      <c r="A420" s="54" t="s">
        <v>590</v>
      </c>
      <c r="B420" s="54" t="s">
        <v>591</v>
      </c>
      <c r="C420" s="31">
        <v>4301011372</v>
      </c>
      <c r="D420" s="326">
        <v>4680115882782</v>
      </c>
      <c r="E420" s="327"/>
      <c r="F420" s="312">
        <v>0.6</v>
      </c>
      <c r="G420" s="32">
        <v>6</v>
      </c>
      <c r="H420" s="312">
        <v>3.6</v>
      </c>
      <c r="I420" s="312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40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34"/>
      <c r="P420" s="334"/>
      <c r="Q420" s="334"/>
      <c r="R420" s="327"/>
      <c r="S420" s="34"/>
      <c r="T420" s="34"/>
      <c r="U420" s="35" t="s">
        <v>65</v>
      </c>
      <c r="V420" s="313">
        <v>0</v>
      </c>
      <c r="W420" s="314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0" t="s">
        <v>1</v>
      </c>
    </row>
    <row r="421" spans="1:53" ht="27" hidden="1" customHeight="1" x14ac:dyDescent="0.25">
      <c r="A421" s="54" t="s">
        <v>592</v>
      </c>
      <c r="B421" s="54" t="s">
        <v>593</v>
      </c>
      <c r="C421" s="31">
        <v>4301011190</v>
      </c>
      <c r="D421" s="326">
        <v>4607091389098</v>
      </c>
      <c r="E421" s="327"/>
      <c r="F421" s="312">
        <v>0.4</v>
      </c>
      <c r="G421" s="32">
        <v>6</v>
      </c>
      <c r="H421" s="312">
        <v>2.4</v>
      </c>
      <c r="I421" s="312">
        <v>2.6</v>
      </c>
      <c r="J421" s="32">
        <v>156</v>
      </c>
      <c r="K421" s="32" t="s">
        <v>63</v>
      </c>
      <c r="L421" s="33" t="s">
        <v>119</v>
      </c>
      <c r="M421" s="32">
        <v>50</v>
      </c>
      <c r="N421" s="4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34"/>
      <c r="P421" s="334"/>
      <c r="Q421" s="334"/>
      <c r="R421" s="327"/>
      <c r="S421" s="34"/>
      <c r="T421" s="34"/>
      <c r="U421" s="35" t="s">
        <v>65</v>
      </c>
      <c r="V421" s="313">
        <v>0</v>
      </c>
      <c r="W421" s="314">
        <f t="shared" si="17"/>
        <v>0</v>
      </c>
      <c r="X421" s="36" t="str">
        <f>IFERROR(IF(W421=0,"",ROUNDUP(W421/H421,0)*0.00753),"")</f>
        <v/>
      </c>
      <c r="Y421" s="56"/>
      <c r="Z421" s="57"/>
      <c r="AD421" s="58"/>
      <c r="BA421" s="281" t="s">
        <v>1</v>
      </c>
    </row>
    <row r="422" spans="1:53" ht="27" hidden="1" customHeight="1" x14ac:dyDescent="0.25">
      <c r="A422" s="54" t="s">
        <v>594</v>
      </c>
      <c r="B422" s="54" t="s">
        <v>595</v>
      </c>
      <c r="C422" s="31">
        <v>4301011366</v>
      </c>
      <c r="D422" s="326">
        <v>4607091389982</v>
      </c>
      <c r="E422" s="327"/>
      <c r="F422" s="312">
        <v>0.6</v>
      </c>
      <c r="G422" s="32">
        <v>6</v>
      </c>
      <c r="H422" s="312">
        <v>3.6</v>
      </c>
      <c r="I422" s="312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53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34"/>
      <c r="P422" s="334"/>
      <c r="Q422" s="334"/>
      <c r="R422" s="327"/>
      <c r="S422" s="34"/>
      <c r="T422" s="34"/>
      <c r="U422" s="35" t="s">
        <v>65</v>
      </c>
      <c r="V422" s="313">
        <v>0</v>
      </c>
      <c r="W422" s="314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2" t="s">
        <v>1</v>
      </c>
    </row>
    <row r="423" spans="1:53" x14ac:dyDescent="0.2">
      <c r="A423" s="319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1"/>
      <c r="N423" s="330" t="s">
        <v>66</v>
      </c>
      <c r="O423" s="331"/>
      <c r="P423" s="331"/>
      <c r="Q423" s="331"/>
      <c r="R423" s="331"/>
      <c r="S423" s="331"/>
      <c r="T423" s="332"/>
      <c r="U423" s="37" t="s">
        <v>67</v>
      </c>
      <c r="V423" s="315">
        <f>IFERROR(V414/H414,"0")+IFERROR(V415/H415,"0")+IFERROR(V416/H416,"0")+IFERROR(V417/H417,"0")+IFERROR(V418/H418,"0")+IFERROR(V419/H419,"0")+IFERROR(V420/H420,"0")+IFERROR(V421/H421,"0")+IFERROR(V422/H422,"0")</f>
        <v>210.98484848484847</v>
      </c>
      <c r="W423" s="315">
        <f>IFERROR(W414/H414,"0")+IFERROR(W415/H415,"0")+IFERROR(W416/H416,"0")+IFERROR(W417/H417,"0")+IFERROR(W418/H418,"0")+IFERROR(W419/H419,"0")+IFERROR(W420/H420,"0")+IFERROR(W421/H421,"0")+IFERROR(W422/H422,"0")</f>
        <v>213</v>
      </c>
      <c r="X423" s="315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2.5474800000000002</v>
      </c>
      <c r="Y423" s="316"/>
      <c r="Z423" s="316"/>
    </row>
    <row r="424" spans="1:53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1"/>
      <c r="N424" s="330" t="s">
        <v>66</v>
      </c>
      <c r="O424" s="331"/>
      <c r="P424" s="331"/>
      <c r="Q424" s="331"/>
      <c r="R424" s="331"/>
      <c r="S424" s="331"/>
      <c r="T424" s="332"/>
      <c r="U424" s="37" t="s">
        <v>65</v>
      </c>
      <c r="V424" s="315">
        <f>IFERROR(SUM(V414:V422),"0")</f>
        <v>1114</v>
      </c>
      <c r="W424" s="315">
        <f>IFERROR(SUM(W414:W422),"0")</f>
        <v>1124.6400000000001</v>
      </c>
      <c r="X424" s="37"/>
      <c r="Y424" s="316"/>
      <c r="Z424" s="316"/>
    </row>
    <row r="425" spans="1:53" ht="14.25" hidden="1" customHeight="1" x14ac:dyDescent="0.25">
      <c r="A425" s="342" t="s">
        <v>95</v>
      </c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0"/>
      <c r="M425" s="320"/>
      <c r="N425" s="320"/>
      <c r="O425" s="320"/>
      <c r="P425" s="320"/>
      <c r="Q425" s="320"/>
      <c r="R425" s="320"/>
      <c r="S425" s="320"/>
      <c r="T425" s="320"/>
      <c r="U425" s="320"/>
      <c r="V425" s="320"/>
      <c r="W425" s="320"/>
      <c r="X425" s="320"/>
      <c r="Y425" s="308"/>
      <c r="Z425" s="308"/>
    </row>
    <row r="426" spans="1:53" ht="16.5" customHeight="1" x14ac:dyDescent="0.25">
      <c r="A426" s="54" t="s">
        <v>596</v>
      </c>
      <c r="B426" s="54" t="s">
        <v>597</v>
      </c>
      <c r="C426" s="31">
        <v>4301020222</v>
      </c>
      <c r="D426" s="326">
        <v>4607091388930</v>
      </c>
      <c r="E426" s="327"/>
      <c r="F426" s="312">
        <v>0.88</v>
      </c>
      <c r="G426" s="32">
        <v>6</v>
      </c>
      <c r="H426" s="312">
        <v>5.28</v>
      </c>
      <c r="I426" s="312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5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34"/>
      <c r="P426" s="334"/>
      <c r="Q426" s="334"/>
      <c r="R426" s="327"/>
      <c r="S426" s="34"/>
      <c r="T426" s="34"/>
      <c r="U426" s="35" t="s">
        <v>65</v>
      </c>
      <c r="V426" s="313">
        <v>457</v>
      </c>
      <c r="W426" s="314">
        <f>IFERROR(IF(V426="",0,CEILING((V426/$H426),1)*$H426),"")</f>
        <v>459.36</v>
      </c>
      <c r="X426" s="36">
        <f>IFERROR(IF(W426=0,"",ROUNDUP(W426/H426,0)*0.01196),"")</f>
        <v>1.0405200000000001</v>
      </c>
      <c r="Y426" s="56"/>
      <c r="Z426" s="57"/>
      <c r="AD426" s="58"/>
      <c r="BA426" s="283" t="s">
        <v>1</v>
      </c>
    </row>
    <row r="427" spans="1:53" ht="16.5" hidden="1" customHeight="1" x14ac:dyDescent="0.25">
      <c r="A427" s="54" t="s">
        <v>598</v>
      </c>
      <c r="B427" s="54" t="s">
        <v>599</v>
      </c>
      <c r="C427" s="31">
        <v>4301020206</v>
      </c>
      <c r="D427" s="326">
        <v>4680115880054</v>
      </c>
      <c r="E427" s="327"/>
      <c r="F427" s="312">
        <v>0.6</v>
      </c>
      <c r="G427" s="32">
        <v>6</v>
      </c>
      <c r="H427" s="312">
        <v>3.6</v>
      </c>
      <c r="I427" s="312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5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34"/>
      <c r="P427" s="334"/>
      <c r="Q427" s="334"/>
      <c r="R427" s="327"/>
      <c r="S427" s="34"/>
      <c r="T427" s="34"/>
      <c r="U427" s="35" t="s">
        <v>65</v>
      </c>
      <c r="V427" s="313">
        <v>0</v>
      </c>
      <c r="W427" s="314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84" t="s">
        <v>1</v>
      </c>
    </row>
    <row r="428" spans="1:53" x14ac:dyDescent="0.2">
      <c r="A428" s="319"/>
      <c r="B428" s="320"/>
      <c r="C428" s="320"/>
      <c r="D428" s="320"/>
      <c r="E428" s="320"/>
      <c r="F428" s="320"/>
      <c r="G428" s="320"/>
      <c r="H428" s="320"/>
      <c r="I428" s="320"/>
      <c r="J428" s="320"/>
      <c r="K428" s="320"/>
      <c r="L428" s="320"/>
      <c r="M428" s="321"/>
      <c r="N428" s="330" t="s">
        <v>66</v>
      </c>
      <c r="O428" s="331"/>
      <c r="P428" s="331"/>
      <c r="Q428" s="331"/>
      <c r="R428" s="331"/>
      <c r="S428" s="331"/>
      <c r="T428" s="332"/>
      <c r="U428" s="37" t="s">
        <v>67</v>
      </c>
      <c r="V428" s="315">
        <f>IFERROR(V426/H426,"0")+IFERROR(V427/H427,"0")</f>
        <v>86.553030303030297</v>
      </c>
      <c r="W428" s="315">
        <f>IFERROR(W426/H426,"0")+IFERROR(W427/H427,"0")</f>
        <v>87</v>
      </c>
      <c r="X428" s="315">
        <f>IFERROR(IF(X426="",0,X426),"0")+IFERROR(IF(X427="",0,X427),"0")</f>
        <v>1.0405200000000001</v>
      </c>
      <c r="Y428" s="316"/>
      <c r="Z428" s="316"/>
    </row>
    <row r="429" spans="1:53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0"/>
      <c r="M429" s="321"/>
      <c r="N429" s="330" t="s">
        <v>66</v>
      </c>
      <c r="O429" s="331"/>
      <c r="P429" s="331"/>
      <c r="Q429" s="331"/>
      <c r="R429" s="331"/>
      <c r="S429" s="331"/>
      <c r="T429" s="332"/>
      <c r="U429" s="37" t="s">
        <v>65</v>
      </c>
      <c r="V429" s="315">
        <f>IFERROR(SUM(V426:V427),"0")</f>
        <v>457</v>
      </c>
      <c r="W429" s="315">
        <f>IFERROR(SUM(W426:W427),"0")</f>
        <v>459.36</v>
      </c>
      <c r="X429" s="37"/>
      <c r="Y429" s="316"/>
      <c r="Z429" s="316"/>
    </row>
    <row r="430" spans="1:53" ht="14.25" hidden="1" customHeight="1" x14ac:dyDescent="0.25">
      <c r="A430" s="342" t="s">
        <v>60</v>
      </c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0"/>
      <c r="M430" s="320"/>
      <c r="N430" s="320"/>
      <c r="O430" s="320"/>
      <c r="P430" s="320"/>
      <c r="Q430" s="320"/>
      <c r="R430" s="320"/>
      <c r="S430" s="320"/>
      <c r="T430" s="320"/>
      <c r="U430" s="320"/>
      <c r="V430" s="320"/>
      <c r="W430" s="320"/>
      <c r="X430" s="320"/>
      <c r="Y430" s="308"/>
      <c r="Z430" s="308"/>
    </row>
    <row r="431" spans="1:53" ht="27" customHeight="1" x14ac:dyDescent="0.25">
      <c r="A431" s="54" t="s">
        <v>600</v>
      </c>
      <c r="B431" s="54" t="s">
        <v>601</v>
      </c>
      <c r="C431" s="31">
        <v>4301031252</v>
      </c>
      <c r="D431" s="326">
        <v>4680115883116</v>
      </c>
      <c r="E431" s="327"/>
      <c r="F431" s="312">
        <v>0.88</v>
      </c>
      <c r="G431" s="32">
        <v>6</v>
      </c>
      <c r="H431" s="312">
        <v>5.28</v>
      </c>
      <c r="I431" s="312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5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34"/>
      <c r="P431" s="334"/>
      <c r="Q431" s="334"/>
      <c r="R431" s="327"/>
      <c r="S431" s="34"/>
      <c r="T431" s="34"/>
      <c r="U431" s="35" t="s">
        <v>65</v>
      </c>
      <c r="V431" s="313">
        <v>190</v>
      </c>
      <c r="W431" s="314">
        <f t="shared" ref="W431:W436" si="18">IFERROR(IF(V431="",0,CEILING((V431/$H431),1)*$H431),"")</f>
        <v>190.08</v>
      </c>
      <c r="X431" s="36">
        <f>IFERROR(IF(W431=0,"",ROUNDUP(W431/H431,0)*0.01196),"")</f>
        <v>0.43056</v>
      </c>
      <c r="Y431" s="56"/>
      <c r="Z431" s="57"/>
      <c r="AD431" s="58"/>
      <c r="BA431" s="285" t="s">
        <v>1</v>
      </c>
    </row>
    <row r="432" spans="1:53" ht="27" customHeight="1" x14ac:dyDescent="0.25">
      <c r="A432" s="54" t="s">
        <v>602</v>
      </c>
      <c r="B432" s="54" t="s">
        <v>603</v>
      </c>
      <c r="C432" s="31">
        <v>4301031248</v>
      </c>
      <c r="D432" s="326">
        <v>4680115883093</v>
      </c>
      <c r="E432" s="327"/>
      <c r="F432" s="312">
        <v>0.88</v>
      </c>
      <c r="G432" s="32">
        <v>6</v>
      </c>
      <c r="H432" s="312">
        <v>5.28</v>
      </c>
      <c r="I432" s="312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4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34"/>
      <c r="P432" s="334"/>
      <c r="Q432" s="334"/>
      <c r="R432" s="327"/>
      <c r="S432" s="34"/>
      <c r="T432" s="34"/>
      <c r="U432" s="35" t="s">
        <v>65</v>
      </c>
      <c r="V432" s="313">
        <v>270</v>
      </c>
      <c r="W432" s="314">
        <f t="shared" si="18"/>
        <v>274.56</v>
      </c>
      <c r="X432" s="36">
        <f>IFERROR(IF(W432=0,"",ROUNDUP(W432/H432,0)*0.01196),"")</f>
        <v>0.62192000000000003</v>
      </c>
      <c r="Y432" s="56"/>
      <c r="Z432" s="57"/>
      <c r="AD432" s="58"/>
      <c r="BA432" s="286" t="s">
        <v>1</v>
      </c>
    </row>
    <row r="433" spans="1:53" ht="27" customHeight="1" x14ac:dyDescent="0.25">
      <c r="A433" s="54" t="s">
        <v>604</v>
      </c>
      <c r="B433" s="54" t="s">
        <v>605</v>
      </c>
      <c r="C433" s="31">
        <v>4301031250</v>
      </c>
      <c r="D433" s="326">
        <v>4680115883109</v>
      </c>
      <c r="E433" s="327"/>
      <c r="F433" s="312">
        <v>0.88</v>
      </c>
      <c r="G433" s="32">
        <v>6</v>
      </c>
      <c r="H433" s="312">
        <v>5.28</v>
      </c>
      <c r="I433" s="312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34"/>
      <c r="P433" s="334"/>
      <c r="Q433" s="334"/>
      <c r="R433" s="327"/>
      <c r="S433" s="34"/>
      <c r="T433" s="34"/>
      <c r="U433" s="35" t="s">
        <v>65</v>
      </c>
      <c r="V433" s="313">
        <v>404</v>
      </c>
      <c r="W433" s="314">
        <f t="shared" si="18"/>
        <v>406.56</v>
      </c>
      <c r="X433" s="36">
        <f>IFERROR(IF(W433=0,"",ROUNDUP(W433/H433,0)*0.01196),"")</f>
        <v>0.92091999999999996</v>
      </c>
      <c r="Y433" s="56"/>
      <c r="Z433" s="57"/>
      <c r="AD433" s="58"/>
      <c r="BA433" s="287" t="s">
        <v>1</v>
      </c>
    </row>
    <row r="434" spans="1:53" ht="27" hidden="1" customHeight="1" x14ac:dyDescent="0.25">
      <c r="A434" s="54" t="s">
        <v>606</v>
      </c>
      <c r="B434" s="54" t="s">
        <v>607</v>
      </c>
      <c r="C434" s="31">
        <v>4301031249</v>
      </c>
      <c r="D434" s="326">
        <v>4680115882072</v>
      </c>
      <c r="E434" s="327"/>
      <c r="F434" s="312">
        <v>0.6</v>
      </c>
      <c r="G434" s="32">
        <v>6</v>
      </c>
      <c r="H434" s="312">
        <v>3.6</v>
      </c>
      <c r="I434" s="312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556" t="s">
        <v>608</v>
      </c>
      <c r="O434" s="334"/>
      <c r="P434" s="334"/>
      <c r="Q434" s="334"/>
      <c r="R434" s="327"/>
      <c r="S434" s="34"/>
      <c r="T434" s="34"/>
      <c r="U434" s="35" t="s">
        <v>65</v>
      </c>
      <c r="V434" s="313">
        <v>0</v>
      </c>
      <c r="W434" s="314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88" t="s">
        <v>1</v>
      </c>
    </row>
    <row r="435" spans="1:53" ht="27" hidden="1" customHeight="1" x14ac:dyDescent="0.25">
      <c r="A435" s="54" t="s">
        <v>609</v>
      </c>
      <c r="B435" s="54" t="s">
        <v>610</v>
      </c>
      <c r="C435" s="31">
        <v>4301031251</v>
      </c>
      <c r="D435" s="326">
        <v>4680115882102</v>
      </c>
      <c r="E435" s="327"/>
      <c r="F435" s="312">
        <v>0.6</v>
      </c>
      <c r="G435" s="32">
        <v>6</v>
      </c>
      <c r="H435" s="312">
        <v>3.6</v>
      </c>
      <c r="I435" s="312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385" t="s">
        <v>611</v>
      </c>
      <c r="O435" s="334"/>
      <c r="P435" s="334"/>
      <c r="Q435" s="334"/>
      <c r="R435" s="327"/>
      <c r="S435" s="34"/>
      <c r="T435" s="34"/>
      <c r="U435" s="35" t="s">
        <v>65</v>
      </c>
      <c r="V435" s="313">
        <v>0</v>
      </c>
      <c r="W435" s="314">
        <f t="shared" si="18"/>
        <v>0</v>
      </c>
      <c r="X435" s="36" t="str">
        <f>IFERROR(IF(W435=0,"",ROUNDUP(W435/H435,0)*0.00937),"")</f>
        <v/>
      </c>
      <c r="Y435" s="56"/>
      <c r="Z435" s="57"/>
      <c r="AD435" s="58"/>
      <c r="BA435" s="289" t="s">
        <v>1</v>
      </c>
    </row>
    <row r="436" spans="1:53" ht="27" hidden="1" customHeight="1" x14ac:dyDescent="0.25">
      <c r="A436" s="54" t="s">
        <v>612</v>
      </c>
      <c r="B436" s="54" t="s">
        <v>613</v>
      </c>
      <c r="C436" s="31">
        <v>4301031253</v>
      </c>
      <c r="D436" s="326">
        <v>4680115882096</v>
      </c>
      <c r="E436" s="327"/>
      <c r="F436" s="312">
        <v>0.6</v>
      </c>
      <c r="G436" s="32">
        <v>6</v>
      </c>
      <c r="H436" s="312">
        <v>3.6</v>
      </c>
      <c r="I436" s="312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48" t="s">
        <v>614</v>
      </c>
      <c r="O436" s="334"/>
      <c r="P436" s="334"/>
      <c r="Q436" s="334"/>
      <c r="R436" s="327"/>
      <c r="S436" s="34"/>
      <c r="T436" s="34"/>
      <c r="U436" s="35" t="s">
        <v>65</v>
      </c>
      <c r="V436" s="313">
        <v>0</v>
      </c>
      <c r="W436" s="314">
        <f t="shared" si="18"/>
        <v>0</v>
      </c>
      <c r="X436" s="36" t="str">
        <f>IFERROR(IF(W436=0,"",ROUNDUP(W436/H436,0)*0.00937),"")</f>
        <v/>
      </c>
      <c r="Y436" s="56"/>
      <c r="Z436" s="57"/>
      <c r="AD436" s="58"/>
      <c r="BA436" s="290" t="s">
        <v>1</v>
      </c>
    </row>
    <row r="437" spans="1:53" x14ac:dyDescent="0.2">
      <c r="A437" s="319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1"/>
      <c r="N437" s="330" t="s">
        <v>66</v>
      </c>
      <c r="O437" s="331"/>
      <c r="P437" s="331"/>
      <c r="Q437" s="331"/>
      <c r="R437" s="331"/>
      <c r="S437" s="331"/>
      <c r="T437" s="332"/>
      <c r="U437" s="37" t="s">
        <v>67</v>
      </c>
      <c r="V437" s="315">
        <f>IFERROR(V431/H431,"0")+IFERROR(V432/H432,"0")+IFERROR(V433/H433,"0")+IFERROR(V434/H434,"0")+IFERROR(V435/H435,"0")+IFERROR(V436/H436,"0")</f>
        <v>163.63636363636363</v>
      </c>
      <c r="W437" s="315">
        <f>IFERROR(W431/H431,"0")+IFERROR(W432/H432,"0")+IFERROR(W433/H433,"0")+IFERROR(W434/H434,"0")+IFERROR(W435/H435,"0")+IFERROR(W436/H436,"0")</f>
        <v>165</v>
      </c>
      <c r="X437" s="315">
        <f>IFERROR(IF(X431="",0,X431),"0")+IFERROR(IF(X432="",0,X432),"0")+IFERROR(IF(X433="",0,X433),"0")+IFERROR(IF(X434="",0,X434),"0")+IFERROR(IF(X435="",0,X435),"0")+IFERROR(IF(X436="",0,X436),"0")</f>
        <v>1.9734</v>
      </c>
      <c r="Y437" s="316"/>
      <c r="Z437" s="316"/>
    </row>
    <row r="438" spans="1:53" x14ac:dyDescent="0.2">
      <c r="A438" s="320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0"/>
      <c r="M438" s="321"/>
      <c r="N438" s="330" t="s">
        <v>66</v>
      </c>
      <c r="O438" s="331"/>
      <c r="P438" s="331"/>
      <c r="Q438" s="331"/>
      <c r="R438" s="331"/>
      <c r="S438" s="331"/>
      <c r="T438" s="332"/>
      <c r="U438" s="37" t="s">
        <v>65</v>
      </c>
      <c r="V438" s="315">
        <f>IFERROR(SUM(V431:V436),"0")</f>
        <v>864</v>
      </c>
      <c r="W438" s="315">
        <f>IFERROR(SUM(W431:W436),"0")</f>
        <v>871.2</v>
      </c>
      <c r="X438" s="37"/>
      <c r="Y438" s="316"/>
      <c r="Z438" s="316"/>
    </row>
    <row r="439" spans="1:53" ht="14.25" hidden="1" customHeight="1" x14ac:dyDescent="0.25">
      <c r="A439" s="342" t="s">
        <v>68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08"/>
      <c r="Z439" s="308"/>
    </row>
    <row r="440" spans="1:53" ht="16.5" hidden="1" customHeight="1" x14ac:dyDescent="0.25">
      <c r="A440" s="54" t="s">
        <v>615</v>
      </c>
      <c r="B440" s="54" t="s">
        <v>616</v>
      </c>
      <c r="C440" s="31">
        <v>4301051230</v>
      </c>
      <c r="D440" s="326">
        <v>4607091383409</v>
      </c>
      <c r="E440" s="327"/>
      <c r="F440" s="312">
        <v>1.3</v>
      </c>
      <c r="G440" s="32">
        <v>6</v>
      </c>
      <c r="H440" s="312">
        <v>7.8</v>
      </c>
      <c r="I440" s="312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3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34"/>
      <c r="P440" s="334"/>
      <c r="Q440" s="334"/>
      <c r="R440" s="327"/>
      <c r="S440" s="34"/>
      <c r="T440" s="34"/>
      <c r="U440" s="35" t="s">
        <v>65</v>
      </c>
      <c r="V440" s="313">
        <v>0</v>
      </c>
      <c r="W440" s="314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1" t="s">
        <v>1</v>
      </c>
    </row>
    <row r="441" spans="1:53" ht="16.5" hidden="1" customHeight="1" x14ac:dyDescent="0.25">
      <c r="A441" s="54" t="s">
        <v>617</v>
      </c>
      <c r="B441" s="54" t="s">
        <v>618</v>
      </c>
      <c r="C441" s="31">
        <v>4301051231</v>
      </c>
      <c r="D441" s="326">
        <v>4607091383416</v>
      </c>
      <c r="E441" s="327"/>
      <c r="F441" s="312">
        <v>1.3</v>
      </c>
      <c r="G441" s="32">
        <v>6</v>
      </c>
      <c r="H441" s="312">
        <v>7.8</v>
      </c>
      <c r="I441" s="312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3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34"/>
      <c r="P441" s="334"/>
      <c r="Q441" s="334"/>
      <c r="R441" s="327"/>
      <c r="S441" s="34"/>
      <c r="T441" s="34"/>
      <c r="U441" s="35" t="s">
        <v>65</v>
      </c>
      <c r="V441" s="313">
        <v>0</v>
      </c>
      <c r="W441" s="314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2" t="s">
        <v>1</v>
      </c>
    </row>
    <row r="442" spans="1:53" hidden="1" x14ac:dyDescent="0.2">
      <c r="A442" s="319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1"/>
      <c r="N442" s="330" t="s">
        <v>66</v>
      </c>
      <c r="O442" s="331"/>
      <c r="P442" s="331"/>
      <c r="Q442" s="331"/>
      <c r="R442" s="331"/>
      <c r="S442" s="331"/>
      <c r="T442" s="332"/>
      <c r="U442" s="37" t="s">
        <v>67</v>
      </c>
      <c r="V442" s="315">
        <f>IFERROR(V440/H440,"0")+IFERROR(V441/H441,"0")</f>
        <v>0</v>
      </c>
      <c r="W442" s="315">
        <f>IFERROR(W440/H440,"0")+IFERROR(W441/H441,"0")</f>
        <v>0</v>
      </c>
      <c r="X442" s="315">
        <f>IFERROR(IF(X440="",0,X440),"0")+IFERROR(IF(X441="",0,X441),"0")</f>
        <v>0</v>
      </c>
      <c r="Y442" s="316"/>
      <c r="Z442" s="316"/>
    </row>
    <row r="443" spans="1:53" hidden="1" x14ac:dyDescent="0.2">
      <c r="A443" s="320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21"/>
      <c r="N443" s="330" t="s">
        <v>66</v>
      </c>
      <c r="O443" s="331"/>
      <c r="P443" s="331"/>
      <c r="Q443" s="331"/>
      <c r="R443" s="331"/>
      <c r="S443" s="331"/>
      <c r="T443" s="332"/>
      <c r="U443" s="37" t="s">
        <v>65</v>
      </c>
      <c r="V443" s="315">
        <f>IFERROR(SUM(V440:V441),"0")</f>
        <v>0</v>
      </c>
      <c r="W443" s="315">
        <f>IFERROR(SUM(W440:W441),"0")</f>
        <v>0</v>
      </c>
      <c r="X443" s="37"/>
      <c r="Y443" s="316"/>
      <c r="Z443" s="316"/>
    </row>
    <row r="444" spans="1:53" ht="27.75" hidden="1" customHeight="1" x14ac:dyDescent="0.2">
      <c r="A444" s="397" t="s">
        <v>619</v>
      </c>
      <c r="B444" s="398"/>
      <c r="C444" s="398"/>
      <c r="D444" s="398"/>
      <c r="E444" s="398"/>
      <c r="F444" s="398"/>
      <c r="G444" s="398"/>
      <c r="H444" s="398"/>
      <c r="I444" s="398"/>
      <c r="J444" s="398"/>
      <c r="K444" s="398"/>
      <c r="L444" s="398"/>
      <c r="M444" s="398"/>
      <c r="N444" s="398"/>
      <c r="O444" s="398"/>
      <c r="P444" s="398"/>
      <c r="Q444" s="398"/>
      <c r="R444" s="398"/>
      <c r="S444" s="398"/>
      <c r="T444" s="398"/>
      <c r="U444" s="398"/>
      <c r="V444" s="398"/>
      <c r="W444" s="398"/>
      <c r="X444" s="398"/>
      <c r="Y444" s="48"/>
      <c r="Z444" s="48"/>
    </row>
    <row r="445" spans="1:53" ht="16.5" hidden="1" customHeight="1" x14ac:dyDescent="0.25">
      <c r="A445" s="328" t="s">
        <v>620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09"/>
      <c r="Z445" s="309"/>
    </row>
    <row r="446" spans="1:53" ht="14.25" hidden="1" customHeight="1" x14ac:dyDescent="0.25">
      <c r="A446" s="342" t="s">
        <v>103</v>
      </c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0"/>
      <c r="M446" s="320"/>
      <c r="N446" s="320"/>
      <c r="O446" s="320"/>
      <c r="P446" s="320"/>
      <c r="Q446" s="320"/>
      <c r="R446" s="320"/>
      <c r="S446" s="320"/>
      <c r="T446" s="320"/>
      <c r="U446" s="320"/>
      <c r="V446" s="320"/>
      <c r="W446" s="320"/>
      <c r="X446" s="320"/>
      <c r="Y446" s="308"/>
      <c r="Z446" s="308"/>
    </row>
    <row r="447" spans="1:53" ht="27" hidden="1" customHeight="1" x14ac:dyDescent="0.25">
      <c r="A447" s="54" t="s">
        <v>621</v>
      </c>
      <c r="B447" s="54" t="s">
        <v>622</v>
      </c>
      <c r="C447" s="31">
        <v>4301011585</v>
      </c>
      <c r="D447" s="326">
        <v>4640242180441</v>
      </c>
      <c r="E447" s="327"/>
      <c r="F447" s="312">
        <v>1.5</v>
      </c>
      <c r="G447" s="32">
        <v>8</v>
      </c>
      <c r="H447" s="312">
        <v>12</v>
      </c>
      <c r="I447" s="312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535" t="s">
        <v>623</v>
      </c>
      <c r="O447" s="334"/>
      <c r="P447" s="334"/>
      <c r="Q447" s="334"/>
      <c r="R447" s="327"/>
      <c r="S447" s="34"/>
      <c r="T447" s="34"/>
      <c r="U447" s="35" t="s">
        <v>65</v>
      </c>
      <c r="V447" s="313">
        <v>0</v>
      </c>
      <c r="W447" s="314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3" t="s">
        <v>1</v>
      </c>
    </row>
    <row r="448" spans="1:53" ht="27" hidden="1" customHeight="1" x14ac:dyDescent="0.25">
      <c r="A448" s="54" t="s">
        <v>624</v>
      </c>
      <c r="B448" s="54" t="s">
        <v>625</v>
      </c>
      <c r="C448" s="31">
        <v>4301011584</v>
      </c>
      <c r="D448" s="326">
        <v>4640242180564</v>
      </c>
      <c r="E448" s="327"/>
      <c r="F448" s="312">
        <v>1.5</v>
      </c>
      <c r="G448" s="32">
        <v>8</v>
      </c>
      <c r="H448" s="312">
        <v>12</v>
      </c>
      <c r="I448" s="312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481" t="s">
        <v>626</v>
      </c>
      <c r="O448" s="334"/>
      <c r="P448" s="334"/>
      <c r="Q448" s="334"/>
      <c r="R448" s="327"/>
      <c r="S448" s="34"/>
      <c r="T448" s="34"/>
      <c r="U448" s="35" t="s">
        <v>65</v>
      </c>
      <c r="V448" s="313">
        <v>0</v>
      </c>
      <c r="W448" s="314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4" t="s">
        <v>1</v>
      </c>
    </row>
    <row r="449" spans="1:53" hidden="1" x14ac:dyDescent="0.2">
      <c r="A449" s="319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21"/>
      <c r="N449" s="330" t="s">
        <v>66</v>
      </c>
      <c r="O449" s="331"/>
      <c r="P449" s="331"/>
      <c r="Q449" s="331"/>
      <c r="R449" s="331"/>
      <c r="S449" s="331"/>
      <c r="T449" s="332"/>
      <c r="U449" s="37" t="s">
        <v>67</v>
      </c>
      <c r="V449" s="315">
        <f>IFERROR(V447/H447,"0")+IFERROR(V448/H448,"0")</f>
        <v>0</v>
      </c>
      <c r="W449" s="315">
        <f>IFERROR(W447/H447,"0")+IFERROR(W448/H448,"0")</f>
        <v>0</v>
      </c>
      <c r="X449" s="315">
        <f>IFERROR(IF(X447="",0,X447),"0")+IFERROR(IF(X448="",0,X448),"0")</f>
        <v>0</v>
      </c>
      <c r="Y449" s="316"/>
      <c r="Z449" s="316"/>
    </row>
    <row r="450" spans="1:53" hidden="1" x14ac:dyDescent="0.2">
      <c r="A450" s="320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1"/>
      <c r="N450" s="330" t="s">
        <v>66</v>
      </c>
      <c r="O450" s="331"/>
      <c r="P450" s="331"/>
      <c r="Q450" s="331"/>
      <c r="R450" s="331"/>
      <c r="S450" s="331"/>
      <c r="T450" s="332"/>
      <c r="U450" s="37" t="s">
        <v>65</v>
      </c>
      <c r="V450" s="315">
        <f>IFERROR(SUM(V447:V448),"0")</f>
        <v>0</v>
      </c>
      <c r="W450" s="315">
        <f>IFERROR(SUM(W447:W448),"0")</f>
        <v>0</v>
      </c>
      <c r="X450" s="37"/>
      <c r="Y450" s="316"/>
      <c r="Z450" s="316"/>
    </row>
    <row r="451" spans="1:53" ht="14.25" hidden="1" customHeight="1" x14ac:dyDescent="0.25">
      <c r="A451" s="342" t="s">
        <v>95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320"/>
      <c r="Y451" s="308"/>
      <c r="Z451" s="308"/>
    </row>
    <row r="452" spans="1:53" ht="27" hidden="1" customHeight="1" x14ac:dyDescent="0.25">
      <c r="A452" s="54" t="s">
        <v>627</v>
      </c>
      <c r="B452" s="54" t="s">
        <v>628</v>
      </c>
      <c r="C452" s="31">
        <v>4301020260</v>
      </c>
      <c r="D452" s="326">
        <v>4640242180526</v>
      </c>
      <c r="E452" s="327"/>
      <c r="F452" s="312">
        <v>1.8</v>
      </c>
      <c r="G452" s="32">
        <v>6</v>
      </c>
      <c r="H452" s="312">
        <v>10.8</v>
      </c>
      <c r="I452" s="312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516" t="s">
        <v>629</v>
      </c>
      <c r="O452" s="334"/>
      <c r="P452" s="334"/>
      <c r="Q452" s="334"/>
      <c r="R452" s="327"/>
      <c r="S452" s="34"/>
      <c r="T452" s="34"/>
      <c r="U452" s="35" t="s">
        <v>65</v>
      </c>
      <c r="V452" s="313">
        <v>0</v>
      </c>
      <c r="W452" s="31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ht="16.5" hidden="1" customHeight="1" x14ac:dyDescent="0.25">
      <c r="A453" s="54" t="s">
        <v>630</v>
      </c>
      <c r="B453" s="54" t="s">
        <v>631</v>
      </c>
      <c r="C453" s="31">
        <v>4301020269</v>
      </c>
      <c r="D453" s="326">
        <v>4640242180519</v>
      </c>
      <c r="E453" s="327"/>
      <c r="F453" s="312">
        <v>1.35</v>
      </c>
      <c r="G453" s="32">
        <v>8</v>
      </c>
      <c r="H453" s="312">
        <v>10.8</v>
      </c>
      <c r="I453" s="312">
        <v>11.28</v>
      </c>
      <c r="J453" s="32">
        <v>56</v>
      </c>
      <c r="K453" s="32" t="s">
        <v>98</v>
      </c>
      <c r="L453" s="33" t="s">
        <v>119</v>
      </c>
      <c r="M453" s="32">
        <v>50</v>
      </c>
      <c r="N453" s="581" t="s">
        <v>632</v>
      </c>
      <c r="O453" s="334"/>
      <c r="P453" s="334"/>
      <c r="Q453" s="334"/>
      <c r="R453" s="327"/>
      <c r="S453" s="34"/>
      <c r="T453" s="34"/>
      <c r="U453" s="35" t="s">
        <v>65</v>
      </c>
      <c r="V453" s="313">
        <v>0</v>
      </c>
      <c r="W453" s="314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idden="1" x14ac:dyDescent="0.2">
      <c r="A454" s="319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21"/>
      <c r="N454" s="330" t="s">
        <v>66</v>
      </c>
      <c r="O454" s="331"/>
      <c r="P454" s="331"/>
      <c r="Q454" s="331"/>
      <c r="R454" s="331"/>
      <c r="S454" s="331"/>
      <c r="T454" s="332"/>
      <c r="U454" s="37" t="s">
        <v>67</v>
      </c>
      <c r="V454" s="315">
        <f>IFERROR(V452/H452,"0")+IFERROR(V453/H453,"0")</f>
        <v>0</v>
      </c>
      <c r="W454" s="315">
        <f>IFERROR(W452/H452,"0")+IFERROR(W453/H453,"0")</f>
        <v>0</v>
      </c>
      <c r="X454" s="315">
        <f>IFERROR(IF(X452="",0,X452),"0")+IFERROR(IF(X453="",0,X453),"0")</f>
        <v>0</v>
      </c>
      <c r="Y454" s="316"/>
      <c r="Z454" s="316"/>
    </row>
    <row r="455" spans="1:53" hidden="1" x14ac:dyDescent="0.2">
      <c r="A455" s="320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1"/>
      <c r="N455" s="330" t="s">
        <v>66</v>
      </c>
      <c r="O455" s="331"/>
      <c r="P455" s="331"/>
      <c r="Q455" s="331"/>
      <c r="R455" s="331"/>
      <c r="S455" s="331"/>
      <c r="T455" s="332"/>
      <c r="U455" s="37" t="s">
        <v>65</v>
      </c>
      <c r="V455" s="315">
        <f>IFERROR(SUM(V452:V453),"0")</f>
        <v>0</v>
      </c>
      <c r="W455" s="315">
        <f>IFERROR(SUM(W452:W453),"0")</f>
        <v>0</v>
      </c>
      <c r="X455" s="37"/>
      <c r="Y455" s="316"/>
      <c r="Z455" s="316"/>
    </row>
    <row r="456" spans="1:53" ht="14.25" hidden="1" customHeight="1" x14ac:dyDescent="0.25">
      <c r="A456" s="342" t="s">
        <v>60</v>
      </c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0"/>
      <c r="M456" s="320"/>
      <c r="N456" s="320"/>
      <c r="O456" s="320"/>
      <c r="P456" s="320"/>
      <c r="Q456" s="320"/>
      <c r="R456" s="320"/>
      <c r="S456" s="320"/>
      <c r="T456" s="320"/>
      <c r="U456" s="320"/>
      <c r="V456" s="320"/>
      <c r="W456" s="320"/>
      <c r="X456" s="320"/>
      <c r="Y456" s="308"/>
      <c r="Z456" s="308"/>
    </row>
    <row r="457" spans="1:53" ht="27" hidden="1" customHeight="1" x14ac:dyDescent="0.25">
      <c r="A457" s="54" t="s">
        <v>633</v>
      </c>
      <c r="B457" s="54" t="s">
        <v>634</v>
      </c>
      <c r="C457" s="31">
        <v>4301031200</v>
      </c>
      <c r="D457" s="326">
        <v>4640242180489</v>
      </c>
      <c r="E457" s="327"/>
      <c r="F457" s="312">
        <v>0.28000000000000003</v>
      </c>
      <c r="G457" s="32">
        <v>6</v>
      </c>
      <c r="H457" s="312">
        <v>1.68</v>
      </c>
      <c r="I457" s="312">
        <v>1.84</v>
      </c>
      <c r="J457" s="32">
        <v>234</v>
      </c>
      <c r="K457" s="32" t="s">
        <v>166</v>
      </c>
      <c r="L457" s="33" t="s">
        <v>64</v>
      </c>
      <c r="M457" s="32">
        <v>40</v>
      </c>
      <c r="N457" s="625" t="s">
        <v>635</v>
      </c>
      <c r="O457" s="334"/>
      <c r="P457" s="334"/>
      <c r="Q457" s="334"/>
      <c r="R457" s="327"/>
      <c r="S457" s="34"/>
      <c r="T457" s="34"/>
      <c r="U457" s="35" t="s">
        <v>65</v>
      </c>
      <c r="V457" s="313">
        <v>0</v>
      </c>
      <c r="W457" s="314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569</v>
      </c>
      <c r="AD457" s="58"/>
      <c r="BA457" s="297" t="s">
        <v>1</v>
      </c>
    </row>
    <row r="458" spans="1:53" ht="27" hidden="1" customHeight="1" x14ac:dyDescent="0.25">
      <c r="A458" s="54" t="s">
        <v>636</v>
      </c>
      <c r="B458" s="54" t="s">
        <v>637</v>
      </c>
      <c r="C458" s="31">
        <v>4301031280</v>
      </c>
      <c r="D458" s="326">
        <v>4640242180816</v>
      </c>
      <c r="E458" s="327"/>
      <c r="F458" s="312">
        <v>0.7</v>
      </c>
      <c r="G458" s="32">
        <v>6</v>
      </c>
      <c r="H458" s="312">
        <v>4.2</v>
      </c>
      <c r="I458" s="312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494" t="s">
        <v>638</v>
      </c>
      <c r="O458" s="334"/>
      <c r="P458" s="334"/>
      <c r="Q458" s="334"/>
      <c r="R458" s="327"/>
      <c r="S458" s="34"/>
      <c r="T458" s="34"/>
      <c r="U458" s="35" t="s">
        <v>65</v>
      </c>
      <c r="V458" s="313">
        <v>0</v>
      </c>
      <c r="W458" s="314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298" t="s">
        <v>1</v>
      </c>
    </row>
    <row r="459" spans="1:53" ht="27" hidden="1" customHeight="1" x14ac:dyDescent="0.25">
      <c r="A459" s="54" t="s">
        <v>639</v>
      </c>
      <c r="B459" s="54" t="s">
        <v>640</v>
      </c>
      <c r="C459" s="31">
        <v>4301031244</v>
      </c>
      <c r="D459" s="326">
        <v>4640242180595</v>
      </c>
      <c r="E459" s="327"/>
      <c r="F459" s="312">
        <v>0.7</v>
      </c>
      <c r="G459" s="32">
        <v>6</v>
      </c>
      <c r="H459" s="312">
        <v>4.2</v>
      </c>
      <c r="I459" s="312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472" t="s">
        <v>641</v>
      </c>
      <c r="O459" s="334"/>
      <c r="P459" s="334"/>
      <c r="Q459" s="334"/>
      <c r="R459" s="327"/>
      <c r="S459" s="34"/>
      <c r="T459" s="34"/>
      <c r="U459" s="35" t="s">
        <v>65</v>
      </c>
      <c r="V459" s="313">
        <v>0</v>
      </c>
      <c r="W459" s="314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299" t="s">
        <v>1</v>
      </c>
    </row>
    <row r="460" spans="1:53" ht="27" hidden="1" customHeight="1" x14ac:dyDescent="0.25">
      <c r="A460" s="54" t="s">
        <v>642</v>
      </c>
      <c r="B460" s="54" t="s">
        <v>643</v>
      </c>
      <c r="C460" s="31">
        <v>4301031203</v>
      </c>
      <c r="D460" s="326">
        <v>4640242180908</v>
      </c>
      <c r="E460" s="327"/>
      <c r="F460" s="312">
        <v>0.28000000000000003</v>
      </c>
      <c r="G460" s="32">
        <v>6</v>
      </c>
      <c r="H460" s="312">
        <v>1.68</v>
      </c>
      <c r="I460" s="312">
        <v>1.81</v>
      </c>
      <c r="J460" s="32">
        <v>234</v>
      </c>
      <c r="K460" s="32" t="s">
        <v>166</v>
      </c>
      <c r="L460" s="33" t="s">
        <v>64</v>
      </c>
      <c r="M460" s="32">
        <v>40</v>
      </c>
      <c r="N460" s="640" t="s">
        <v>644</v>
      </c>
      <c r="O460" s="334"/>
      <c r="P460" s="334"/>
      <c r="Q460" s="334"/>
      <c r="R460" s="327"/>
      <c r="S460" s="34"/>
      <c r="T460" s="34"/>
      <c r="U460" s="35" t="s">
        <v>65</v>
      </c>
      <c r="V460" s="313">
        <v>0</v>
      </c>
      <c r="W460" s="314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0" t="s">
        <v>1</v>
      </c>
    </row>
    <row r="461" spans="1:53" hidden="1" x14ac:dyDescent="0.2">
      <c r="A461" s="319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1"/>
      <c r="N461" s="330" t="s">
        <v>66</v>
      </c>
      <c r="O461" s="331"/>
      <c r="P461" s="331"/>
      <c r="Q461" s="331"/>
      <c r="R461" s="331"/>
      <c r="S461" s="331"/>
      <c r="T461" s="332"/>
      <c r="U461" s="37" t="s">
        <v>67</v>
      </c>
      <c r="V461" s="315">
        <f>IFERROR(V457/H457,"0")+IFERROR(V458/H458,"0")+IFERROR(V459/H459,"0")+IFERROR(V460/H460,"0")</f>
        <v>0</v>
      </c>
      <c r="W461" s="315">
        <f>IFERROR(W457/H457,"0")+IFERROR(W458/H458,"0")+IFERROR(W459/H459,"0")+IFERROR(W460/H460,"0")</f>
        <v>0</v>
      </c>
      <c r="X461" s="315">
        <f>IFERROR(IF(X457="",0,X457),"0")+IFERROR(IF(X458="",0,X458),"0")+IFERROR(IF(X459="",0,X459),"0")+IFERROR(IF(X460="",0,X460),"0")</f>
        <v>0</v>
      </c>
      <c r="Y461" s="316"/>
      <c r="Z461" s="316"/>
    </row>
    <row r="462" spans="1:53" hidden="1" x14ac:dyDescent="0.2">
      <c r="A462" s="320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21"/>
      <c r="N462" s="330" t="s">
        <v>66</v>
      </c>
      <c r="O462" s="331"/>
      <c r="P462" s="331"/>
      <c r="Q462" s="331"/>
      <c r="R462" s="331"/>
      <c r="S462" s="331"/>
      <c r="T462" s="332"/>
      <c r="U462" s="37" t="s">
        <v>65</v>
      </c>
      <c r="V462" s="315">
        <f>IFERROR(SUM(V457:V460),"0")</f>
        <v>0</v>
      </c>
      <c r="W462" s="315">
        <f>IFERROR(SUM(W457:W460),"0")</f>
        <v>0</v>
      </c>
      <c r="X462" s="37"/>
      <c r="Y462" s="316"/>
      <c r="Z462" s="316"/>
    </row>
    <row r="463" spans="1:53" ht="14.25" hidden="1" customHeight="1" x14ac:dyDescent="0.25">
      <c r="A463" s="342" t="s">
        <v>68</v>
      </c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320"/>
      <c r="Y463" s="308"/>
      <c r="Z463" s="308"/>
    </row>
    <row r="464" spans="1:53" ht="27" hidden="1" customHeight="1" x14ac:dyDescent="0.25">
      <c r="A464" s="54" t="s">
        <v>645</v>
      </c>
      <c r="B464" s="54" t="s">
        <v>646</v>
      </c>
      <c r="C464" s="31">
        <v>4301051390</v>
      </c>
      <c r="D464" s="326">
        <v>4640242181233</v>
      </c>
      <c r="E464" s="327"/>
      <c r="F464" s="312">
        <v>0.3</v>
      </c>
      <c r="G464" s="32">
        <v>6</v>
      </c>
      <c r="H464" s="312">
        <v>1.8</v>
      </c>
      <c r="I464" s="312">
        <v>1.984</v>
      </c>
      <c r="J464" s="32">
        <v>234</v>
      </c>
      <c r="K464" s="32" t="s">
        <v>166</v>
      </c>
      <c r="L464" s="33" t="s">
        <v>64</v>
      </c>
      <c r="M464" s="32">
        <v>40</v>
      </c>
      <c r="N464" s="372" t="s">
        <v>647</v>
      </c>
      <c r="O464" s="334"/>
      <c r="P464" s="334"/>
      <c r="Q464" s="334"/>
      <c r="R464" s="327"/>
      <c r="S464" s="34"/>
      <c r="T464" s="34"/>
      <c r="U464" s="35" t="s">
        <v>65</v>
      </c>
      <c r="V464" s="313">
        <v>0</v>
      </c>
      <c r="W464" s="314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569</v>
      </c>
      <c r="AD464" s="58"/>
      <c r="BA464" s="301" t="s">
        <v>1</v>
      </c>
    </row>
    <row r="465" spans="1:53" ht="27" hidden="1" customHeight="1" x14ac:dyDescent="0.25">
      <c r="A465" s="54" t="s">
        <v>648</v>
      </c>
      <c r="B465" s="54" t="s">
        <v>649</v>
      </c>
      <c r="C465" s="31">
        <v>4301051448</v>
      </c>
      <c r="D465" s="326">
        <v>4640242181226</v>
      </c>
      <c r="E465" s="327"/>
      <c r="F465" s="312">
        <v>0.3</v>
      </c>
      <c r="G465" s="32">
        <v>6</v>
      </c>
      <c r="H465" s="312">
        <v>1.8</v>
      </c>
      <c r="I465" s="312">
        <v>1.972</v>
      </c>
      <c r="J465" s="32">
        <v>234</v>
      </c>
      <c r="K465" s="32" t="s">
        <v>166</v>
      </c>
      <c r="L465" s="33" t="s">
        <v>64</v>
      </c>
      <c r="M465" s="32">
        <v>30</v>
      </c>
      <c r="N465" s="529" t="s">
        <v>650</v>
      </c>
      <c r="O465" s="334"/>
      <c r="P465" s="334"/>
      <c r="Q465" s="334"/>
      <c r="R465" s="327"/>
      <c r="S465" s="34"/>
      <c r="T465" s="34"/>
      <c r="U465" s="35" t="s">
        <v>65</v>
      </c>
      <c r="V465" s="313">
        <v>0</v>
      </c>
      <c r="W465" s="314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569</v>
      </c>
      <c r="AD465" s="58"/>
      <c r="BA465" s="302" t="s">
        <v>1</v>
      </c>
    </row>
    <row r="466" spans="1:53" ht="27" customHeight="1" x14ac:dyDescent="0.25">
      <c r="A466" s="54" t="s">
        <v>651</v>
      </c>
      <c r="B466" s="54" t="s">
        <v>652</v>
      </c>
      <c r="C466" s="31">
        <v>4301051310</v>
      </c>
      <c r="D466" s="326">
        <v>4680115880870</v>
      </c>
      <c r="E466" s="327"/>
      <c r="F466" s="312">
        <v>1.3</v>
      </c>
      <c r="G466" s="32">
        <v>6</v>
      </c>
      <c r="H466" s="312">
        <v>7.8</v>
      </c>
      <c r="I466" s="312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34"/>
      <c r="P466" s="334"/>
      <c r="Q466" s="334"/>
      <c r="R466" s="327"/>
      <c r="S466" s="34"/>
      <c r="T466" s="34"/>
      <c r="U466" s="35" t="s">
        <v>65</v>
      </c>
      <c r="V466" s="313">
        <v>112</v>
      </c>
      <c r="W466" s="314">
        <f>IFERROR(IF(V466="",0,CEILING((V466/$H466),1)*$H466),"")</f>
        <v>117</v>
      </c>
      <c r="X466" s="36">
        <f>IFERROR(IF(W466=0,"",ROUNDUP(W466/H466,0)*0.02175),"")</f>
        <v>0.32624999999999998</v>
      </c>
      <c r="Y466" s="56"/>
      <c r="Z466" s="57"/>
      <c r="AD466" s="58"/>
      <c r="BA466" s="303" t="s">
        <v>1</v>
      </c>
    </row>
    <row r="467" spans="1:53" ht="27" hidden="1" customHeight="1" x14ac:dyDescent="0.25">
      <c r="A467" s="54" t="s">
        <v>653</v>
      </c>
      <c r="B467" s="54" t="s">
        <v>654</v>
      </c>
      <c r="C467" s="31">
        <v>4301051510</v>
      </c>
      <c r="D467" s="326">
        <v>4640242180540</v>
      </c>
      <c r="E467" s="327"/>
      <c r="F467" s="312">
        <v>1.3</v>
      </c>
      <c r="G467" s="32">
        <v>6</v>
      </c>
      <c r="H467" s="312">
        <v>7.8</v>
      </c>
      <c r="I467" s="312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460" t="s">
        <v>655</v>
      </c>
      <c r="O467" s="334"/>
      <c r="P467" s="334"/>
      <c r="Q467" s="334"/>
      <c r="R467" s="327"/>
      <c r="S467" s="34"/>
      <c r="T467" s="34"/>
      <c r="U467" s="35" t="s">
        <v>65</v>
      </c>
      <c r="V467" s="313">
        <v>0</v>
      </c>
      <c r="W467" s="314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04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4301051508</v>
      </c>
      <c r="D468" s="326">
        <v>4640242180557</v>
      </c>
      <c r="E468" s="327"/>
      <c r="F468" s="312">
        <v>0.5</v>
      </c>
      <c r="G468" s="32">
        <v>6</v>
      </c>
      <c r="H468" s="312">
        <v>3</v>
      </c>
      <c r="I468" s="312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629" t="s">
        <v>658</v>
      </c>
      <c r="O468" s="334"/>
      <c r="P468" s="334"/>
      <c r="Q468" s="334"/>
      <c r="R468" s="327"/>
      <c r="S468" s="34"/>
      <c r="T468" s="34"/>
      <c r="U468" s="35" t="s">
        <v>65</v>
      </c>
      <c r="V468" s="313">
        <v>0</v>
      </c>
      <c r="W468" s="314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05" t="s">
        <v>1</v>
      </c>
    </row>
    <row r="469" spans="1:53" x14ac:dyDescent="0.2">
      <c r="A469" s="31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20"/>
      <c r="M469" s="321"/>
      <c r="N469" s="330" t="s">
        <v>66</v>
      </c>
      <c r="O469" s="331"/>
      <c r="P469" s="331"/>
      <c r="Q469" s="331"/>
      <c r="R469" s="331"/>
      <c r="S469" s="331"/>
      <c r="T469" s="332"/>
      <c r="U469" s="37" t="s">
        <v>67</v>
      </c>
      <c r="V469" s="315">
        <f>IFERROR(V464/H464,"0")+IFERROR(V465/H465,"0")+IFERROR(V466/H466,"0")+IFERROR(V467/H467,"0")+IFERROR(V468/H468,"0")</f>
        <v>14.358974358974359</v>
      </c>
      <c r="W469" s="315">
        <f>IFERROR(W464/H464,"0")+IFERROR(W465/H465,"0")+IFERROR(W466/H466,"0")+IFERROR(W467/H467,"0")+IFERROR(W468/H468,"0")</f>
        <v>15</v>
      </c>
      <c r="X469" s="315">
        <f>IFERROR(IF(X464="",0,X464),"0")+IFERROR(IF(X465="",0,X465),"0")+IFERROR(IF(X466="",0,X466),"0")+IFERROR(IF(X467="",0,X467),"0")+IFERROR(IF(X468="",0,X468),"0")</f>
        <v>0.32624999999999998</v>
      </c>
      <c r="Y469" s="316"/>
      <c r="Z469" s="316"/>
    </row>
    <row r="470" spans="1:53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20"/>
      <c r="M470" s="321"/>
      <c r="N470" s="330" t="s">
        <v>66</v>
      </c>
      <c r="O470" s="331"/>
      <c r="P470" s="331"/>
      <c r="Q470" s="331"/>
      <c r="R470" s="331"/>
      <c r="S470" s="331"/>
      <c r="T470" s="332"/>
      <c r="U470" s="37" t="s">
        <v>65</v>
      </c>
      <c r="V470" s="315">
        <f>IFERROR(SUM(V464:V468),"0")</f>
        <v>112</v>
      </c>
      <c r="W470" s="315">
        <f>IFERROR(SUM(W464:W468),"0")</f>
        <v>117</v>
      </c>
      <c r="X470" s="37"/>
      <c r="Y470" s="316"/>
      <c r="Z470" s="316"/>
    </row>
    <row r="471" spans="1:53" ht="15" customHeight="1" x14ac:dyDescent="0.2">
      <c r="A471" s="422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20"/>
      <c r="M471" s="355"/>
      <c r="N471" s="346" t="s">
        <v>659</v>
      </c>
      <c r="O471" s="347"/>
      <c r="P471" s="347"/>
      <c r="Q471" s="347"/>
      <c r="R471" s="347"/>
      <c r="S471" s="347"/>
      <c r="T471" s="338"/>
      <c r="U471" s="37" t="s">
        <v>65</v>
      </c>
      <c r="V471" s="315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12368</v>
      </c>
      <c r="W471" s="315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12504.000000000004</v>
      </c>
      <c r="X471" s="37"/>
      <c r="Y471" s="316"/>
      <c r="Z471" s="316"/>
    </row>
    <row r="472" spans="1:53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20"/>
      <c r="M472" s="355"/>
      <c r="N472" s="346" t="s">
        <v>660</v>
      </c>
      <c r="O472" s="347"/>
      <c r="P472" s="347"/>
      <c r="Q472" s="347"/>
      <c r="R472" s="347"/>
      <c r="S472" s="347"/>
      <c r="T472" s="338"/>
      <c r="U472" s="37" t="s">
        <v>65</v>
      </c>
      <c r="V472" s="31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12949.613629115454</v>
      </c>
      <c r="W472" s="31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13093.358</v>
      </c>
      <c r="X472" s="37"/>
      <c r="Y472" s="316"/>
      <c r="Z472" s="316"/>
    </row>
    <row r="473" spans="1:53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20"/>
      <c r="M473" s="355"/>
      <c r="N473" s="346" t="s">
        <v>661</v>
      </c>
      <c r="O473" s="347"/>
      <c r="P473" s="347"/>
      <c r="Q473" s="347"/>
      <c r="R473" s="347"/>
      <c r="S473" s="347"/>
      <c r="T473" s="338"/>
      <c r="U473" s="37" t="s">
        <v>662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21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21</v>
      </c>
      <c r="X473" s="37"/>
      <c r="Y473" s="316"/>
      <c r="Z473" s="316"/>
    </row>
    <row r="474" spans="1:53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20"/>
      <c r="M474" s="355"/>
      <c r="N474" s="346" t="s">
        <v>663</v>
      </c>
      <c r="O474" s="347"/>
      <c r="P474" s="347"/>
      <c r="Q474" s="347"/>
      <c r="R474" s="347"/>
      <c r="S474" s="347"/>
      <c r="T474" s="338"/>
      <c r="U474" s="37" t="s">
        <v>65</v>
      </c>
      <c r="V474" s="315">
        <f>GrossWeightTotal+PalletQtyTotal*25</f>
        <v>13474.613629115454</v>
      </c>
      <c r="W474" s="315">
        <f>GrossWeightTotalR+PalletQtyTotalR*25</f>
        <v>13618.358</v>
      </c>
      <c r="X474" s="37"/>
      <c r="Y474" s="316"/>
      <c r="Z474" s="316"/>
    </row>
    <row r="475" spans="1:53" x14ac:dyDescent="0.2">
      <c r="A475" s="320"/>
      <c r="B475" s="320"/>
      <c r="C475" s="320"/>
      <c r="D475" s="320"/>
      <c r="E475" s="320"/>
      <c r="F475" s="320"/>
      <c r="G475" s="320"/>
      <c r="H475" s="320"/>
      <c r="I475" s="320"/>
      <c r="J475" s="320"/>
      <c r="K475" s="320"/>
      <c r="L475" s="320"/>
      <c r="M475" s="355"/>
      <c r="N475" s="346" t="s">
        <v>664</v>
      </c>
      <c r="O475" s="347"/>
      <c r="P475" s="347"/>
      <c r="Q475" s="347"/>
      <c r="R475" s="347"/>
      <c r="S475" s="347"/>
      <c r="T475" s="338"/>
      <c r="U475" s="37" t="s">
        <v>662</v>
      </c>
      <c r="V475" s="315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1450.9477052959812</v>
      </c>
      <c r="W475" s="315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1470</v>
      </c>
      <c r="X475" s="37"/>
      <c r="Y475" s="316"/>
      <c r="Z475" s="316"/>
    </row>
    <row r="476" spans="1:53" ht="14.25" hidden="1" customHeight="1" x14ac:dyDescent="0.2">
      <c r="A476" s="320"/>
      <c r="B476" s="320"/>
      <c r="C476" s="320"/>
      <c r="D476" s="320"/>
      <c r="E476" s="320"/>
      <c r="F476" s="320"/>
      <c r="G476" s="320"/>
      <c r="H476" s="320"/>
      <c r="I476" s="320"/>
      <c r="J476" s="320"/>
      <c r="K476" s="320"/>
      <c r="L476" s="320"/>
      <c r="M476" s="355"/>
      <c r="N476" s="346" t="s">
        <v>665</v>
      </c>
      <c r="O476" s="347"/>
      <c r="P476" s="347"/>
      <c r="Q476" s="347"/>
      <c r="R476" s="347"/>
      <c r="S476" s="347"/>
      <c r="T476" s="338"/>
      <c r="U476" s="39" t="s">
        <v>666</v>
      </c>
      <c r="V476" s="37"/>
      <c r="W476" s="37"/>
      <c r="X476" s="37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22.893160000000005</v>
      </c>
      <c r="Y476" s="316"/>
      <c r="Z476" s="316"/>
    </row>
    <row r="477" spans="1:53" ht="13.5" customHeight="1" thickBot="1" x14ac:dyDescent="0.25"/>
    <row r="478" spans="1:53" ht="27" customHeight="1" thickTop="1" thickBot="1" x14ac:dyDescent="0.25">
      <c r="A478" s="40" t="s">
        <v>667</v>
      </c>
      <c r="B478" s="306" t="s">
        <v>59</v>
      </c>
      <c r="C478" s="335" t="s">
        <v>93</v>
      </c>
      <c r="D478" s="350"/>
      <c r="E478" s="350"/>
      <c r="F478" s="351"/>
      <c r="G478" s="335" t="s">
        <v>228</v>
      </c>
      <c r="H478" s="350"/>
      <c r="I478" s="350"/>
      <c r="J478" s="350"/>
      <c r="K478" s="350"/>
      <c r="L478" s="350"/>
      <c r="M478" s="350"/>
      <c r="N478" s="351"/>
      <c r="O478" s="335" t="s">
        <v>432</v>
      </c>
      <c r="P478" s="351"/>
      <c r="Q478" s="335" t="s">
        <v>489</v>
      </c>
      <c r="R478" s="351"/>
      <c r="S478" s="306" t="s">
        <v>577</v>
      </c>
      <c r="T478" s="306" t="s">
        <v>619</v>
      </c>
      <c r="U478" s="307"/>
      <c r="Z478" s="52"/>
      <c r="AC478" s="307"/>
    </row>
    <row r="479" spans="1:53" ht="14.25" customHeight="1" thickTop="1" x14ac:dyDescent="0.2">
      <c r="A479" s="366" t="s">
        <v>668</v>
      </c>
      <c r="B479" s="335" t="s">
        <v>59</v>
      </c>
      <c r="C479" s="335" t="s">
        <v>94</v>
      </c>
      <c r="D479" s="335" t="s">
        <v>102</v>
      </c>
      <c r="E479" s="335" t="s">
        <v>93</v>
      </c>
      <c r="F479" s="335" t="s">
        <v>220</v>
      </c>
      <c r="G479" s="335" t="s">
        <v>229</v>
      </c>
      <c r="H479" s="335" t="s">
        <v>236</v>
      </c>
      <c r="I479" s="335" t="s">
        <v>256</v>
      </c>
      <c r="J479" s="335" t="s">
        <v>322</v>
      </c>
      <c r="K479" s="307"/>
      <c r="L479" s="335" t="s">
        <v>325</v>
      </c>
      <c r="M479" s="335" t="s">
        <v>405</v>
      </c>
      <c r="N479" s="335" t="s">
        <v>423</v>
      </c>
      <c r="O479" s="335" t="s">
        <v>433</v>
      </c>
      <c r="P479" s="335" t="s">
        <v>462</v>
      </c>
      <c r="Q479" s="335" t="s">
        <v>490</v>
      </c>
      <c r="R479" s="335" t="s">
        <v>546</v>
      </c>
      <c r="S479" s="335" t="s">
        <v>577</v>
      </c>
      <c r="T479" s="335" t="s">
        <v>620</v>
      </c>
      <c r="U479" s="307"/>
      <c r="Z479" s="52"/>
      <c r="AC479" s="307"/>
    </row>
    <row r="480" spans="1:53" ht="13.5" customHeight="1" thickBot="1" x14ac:dyDescent="0.25">
      <c r="A480" s="367"/>
      <c r="B480" s="336"/>
      <c r="C480" s="336"/>
      <c r="D480" s="336"/>
      <c r="E480" s="336"/>
      <c r="F480" s="336"/>
      <c r="G480" s="336"/>
      <c r="H480" s="336"/>
      <c r="I480" s="336"/>
      <c r="J480" s="336"/>
      <c r="K480" s="307"/>
      <c r="L480" s="336"/>
      <c r="M480" s="336"/>
      <c r="N480" s="336"/>
      <c r="O480" s="336"/>
      <c r="P480" s="336"/>
      <c r="Q480" s="336"/>
      <c r="R480" s="336"/>
      <c r="S480" s="336"/>
      <c r="T480" s="336"/>
      <c r="U480" s="307"/>
      <c r="Z480" s="52"/>
      <c r="AC480" s="307"/>
    </row>
    <row r="481" spans="1:29" ht="18" customHeight="1" thickTop="1" thickBot="1" x14ac:dyDescent="0.25">
      <c r="A481" s="40" t="s">
        <v>669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64.800000000000011</v>
      </c>
      <c r="D481" s="46">
        <f>IFERROR(W55*1,"0")+IFERROR(W56*1,"0")+IFERROR(W57*1,"0")+IFERROR(W58*1,"0")</f>
        <v>118.80000000000001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255</v>
      </c>
      <c r="F481" s="46">
        <f>IFERROR(W121*1,"0")+IFERROR(W122*1,"0")+IFERROR(W123*1,"0")</f>
        <v>259.20000000000005</v>
      </c>
      <c r="G481" s="46">
        <f>IFERROR(W129*1,"0")+IFERROR(W130*1,"0")+IFERROR(W131*1,"0")</f>
        <v>0</v>
      </c>
      <c r="H481" s="46">
        <f>IFERROR(W136*1,"0")+IFERROR(W137*1,"0")+IFERROR(W138*1,"0")+IFERROR(W139*1,"0")+IFERROR(W140*1,"0")+IFERROR(W141*1,"0")+IFERROR(W142*1,"0")+IFERROR(W143*1,"0")+IFERROR(W144*1,"0")</f>
        <v>25.200000000000003</v>
      </c>
      <c r="I481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711.89999999999986</v>
      </c>
      <c r="J481" s="46">
        <f>IFERROR(W194*1,"0")</f>
        <v>6.3000000000000007</v>
      </c>
      <c r="K481" s="307"/>
      <c r="L481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210.6</v>
      </c>
      <c r="M481" s="46">
        <f>IFERROR(W258*1,"0")+IFERROR(W259*1,"0")+IFERROR(W260*1,"0")+IFERROR(W261*1,"0")+IFERROR(W262*1,"0")+IFERROR(W263*1,"0")+IFERROR(W264*1,"0")+IFERROR(W268*1,"0")+IFERROR(W269*1,"0")</f>
        <v>0</v>
      </c>
      <c r="N481" s="46">
        <f>IFERROR(W274*1,"0")+IFERROR(W278*1,"0")+IFERROR(W282*1,"0")+IFERROR(W286*1,"0")</f>
        <v>5.4</v>
      </c>
      <c r="O481" s="46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7846.2</v>
      </c>
      <c r="P481" s="46">
        <f>IFERROR(W319*1,"0")+IFERROR(W320*1,"0")+IFERROR(W321*1,"0")+IFERROR(W322*1,"0")+IFERROR(W323*1,"0")+IFERROR(W327*1,"0")+IFERROR(W328*1,"0")+IFERROR(W332*1,"0")+IFERROR(W333*1,"0")+IFERROR(W334*1,"0")+IFERROR(W335*1,"0")+IFERROR(W339*1,"0")</f>
        <v>382.2</v>
      </c>
      <c r="Q481" s="46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46.2</v>
      </c>
      <c r="R481" s="46">
        <f>IFERROR(W385*1,"0")+IFERROR(W386*1,"0")+IFERROR(W390*1,"0")+IFERROR(W391*1,"0")+IFERROR(W392*1,"0")+IFERROR(W393*1,"0")+IFERROR(W394*1,"0")+IFERROR(W395*1,"0")+IFERROR(W396*1,"0")+IFERROR(W400*1,"0")+IFERROR(W404*1,"0")+IFERROR(W408*1,"0")</f>
        <v>0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2455.1999999999998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117</v>
      </c>
      <c r="U481" s="307"/>
      <c r="Z481" s="52"/>
      <c r="AC481" s="307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14,00"/>
        <filter val="1 450,95"/>
        <filter val="1 832,00"/>
        <filter val="1,57"/>
        <filter val="10,24"/>
        <filter val="10,93"/>
        <filter val="107,00"/>
        <filter val="11,90"/>
        <filter val="112,00"/>
        <filter val="118,00"/>
        <filter val="12 368,00"/>
        <filter val="12 949,61"/>
        <filter val="12,00"/>
        <filter val="122,13"/>
        <filter val="127,00"/>
        <filter val="13 474,61"/>
        <filter val="13,00"/>
        <filter val="14,36"/>
        <filter val="145,00"/>
        <filter val="148,00"/>
        <filter val="15,00"/>
        <filter val="16,00"/>
        <filter val="163,00"/>
        <filter val="163,64"/>
        <filter val="17,00"/>
        <filter val="190,00"/>
        <filter val="2 150,00"/>
        <filter val="2,38"/>
        <filter val="2,78"/>
        <filter val="203,00"/>
        <filter val="21"/>
        <filter val="210,98"/>
        <filter val="222,49"/>
        <filter val="23,00"/>
        <filter val="25,00"/>
        <filter val="252,00"/>
        <filter val="26,03"/>
        <filter val="270,00"/>
        <filter val="28,00"/>
        <filter val="3 000,00"/>
        <filter val="3,21"/>
        <filter val="31,00"/>
        <filter val="34,96"/>
        <filter val="36,00"/>
        <filter val="375,00"/>
        <filter val="396,47"/>
        <filter val="404,00"/>
        <filter val="43,00"/>
        <filter val="447,00"/>
        <filter val="457,00"/>
        <filter val="48,08"/>
        <filter val="5 947,00"/>
        <filter val="5,00"/>
        <filter val="5,42"/>
        <filter val="5,46"/>
        <filter val="56,89"/>
        <filter val="581,00"/>
        <filter val="59,00"/>
        <filter val="6,67"/>
        <filter val="652,00"/>
        <filter val="66,00"/>
        <filter val="69,00"/>
        <filter val="7,82"/>
        <filter val="76,00"/>
        <filter val="79,00"/>
        <filter val="797,00"/>
        <filter val="86,00"/>
        <filter val="86,55"/>
        <filter val="864,00"/>
        <filter val="87,00"/>
      </filters>
    </filterColumn>
  </autoFilter>
  <mergeCells count="854">
    <mergeCell ref="A256:X256"/>
    <mergeCell ref="D174:E174"/>
    <mergeCell ref="N329:T329"/>
    <mergeCell ref="A88:M89"/>
    <mergeCell ref="A36:M37"/>
    <mergeCell ref="N195:T195"/>
    <mergeCell ref="A198:X198"/>
    <mergeCell ref="N200:R200"/>
    <mergeCell ref="N229:R229"/>
    <mergeCell ref="N283:T283"/>
    <mergeCell ref="D298:E298"/>
    <mergeCell ref="D181:E181"/>
    <mergeCell ref="A100:X100"/>
    <mergeCell ref="D292:E292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324:T324"/>
    <mergeCell ref="D345:E345"/>
    <mergeCell ref="N138:R138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144:R144"/>
    <mergeCell ref="D187:E187"/>
    <mergeCell ref="N471:T471"/>
    <mergeCell ref="A257:X257"/>
    <mergeCell ref="N30:R30"/>
    <mergeCell ref="D73:E73"/>
    <mergeCell ref="A82:X82"/>
    <mergeCell ref="N44:T44"/>
    <mergeCell ref="N215:T215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N466:R466"/>
    <mergeCell ref="D160:E160"/>
    <mergeCell ref="N406:T406"/>
    <mergeCell ref="N468:R468"/>
    <mergeCell ref="N101:R101"/>
    <mergeCell ref="D109:E109"/>
    <mergeCell ref="A451:X451"/>
    <mergeCell ref="A445:X44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N98:T98"/>
    <mergeCell ref="D142:E142"/>
    <mergeCell ref="N461:T461"/>
    <mergeCell ref="D378:E378"/>
    <mergeCell ref="N49:R49"/>
    <mergeCell ref="D129:E129"/>
    <mergeCell ref="N359:R359"/>
    <mergeCell ref="D28:E28"/>
    <mergeCell ref="D30:E30"/>
    <mergeCell ref="N442:T442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N457:R457"/>
    <mergeCell ref="A338:X338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N426:R426"/>
    <mergeCell ref="D432:E432"/>
    <mergeCell ref="D92:E92"/>
    <mergeCell ref="D55:E55"/>
    <mergeCell ref="N307:T307"/>
    <mergeCell ref="D353:E353"/>
    <mergeCell ref="D67:E67"/>
    <mergeCell ref="N400:R400"/>
    <mergeCell ref="D210:E210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50:R50"/>
    <mergeCell ref="N221:R221"/>
    <mergeCell ref="N292:R292"/>
    <mergeCell ref="D31:E31"/>
    <mergeCell ref="N286:R286"/>
    <mergeCell ref="A317:X317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N37:T37"/>
    <mergeCell ref="A62:X62"/>
    <mergeCell ref="A44:M45"/>
    <mergeCell ref="A329:M330"/>
    <mergeCell ref="N74:R74"/>
    <mergeCell ref="A279:M280"/>
    <mergeCell ref="N310:R310"/>
    <mergeCell ref="D182:E182"/>
    <mergeCell ref="N88:T88"/>
    <mergeCell ref="W17:W18"/>
    <mergeCell ref="N178:R178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463:X463"/>
    <mergeCell ref="N436:R436"/>
    <mergeCell ref="D168:E168"/>
    <mergeCell ref="D339:E339"/>
    <mergeCell ref="D466:E466"/>
    <mergeCell ref="N137:R137"/>
    <mergeCell ref="A423:M424"/>
    <mergeCell ref="D396:E396"/>
    <mergeCell ref="D116:E116"/>
    <mergeCell ref="D414:E414"/>
    <mergeCell ref="D352:E352"/>
    <mergeCell ref="N194:R194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N133:T133"/>
    <mergeCell ref="D390:E390"/>
    <mergeCell ref="N225:T225"/>
    <mergeCell ref="A370:M371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N386:R386"/>
    <mergeCell ref="A267:X267"/>
    <mergeCell ref="A124:M125"/>
    <mergeCell ref="D350:E350"/>
    <mergeCell ref="D27:E27"/>
    <mergeCell ref="N15:R16"/>
    <mergeCell ref="N375:T375"/>
    <mergeCell ref="I17:I18"/>
    <mergeCell ref="N237:T237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N470:T470"/>
    <mergeCell ref="D251:E251"/>
    <mergeCell ref="A383:X383"/>
    <mergeCell ref="D295:E295"/>
    <mergeCell ref="D178:E17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E479:E480"/>
    <mergeCell ref="N380:R380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N458:R458"/>
    <mergeCell ref="D137:E137"/>
    <mergeCell ref="N401:T401"/>
    <mergeCell ref="D422:E422"/>
    <mergeCell ref="A190:M191"/>
    <mergeCell ref="N151:T151"/>
    <mergeCell ref="N87:R87"/>
    <mergeCell ref="D74:E74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N448:R448"/>
    <mergeCell ref="N304:R304"/>
    <mergeCell ref="D176:E176"/>
    <mergeCell ref="N462:T462"/>
    <mergeCell ref="D362:E362"/>
    <mergeCell ref="N157:T157"/>
    <mergeCell ref="N455:T455"/>
    <mergeCell ref="Q478:R478"/>
    <mergeCell ref="D172:E172"/>
    <mergeCell ref="N249:T249"/>
    <mergeCell ref="A442:M443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A281:X281"/>
    <mergeCell ref="D299:E299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A401:M402"/>
    <mergeCell ref="N467:R467"/>
    <mergeCell ref="D441:E441"/>
    <mergeCell ref="D368:E368"/>
    <mergeCell ref="A343:X343"/>
    <mergeCell ref="N114:R11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347:T347"/>
    <mergeCell ref="N177:R177"/>
    <mergeCell ref="N335:R335"/>
    <mergeCell ref="N269:R269"/>
    <mergeCell ref="D85:E85"/>
    <mergeCell ref="D207:E207"/>
    <mergeCell ref="N191:T191"/>
    <mergeCell ref="A216:X216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D386:E386"/>
    <mergeCell ref="A290:X290"/>
    <mergeCell ref="M17:M18"/>
    <mergeCell ref="N67:R67"/>
    <mergeCell ref="N236:T236"/>
    <mergeCell ref="N417:R417"/>
    <mergeCell ref="A165:X165"/>
    <mergeCell ref="D227:E227"/>
    <mergeCell ref="A407:X407"/>
    <mergeCell ref="D202:E202"/>
    <mergeCell ref="D373:E373"/>
    <mergeCell ref="D58:E58"/>
    <mergeCell ref="N248:T248"/>
    <mergeCell ref="D294:E294"/>
    <mergeCell ref="N52:T52"/>
    <mergeCell ref="A148:X148"/>
    <mergeCell ref="D56:E56"/>
    <mergeCell ref="D114:E114"/>
    <mergeCell ref="D64:E64"/>
    <mergeCell ref="N26:R26"/>
    <mergeCell ref="N40:T40"/>
    <mergeCell ref="N234:R234"/>
    <mergeCell ref="A287:M288"/>
    <mergeCell ref="N31:R31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A446:X446"/>
    <mergeCell ref="D231:E231"/>
    <mergeCell ref="N337:T337"/>
    <mergeCell ref="N418:R418"/>
    <mergeCell ref="D228:E228"/>
    <mergeCell ref="D333:E333"/>
    <mergeCell ref="D404:E404"/>
    <mergeCell ref="D10:E10"/>
    <mergeCell ref="F10:G10"/>
    <mergeCell ref="J479:J480"/>
    <mergeCell ref="O13:P13"/>
    <mergeCell ref="N419:R419"/>
    <mergeCell ref="N312:T312"/>
    <mergeCell ref="D358:E358"/>
    <mergeCell ref="N208:R208"/>
    <mergeCell ref="N379:R379"/>
    <mergeCell ref="A117:M118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A9:C9"/>
    <mergeCell ref="O12:P12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N449:T449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N429:T429"/>
    <mergeCell ref="O5:P5"/>
    <mergeCell ref="D234:E234"/>
    <mergeCell ref="N136:R136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D6:L6"/>
    <mergeCell ref="D7:L7"/>
    <mergeCell ref="D188:E188"/>
    <mergeCell ref="N168:R168"/>
    <mergeCell ref="D286:E286"/>
    <mergeCell ref="N260:R260"/>
    <mergeCell ref="N77:R77"/>
    <mergeCell ref="N169:R169"/>
    <mergeCell ref="A195:M196"/>
    <mergeCell ref="D9:E9"/>
    <mergeCell ref="D180:E180"/>
    <mergeCell ref="D457:E457"/>
    <mergeCell ref="N293:R293"/>
    <mergeCell ref="N233:R233"/>
    <mergeCell ref="D105:E105"/>
    <mergeCell ref="D170:E170"/>
    <mergeCell ref="N72:R72"/>
    <mergeCell ref="D468:E468"/>
    <mergeCell ref="N143:R143"/>
    <mergeCell ref="D49:E49"/>
    <mergeCell ref="N265:T265"/>
    <mergeCell ref="N297:R297"/>
    <mergeCell ref="N435:R435"/>
    <mergeCell ref="N235:R235"/>
    <mergeCell ref="N441:R441"/>
    <mergeCell ref="D107:E107"/>
    <mergeCell ref="D278:E278"/>
    <mergeCell ref="A183:M184"/>
    <mergeCell ref="A254:M255"/>
    <mergeCell ref="N251:R251"/>
    <mergeCell ref="N189:R189"/>
    <mergeCell ref="A248:M249"/>
    <mergeCell ref="N322:R322"/>
    <mergeCell ref="N309:R309"/>
    <mergeCell ref="D175:E175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A8:C8"/>
    <mergeCell ref="A10:C10"/>
    <mergeCell ref="A156:M157"/>
    <mergeCell ref="N320:R320"/>
    <mergeCell ref="D121:E121"/>
    <mergeCell ref="A430:X430"/>
    <mergeCell ref="O478:P478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N247:R247"/>
    <mergeCell ref="N311:T311"/>
    <mergeCell ref="N182:R182"/>
    <mergeCell ref="N474:T474"/>
    <mergeCell ref="N274:R274"/>
    <mergeCell ref="N84:R84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59:M60"/>
    <mergeCell ref="N387:T387"/>
    <mergeCell ref="D408:E408"/>
    <mergeCell ref="N79:R79"/>
    <mergeCell ref="N253:R253"/>
    <mergeCell ref="T11:U11"/>
    <mergeCell ref="D221:E221"/>
    <mergeCell ref="A134:X134"/>
    <mergeCell ref="D392:E392"/>
    <mergeCell ref="N57:R57"/>
    <mergeCell ref="F17:F18"/>
    <mergeCell ref="F5:G5"/>
    <mergeCell ref="A14:L14"/>
    <mergeCell ref="A47:X4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52"/>
    </row>
    <row r="3" spans="2:8" x14ac:dyDescent="0.2">
      <c r="B3" s="47" t="s">
        <v>671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672</v>
      </c>
      <c r="D6" s="47" t="s">
        <v>673</v>
      </c>
      <c r="E6" s="47"/>
    </row>
    <row r="7" spans="2:8" x14ac:dyDescent="0.2">
      <c r="B7" s="47" t="s">
        <v>674</v>
      </c>
      <c r="C7" s="47" t="s">
        <v>675</v>
      </c>
      <c r="D7" s="47" t="s">
        <v>676</v>
      </c>
      <c r="E7" s="47"/>
    </row>
    <row r="8" spans="2:8" x14ac:dyDescent="0.2">
      <c r="B8" s="47" t="s">
        <v>677</v>
      </c>
      <c r="C8" s="47" t="s">
        <v>678</v>
      </c>
      <c r="D8" s="47" t="s">
        <v>679</v>
      </c>
      <c r="E8" s="47"/>
    </row>
    <row r="9" spans="2:8" x14ac:dyDescent="0.2">
      <c r="B9" s="47" t="s">
        <v>680</v>
      </c>
      <c r="C9" s="47" t="s">
        <v>681</v>
      </c>
      <c r="D9" s="47" t="s">
        <v>682</v>
      </c>
      <c r="E9" s="47"/>
    </row>
    <row r="10" spans="2:8" x14ac:dyDescent="0.2">
      <c r="B10" s="47" t="s">
        <v>683</v>
      </c>
      <c r="C10" s="47" t="s">
        <v>684</v>
      </c>
      <c r="D10" s="47" t="s">
        <v>685</v>
      </c>
      <c r="E10" s="47"/>
    </row>
    <row r="12" spans="2:8" x14ac:dyDescent="0.2">
      <c r="B12" s="47" t="s">
        <v>686</v>
      </c>
      <c r="C12" s="47" t="s">
        <v>672</v>
      </c>
      <c r="D12" s="47"/>
      <c r="E12" s="47"/>
    </row>
    <row r="14" spans="2:8" x14ac:dyDescent="0.2">
      <c r="B14" s="47" t="s">
        <v>687</v>
      </c>
      <c r="C14" s="47" t="s">
        <v>675</v>
      </c>
      <c r="D14" s="47"/>
      <c r="E14" s="47"/>
    </row>
    <row r="16" spans="2:8" x14ac:dyDescent="0.2">
      <c r="B16" s="47" t="s">
        <v>688</v>
      </c>
      <c r="C16" s="47" t="s">
        <v>678</v>
      </c>
      <c r="D16" s="47"/>
      <c r="E16" s="47"/>
    </row>
    <row r="18" spans="2:5" x14ac:dyDescent="0.2">
      <c r="B18" s="47" t="s">
        <v>689</v>
      </c>
      <c r="C18" s="47" t="s">
        <v>681</v>
      </c>
      <c r="D18" s="47"/>
      <c r="E18" s="47"/>
    </row>
    <row r="20" spans="2:5" x14ac:dyDescent="0.2">
      <c r="B20" s="47" t="s">
        <v>690</v>
      </c>
      <c r="C20" s="47" t="s">
        <v>684</v>
      </c>
      <c r="D20" s="47"/>
      <c r="E20" s="47"/>
    </row>
    <row r="22" spans="2:5" x14ac:dyDescent="0.2">
      <c r="B22" s="47" t="s">
        <v>691</v>
      </c>
      <c r="C22" s="47"/>
      <c r="D22" s="47"/>
      <c r="E22" s="47"/>
    </row>
    <row r="23" spans="2:5" x14ac:dyDescent="0.2">
      <c r="B23" s="47" t="s">
        <v>692</v>
      </c>
      <c r="C23" s="47"/>
      <c r="D23" s="47"/>
      <c r="E23" s="47"/>
    </row>
    <row r="24" spans="2:5" x14ac:dyDescent="0.2">
      <c r="B24" s="47" t="s">
        <v>693</v>
      </c>
      <c r="C24" s="47"/>
      <c r="D24" s="47"/>
      <c r="E24" s="47"/>
    </row>
    <row r="25" spans="2:5" x14ac:dyDescent="0.2">
      <c r="B25" s="47" t="s">
        <v>694</v>
      </c>
      <c r="C25" s="47"/>
      <c r="D25" s="47"/>
      <c r="E25" s="47"/>
    </row>
    <row r="26" spans="2:5" x14ac:dyDescent="0.2">
      <c r="B26" s="47" t="s">
        <v>695</v>
      </c>
      <c r="C26" s="47"/>
      <c r="D26" s="47"/>
      <c r="E26" s="47"/>
    </row>
    <row r="27" spans="2:5" x14ac:dyDescent="0.2">
      <c r="B27" s="47" t="s">
        <v>696</v>
      </c>
      <c r="C27" s="47"/>
      <c r="D27" s="47"/>
      <c r="E27" s="47"/>
    </row>
    <row r="28" spans="2:5" x14ac:dyDescent="0.2">
      <c r="B28" s="47" t="s">
        <v>697</v>
      </c>
      <c r="C28" s="47"/>
      <c r="D28" s="47"/>
      <c r="E28" s="47"/>
    </row>
    <row r="29" spans="2:5" x14ac:dyDescent="0.2">
      <c r="B29" s="47" t="s">
        <v>698</v>
      </c>
      <c r="C29" s="47"/>
      <c r="D29" s="47"/>
      <c r="E29" s="47"/>
    </row>
    <row r="30" spans="2:5" x14ac:dyDescent="0.2">
      <c r="B30" s="47" t="s">
        <v>699</v>
      </c>
      <c r="C30" s="47"/>
      <c r="D30" s="47"/>
      <c r="E30" s="47"/>
    </row>
    <row r="31" spans="2:5" x14ac:dyDescent="0.2">
      <c r="B31" s="47" t="s">
        <v>700</v>
      </c>
      <c r="C31" s="47"/>
      <c r="D31" s="47"/>
      <c r="E31" s="47"/>
    </row>
    <row r="32" spans="2:5" x14ac:dyDescent="0.2">
      <c r="B32" s="47" t="s">
        <v>701</v>
      </c>
      <c r="C32" s="47"/>
      <c r="D32" s="47"/>
      <c r="E32" s="47"/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2024-01-11T11:23:02Z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