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91A2CBB-E8E8-4707-9C64-900C643A33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W467" i="1"/>
  <c r="X467" i="1" s="1"/>
  <c r="W466" i="1"/>
  <c r="X466" i="1" s="1"/>
  <c r="N466" i="1"/>
  <c r="W465" i="1"/>
  <c r="X465" i="1" s="1"/>
  <c r="X464" i="1"/>
  <c r="W464" i="1"/>
  <c r="V462" i="1"/>
  <c r="V461" i="1"/>
  <c r="W460" i="1"/>
  <c r="X460" i="1" s="1"/>
  <c r="W459" i="1"/>
  <c r="X459" i="1" s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X440" i="1" s="1"/>
  <c r="N440" i="1"/>
  <c r="V438" i="1"/>
  <c r="V437" i="1"/>
  <c r="W436" i="1"/>
  <c r="X436" i="1" s="1"/>
  <c r="W435" i="1"/>
  <c r="X435" i="1" s="1"/>
  <c r="X434" i="1"/>
  <c r="W434" i="1"/>
  <c r="W433" i="1"/>
  <c r="X433" i="1" s="1"/>
  <c r="N433" i="1"/>
  <c r="W432" i="1"/>
  <c r="X432" i="1" s="1"/>
  <c r="N432" i="1"/>
  <c r="X431" i="1"/>
  <c r="W431" i="1"/>
  <c r="N431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X423" i="1" s="1"/>
  <c r="N414" i="1"/>
  <c r="V410" i="1"/>
  <c r="V409" i="1"/>
  <c r="W408" i="1"/>
  <c r="V406" i="1"/>
  <c r="V405" i="1"/>
  <c r="W404" i="1"/>
  <c r="W405" i="1" s="1"/>
  <c r="V402" i="1"/>
  <c r="V401" i="1"/>
  <c r="W400" i="1"/>
  <c r="X400" i="1" s="1"/>
  <c r="X401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N385" i="1"/>
  <c r="V382" i="1"/>
  <c r="V381" i="1"/>
  <c r="W380" i="1"/>
  <c r="X380" i="1" s="1"/>
  <c r="W379" i="1"/>
  <c r="X379" i="1" s="1"/>
  <c r="W378" i="1"/>
  <c r="X378" i="1" s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X368" i="1"/>
  <c r="W368" i="1"/>
  <c r="N368" i="1"/>
  <c r="W367" i="1"/>
  <c r="X367" i="1" s="1"/>
  <c r="N367" i="1"/>
  <c r="W366" i="1"/>
  <c r="X366" i="1" s="1"/>
  <c r="N366" i="1"/>
  <c r="V364" i="1"/>
  <c r="V363" i="1"/>
  <c r="W362" i="1"/>
  <c r="X362" i="1" s="1"/>
  <c r="X361" i="1"/>
  <c r="W361" i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N352" i="1"/>
  <c r="W351" i="1"/>
  <c r="X351" i="1" s="1"/>
  <c r="N351" i="1"/>
  <c r="W350" i="1"/>
  <c r="N350" i="1"/>
  <c r="V348" i="1"/>
  <c r="V347" i="1"/>
  <c r="W346" i="1"/>
  <c r="X346" i="1" s="1"/>
  <c r="N346" i="1"/>
  <c r="X345" i="1"/>
  <c r="X347" i="1" s="1"/>
  <c r="W345" i="1"/>
  <c r="N345" i="1"/>
  <c r="V341" i="1"/>
  <c r="V340" i="1"/>
  <c r="W339" i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X327" i="1"/>
  <c r="W327" i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N319" i="1"/>
  <c r="V316" i="1"/>
  <c r="V315" i="1"/>
  <c r="W314" i="1"/>
  <c r="X314" i="1" s="1"/>
  <c r="X315" i="1" s="1"/>
  <c r="N314" i="1"/>
  <c r="V312" i="1"/>
  <c r="V311" i="1"/>
  <c r="X310" i="1"/>
  <c r="W310" i="1"/>
  <c r="N310" i="1"/>
  <c r="W309" i="1"/>
  <c r="V307" i="1"/>
  <c r="V306" i="1"/>
  <c r="W305" i="1"/>
  <c r="X305" i="1" s="1"/>
  <c r="N305" i="1"/>
  <c r="X304" i="1"/>
  <c r="W304" i="1"/>
  <c r="W303" i="1"/>
  <c r="X303" i="1" s="1"/>
  <c r="X306" i="1" s="1"/>
  <c r="N303" i="1"/>
  <c r="V301" i="1"/>
  <c r="V300" i="1"/>
  <c r="W299" i="1"/>
  <c r="X299" i="1" s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N292" i="1"/>
  <c r="V288" i="1"/>
  <c r="V287" i="1"/>
  <c r="W286" i="1"/>
  <c r="W287" i="1" s="1"/>
  <c r="N286" i="1"/>
  <c r="V284" i="1"/>
  <c r="V283" i="1"/>
  <c r="W282" i="1"/>
  <c r="W283" i="1" s="1"/>
  <c r="N282" i="1"/>
  <c r="V280" i="1"/>
  <c r="V279" i="1"/>
  <c r="W278" i="1"/>
  <c r="W279" i="1" s="1"/>
  <c r="N278" i="1"/>
  <c r="V276" i="1"/>
  <c r="V275" i="1"/>
  <c r="W274" i="1"/>
  <c r="W275" i="1" s="1"/>
  <c r="N274" i="1"/>
  <c r="V271" i="1"/>
  <c r="V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W251" i="1"/>
  <c r="X251" i="1" s="1"/>
  <c r="X254" i="1" s="1"/>
  <c r="N251" i="1"/>
  <c r="V249" i="1"/>
  <c r="V248" i="1"/>
  <c r="W247" i="1"/>
  <c r="X247" i="1" s="1"/>
  <c r="N247" i="1"/>
  <c r="W246" i="1"/>
  <c r="X246" i="1" s="1"/>
  <c r="W245" i="1"/>
  <c r="X245" i="1" s="1"/>
  <c r="V243" i="1"/>
  <c r="V242" i="1"/>
  <c r="W241" i="1"/>
  <c r="X241" i="1" s="1"/>
  <c r="N241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X236" i="1" s="1"/>
  <c r="N227" i="1"/>
  <c r="W225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W218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V196" i="1"/>
  <c r="V195" i="1"/>
  <c r="W194" i="1"/>
  <c r="N194" i="1"/>
  <c r="V191" i="1"/>
  <c r="V190" i="1"/>
  <c r="X189" i="1"/>
  <c r="W189" i="1"/>
  <c r="N189" i="1"/>
  <c r="W188" i="1"/>
  <c r="N188" i="1"/>
  <c r="W187" i="1"/>
  <c r="X186" i="1"/>
  <c r="W186" i="1"/>
  <c r="V184" i="1"/>
  <c r="V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X166" i="1" s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X159" i="1"/>
  <c r="X163" i="1" s="1"/>
  <c r="W159" i="1"/>
  <c r="N159" i="1"/>
  <c r="V157" i="1"/>
  <c r="W156" i="1"/>
  <c r="V156" i="1"/>
  <c r="X155" i="1"/>
  <c r="W155" i="1"/>
  <c r="N155" i="1"/>
  <c r="W154" i="1"/>
  <c r="V152" i="1"/>
  <c r="V151" i="1"/>
  <c r="W150" i="1"/>
  <c r="N150" i="1"/>
  <c r="W149" i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X139" i="1"/>
  <c r="W139" i="1"/>
  <c r="N139" i="1"/>
  <c r="W138" i="1"/>
  <c r="X138" i="1" s="1"/>
  <c r="N138" i="1"/>
  <c r="W137" i="1"/>
  <c r="X137" i="1" s="1"/>
  <c r="N137" i="1"/>
  <c r="W136" i="1"/>
  <c r="X136" i="1" s="1"/>
  <c r="N136" i="1"/>
  <c r="V133" i="1"/>
  <c r="V132" i="1"/>
  <c r="W131" i="1"/>
  <c r="X131" i="1" s="1"/>
  <c r="N131" i="1"/>
  <c r="X130" i="1"/>
  <c r="W130" i="1"/>
  <c r="N130" i="1"/>
  <c r="W129" i="1"/>
  <c r="N129" i="1"/>
  <c r="V125" i="1"/>
  <c r="V124" i="1"/>
  <c r="W123" i="1"/>
  <c r="X123" i="1" s="1"/>
  <c r="N123" i="1"/>
  <c r="W122" i="1"/>
  <c r="N122" i="1"/>
  <c r="W121" i="1"/>
  <c r="X121" i="1" s="1"/>
  <c r="V118" i="1"/>
  <c r="V117" i="1"/>
  <c r="W116" i="1"/>
  <c r="X116" i="1" s="1"/>
  <c r="W115" i="1"/>
  <c r="X115" i="1" s="1"/>
  <c r="X114" i="1"/>
  <c r="W114" i="1"/>
  <c r="W113" i="1"/>
  <c r="W117" i="1" s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4" i="1"/>
  <c r="W104" i="1"/>
  <c r="N104" i="1"/>
  <c r="W103" i="1"/>
  <c r="X103" i="1" s="1"/>
  <c r="W102" i="1"/>
  <c r="X102" i="1" s="1"/>
  <c r="W101" i="1"/>
  <c r="X101" i="1" s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W98" i="1" s="1"/>
  <c r="N92" i="1"/>
  <c r="X91" i="1"/>
  <c r="W91" i="1"/>
  <c r="N91" i="1"/>
  <c r="V89" i="1"/>
  <c r="V88" i="1"/>
  <c r="W87" i="1"/>
  <c r="X87" i="1" s="1"/>
  <c r="N87" i="1"/>
  <c r="W86" i="1"/>
  <c r="X86" i="1" s="1"/>
  <c r="W85" i="1"/>
  <c r="X85" i="1" s="1"/>
  <c r="X84" i="1"/>
  <c r="W84" i="1"/>
  <c r="W83" i="1"/>
  <c r="N83" i="1"/>
  <c r="V81" i="1"/>
  <c r="V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W66" i="1"/>
  <c r="X66" i="1" s="1"/>
  <c r="N66" i="1"/>
  <c r="X65" i="1"/>
  <c r="W65" i="1"/>
  <c r="W64" i="1"/>
  <c r="W80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N49" i="1"/>
  <c r="V45" i="1"/>
  <c r="V44" i="1"/>
  <c r="W43" i="1"/>
  <c r="X43" i="1" s="1"/>
  <c r="X44" i="1" s="1"/>
  <c r="N43" i="1"/>
  <c r="V41" i="1"/>
  <c r="V40" i="1"/>
  <c r="W39" i="1"/>
  <c r="X39" i="1" s="1"/>
  <c r="X40" i="1" s="1"/>
  <c r="N39" i="1"/>
  <c r="V37" i="1"/>
  <c r="V36" i="1"/>
  <c r="W35" i="1"/>
  <c r="X35" i="1" s="1"/>
  <c r="X36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N28" i="1"/>
  <c r="W27" i="1"/>
  <c r="X27" i="1" s="1"/>
  <c r="N27" i="1"/>
  <c r="W26" i="1"/>
  <c r="X26" i="1" s="1"/>
  <c r="N26" i="1"/>
  <c r="V24" i="1"/>
  <c r="V23" i="1"/>
  <c r="W22" i="1"/>
  <c r="W24" i="1" s="1"/>
  <c r="N22" i="1"/>
  <c r="H10" i="1"/>
  <c r="H9" i="1"/>
  <c r="A9" i="1"/>
  <c r="F10" i="1" s="1"/>
  <c r="D7" i="1"/>
  <c r="O6" i="1"/>
  <c r="N2" i="1"/>
  <c r="W249" i="1" l="1"/>
  <c r="X22" i="1"/>
  <c r="X23" i="1" s="1"/>
  <c r="W23" i="1"/>
  <c r="X83" i="1"/>
  <c r="X88" i="1" s="1"/>
  <c r="W89" i="1"/>
  <c r="J481" i="1"/>
  <c r="W196" i="1"/>
  <c r="W195" i="1"/>
  <c r="X194" i="1"/>
  <c r="X195" i="1" s="1"/>
  <c r="W341" i="1"/>
  <c r="W340" i="1"/>
  <c r="X339" i="1"/>
  <c r="X340" i="1" s="1"/>
  <c r="R481" i="1"/>
  <c r="W388" i="1"/>
  <c r="W387" i="1"/>
  <c r="X385" i="1"/>
  <c r="W442" i="1"/>
  <c r="W443" i="1"/>
  <c r="W469" i="1"/>
  <c r="V475" i="1"/>
  <c r="V471" i="1"/>
  <c r="W32" i="1"/>
  <c r="W157" i="1"/>
  <c r="X154" i="1"/>
  <c r="X156" i="1" s="1"/>
  <c r="X214" i="1"/>
  <c r="W325" i="1"/>
  <c r="X319" i="1"/>
  <c r="W329" i="1"/>
  <c r="W330" i="1"/>
  <c r="W347" i="1"/>
  <c r="W348" i="1"/>
  <c r="W364" i="1"/>
  <c r="W363" i="1"/>
  <c r="W374" i="1"/>
  <c r="W375" i="1"/>
  <c r="W462" i="1"/>
  <c r="W461" i="1"/>
  <c r="X457" i="1"/>
  <c r="X461" i="1" s="1"/>
  <c r="X469" i="1"/>
  <c r="W36" i="1"/>
  <c r="W37" i="1"/>
  <c r="W40" i="1"/>
  <c r="W41" i="1"/>
  <c r="W44" i="1"/>
  <c r="W45" i="1"/>
  <c r="W51" i="1"/>
  <c r="W59" i="1"/>
  <c r="W99" i="1"/>
  <c r="W111" i="1"/>
  <c r="W110" i="1"/>
  <c r="W124" i="1"/>
  <c r="G481" i="1"/>
  <c r="H481" i="1"/>
  <c r="W151" i="1"/>
  <c r="W163" i="1"/>
  <c r="W191" i="1"/>
  <c r="L481" i="1"/>
  <c r="W243" i="1"/>
  <c r="W266" i="1"/>
  <c r="W401" i="1"/>
  <c r="W402" i="1"/>
  <c r="W429" i="1"/>
  <c r="W470" i="1"/>
  <c r="X145" i="1"/>
  <c r="X32" i="1"/>
  <c r="X183" i="1"/>
  <c r="J9" i="1"/>
  <c r="X28" i="1"/>
  <c r="C481" i="1"/>
  <c r="X50" i="1"/>
  <c r="X55" i="1"/>
  <c r="X59" i="1" s="1"/>
  <c r="W60" i="1"/>
  <c r="X64" i="1"/>
  <c r="X80" i="1" s="1"/>
  <c r="W88" i="1"/>
  <c r="X105" i="1"/>
  <c r="X110" i="1" s="1"/>
  <c r="W118" i="1"/>
  <c r="X129" i="1"/>
  <c r="X132" i="1" s="1"/>
  <c r="W132" i="1"/>
  <c r="W145" i="1"/>
  <c r="X150" i="1"/>
  <c r="W164" i="1"/>
  <c r="X188" i="1"/>
  <c r="W214" i="1"/>
  <c r="W219" i="1"/>
  <c r="X217" i="1"/>
  <c r="X218" i="1" s="1"/>
  <c r="X240" i="1"/>
  <c r="W254" i="1"/>
  <c r="X265" i="1"/>
  <c r="W265" i="1"/>
  <c r="W271" i="1"/>
  <c r="W270" i="1"/>
  <c r="W276" i="1"/>
  <c r="N481" i="1"/>
  <c r="X274" i="1"/>
  <c r="X275" i="1" s="1"/>
  <c r="W284" i="1"/>
  <c r="X282" i="1"/>
  <c r="X283" i="1" s="1"/>
  <c r="O481" i="1"/>
  <c r="W301" i="1"/>
  <c r="X292" i="1"/>
  <c r="X300" i="1" s="1"/>
  <c r="W306" i="1"/>
  <c r="X352" i="1"/>
  <c r="W370" i="1"/>
  <c r="X387" i="1"/>
  <c r="X397" i="1"/>
  <c r="W409" i="1"/>
  <c r="W410" i="1"/>
  <c r="T481" i="1"/>
  <c r="W449" i="1"/>
  <c r="X447" i="1"/>
  <c r="X449" i="1" s="1"/>
  <c r="D481" i="1"/>
  <c r="A10" i="1"/>
  <c r="B481" i="1"/>
  <c r="W472" i="1"/>
  <c r="X49" i="1"/>
  <c r="X51" i="1" s="1"/>
  <c r="W52" i="1"/>
  <c r="E481" i="1"/>
  <c r="X92" i="1"/>
  <c r="X98" i="1" s="1"/>
  <c r="X113" i="1"/>
  <c r="X117" i="1" s="1"/>
  <c r="F481" i="1"/>
  <c r="X122" i="1"/>
  <c r="X124" i="1" s="1"/>
  <c r="W125" i="1"/>
  <c r="W152" i="1"/>
  <c r="X149" i="1"/>
  <c r="X151" i="1" s="1"/>
  <c r="I481" i="1"/>
  <c r="W190" i="1"/>
  <c r="X187" i="1"/>
  <c r="X190" i="1" s="1"/>
  <c r="W237" i="1"/>
  <c r="W236" i="1"/>
  <c r="W242" i="1"/>
  <c r="X239" i="1"/>
  <c r="X242" i="1" s="1"/>
  <c r="W255" i="1"/>
  <c r="P481" i="1"/>
  <c r="W324" i="1"/>
  <c r="W337" i="1"/>
  <c r="W381" i="1"/>
  <c r="X377" i="1"/>
  <c r="X381" i="1" s="1"/>
  <c r="W382" i="1"/>
  <c r="W398" i="1"/>
  <c r="X408" i="1"/>
  <c r="X409" i="1" s="1"/>
  <c r="X426" i="1"/>
  <c r="X428" i="1" s="1"/>
  <c r="X442" i="1"/>
  <c r="W450" i="1"/>
  <c r="F9" i="1"/>
  <c r="W33" i="1"/>
  <c r="W81" i="1"/>
  <c r="W183" i="1"/>
  <c r="W184" i="1"/>
  <c r="W224" i="1"/>
  <c r="X221" i="1"/>
  <c r="X224" i="1" s="1"/>
  <c r="W280" i="1"/>
  <c r="X278" i="1"/>
  <c r="X279" i="1" s="1"/>
  <c r="W288" i="1"/>
  <c r="X286" i="1"/>
  <c r="X287" i="1" s="1"/>
  <c r="W300" i="1"/>
  <c r="W307" i="1"/>
  <c r="X324" i="1"/>
  <c r="X329" i="1"/>
  <c r="X336" i="1"/>
  <c r="X370" i="1"/>
  <c r="W371" i="1"/>
  <c r="S481" i="1"/>
  <c r="W423" i="1"/>
  <c r="W424" i="1"/>
  <c r="X437" i="1"/>
  <c r="W438" i="1"/>
  <c r="W454" i="1"/>
  <c r="W473" i="1"/>
  <c r="M481" i="1"/>
  <c r="W133" i="1"/>
  <c r="W146" i="1"/>
  <c r="X248" i="1"/>
  <c r="W311" i="1"/>
  <c r="W312" i="1"/>
  <c r="X309" i="1"/>
  <c r="X311" i="1" s="1"/>
  <c r="W315" i="1"/>
  <c r="W316" i="1"/>
  <c r="W406" i="1"/>
  <c r="X404" i="1"/>
  <c r="X405" i="1" s="1"/>
  <c r="Q481" i="1"/>
  <c r="W248" i="1"/>
  <c r="W336" i="1"/>
  <c r="W397" i="1"/>
  <c r="W437" i="1"/>
  <c r="W455" i="1"/>
  <c r="W215" i="1"/>
  <c r="X268" i="1"/>
  <c r="X270" i="1" s="1"/>
  <c r="X350" i="1"/>
  <c r="X363" i="1" s="1"/>
  <c r="X452" i="1"/>
  <c r="X454" i="1" s="1"/>
  <c r="W471" i="1" l="1"/>
  <c r="W475" i="1"/>
  <c r="X476" i="1"/>
  <c r="W474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<sst xmlns="http://schemas.openxmlformats.org/spreadsheetml/2006/main" count="2016" uniqueCount="703">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</sst>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121" sqref="Z121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 t="s">
        <v>702</v>
      </c>
      <c r="I5" s="614"/>
      <c r="J5" s="614"/>
      <c r="K5" s="614"/>
      <c r="L5" s="580"/>
      <c r="N5" s="24" t="s">
        <v>10</v>
      </c>
      <c r="O5" s="394">
        <v>45304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Суббота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0.45833333333333331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0</v>
      </c>
      <c r="W59" s="315">
        <f>IFERROR(W55/H55,"0")+IFERROR(W56/H56,"0")+IFERROR(W57/H57,"0")+IFERROR(W58/H58,"0")</f>
        <v>0</v>
      </c>
      <c r="X59" s="315">
        <f>IFERROR(IF(X55="",0,X55),"0")+IFERROR(IF(X56="",0,X56),"0")+IFERROR(IF(X57="",0,X57),"0")+IFERROR(IF(X58="",0,X58),"0")</f>
        <v>0</v>
      </c>
      <c r="Y59" s="316"/>
      <c r="Z59" s="316"/>
    </row>
    <row r="60" spans="1:53" hidden="1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0</v>
      </c>
      <c r="W60" s="315">
        <f>IFERROR(SUM(W55:W58),"0")</f>
        <v>0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idden="1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6"/>
      <c r="Z80" s="316"/>
    </row>
    <row r="81" spans="1:53" hidden="1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0</v>
      </c>
      <c r="W81" s="315">
        <f>IFERROR(SUM(W63:W79),"0")</f>
        <v>0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0</v>
      </c>
      <c r="W110" s="315">
        <f>IFERROR(W101/H101,"0")+IFERROR(W102/H102,"0")+IFERROR(W103/H103,"0")+IFERROR(W104/H104,"0")+IFERROR(W105/H105,"0")+IFERROR(W106/H106,"0")+IFERROR(W107/H107,"0")+IFERROR(W108/H108,"0")+IFERROR(W109/H109,"0")</f>
        <v>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16"/>
      <c r="Z110" s="316"/>
    </row>
    <row r="111" spans="1:53" hidden="1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0</v>
      </c>
      <c r="W111" s="315">
        <f>IFERROR(SUM(W101:W109),"0")</f>
        <v>0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50</v>
      </c>
      <c r="W121" s="314">
        <f>IFERROR(IF(V121="",0,CEILING((V121/$H121),1)*$H121),"")</f>
        <v>50.400000000000006</v>
      </c>
      <c r="X121" s="36">
        <f>IFERROR(IF(W121=0,"",ROUNDUP(W121/H121,0)*0.02175),"")</f>
        <v>0.1305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5.9523809523809526</v>
      </c>
      <c r="W124" s="315">
        <f>IFERROR(W121/H121,"0")+IFERROR(W122/H122,"0")+IFERROR(W123/H123,"0")</f>
        <v>6</v>
      </c>
      <c r="X124" s="315">
        <f>IFERROR(IF(X121="",0,X121),"0")+IFERROR(IF(X122="",0,X122),"0")+IFERROR(IF(X123="",0,X123),"0")</f>
        <v>0.1305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50</v>
      </c>
      <c r="W125" s="315">
        <f>IFERROR(SUM(W121:W123),"0")</f>
        <v>50.400000000000006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50</v>
      </c>
      <c r="W137" s="314">
        <f t="shared" si="6"/>
        <v>50.400000000000006</v>
      </c>
      <c r="X137" s="36">
        <f>IFERROR(IF(W137=0,"",ROUNDUP(W137/H137,0)*0.00753),"")</f>
        <v>9.0359999999999996E-2</v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11.904761904761905</v>
      </c>
      <c r="W145" s="315">
        <f>IFERROR(W136/H136,"0")+IFERROR(W137/H137,"0")+IFERROR(W138/H138,"0")+IFERROR(W139/H139,"0")+IFERROR(W140/H140,"0")+IFERROR(W141/H141,"0")+IFERROR(W142/H142,"0")+IFERROR(W143/H143,"0")+IFERROR(W144/H144,"0")</f>
        <v>12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9.0359999999999996E-2</v>
      </c>
      <c r="Y145" s="316"/>
      <c r="Z145" s="316"/>
    </row>
    <row r="146" spans="1:53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50</v>
      </c>
      <c r="W146" s="315">
        <f>IFERROR(SUM(W136:W144),"0")</f>
        <v>50.400000000000006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150</v>
      </c>
      <c r="W159" s="314">
        <f>IFERROR(IF(V159="",0,CEILING((V159/$H159),1)*$H159),"")</f>
        <v>151.20000000000002</v>
      </c>
      <c r="X159" s="36">
        <f>IFERROR(IF(W159=0,"",ROUNDUP(W159/H159,0)*0.00937),"")</f>
        <v>0.26235999999999998</v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150</v>
      </c>
      <c r="W160" s="314">
        <f>IFERROR(IF(V160="",0,CEILING((V160/$H160),1)*$H160),"")</f>
        <v>151.20000000000002</v>
      </c>
      <c r="X160" s="36">
        <f>IFERROR(IF(W160=0,"",ROUNDUP(W160/H160,0)*0.00937),"")</f>
        <v>0.26235999999999998</v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150</v>
      </c>
      <c r="W161" s="314">
        <f>IFERROR(IF(V161="",0,CEILING((V161/$H161),1)*$H161),"")</f>
        <v>151.20000000000002</v>
      </c>
      <c r="X161" s="36">
        <f>IFERROR(IF(W161=0,"",ROUNDUP(W161/H161,0)*0.00937),"")</f>
        <v>0.26235999999999998</v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150</v>
      </c>
      <c r="W162" s="314">
        <f>IFERROR(IF(V162="",0,CEILING((V162/$H162),1)*$H162),"")</f>
        <v>151.20000000000002</v>
      </c>
      <c r="X162" s="36">
        <f>IFERROR(IF(W162=0,"",ROUNDUP(W162/H162,0)*0.00937),"")</f>
        <v>0.26235999999999998</v>
      </c>
      <c r="Y162" s="56"/>
      <c r="Z162" s="57"/>
      <c r="AD162" s="58"/>
      <c r="BA162" s="139" t="s">
        <v>1</v>
      </c>
    </row>
    <row r="163" spans="1:53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111.1111111111111</v>
      </c>
      <c r="W163" s="315">
        <f>IFERROR(W159/H159,"0")+IFERROR(W160/H160,"0")+IFERROR(W161/H161,"0")+IFERROR(W162/H162,"0")</f>
        <v>112</v>
      </c>
      <c r="X163" s="315">
        <f>IFERROR(IF(X159="",0,X159),"0")+IFERROR(IF(X160="",0,X160),"0")+IFERROR(IF(X161="",0,X161),"0")+IFERROR(IF(X162="",0,X162),"0")</f>
        <v>1.0494399999999999</v>
      </c>
      <c r="Y163" s="316"/>
      <c r="Z163" s="316"/>
    </row>
    <row r="164" spans="1:53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600</v>
      </c>
      <c r="W164" s="315">
        <f>IFERROR(SUM(W159:W162),"0")</f>
        <v>604.80000000000007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100</v>
      </c>
      <c r="W168" s="314">
        <f t="shared" si="7"/>
        <v>105.3</v>
      </c>
      <c r="X168" s="36">
        <f>IFERROR(IF(W168=0,"",ROUNDUP(W168/H168,0)*0.02175),"")</f>
        <v>0.28275</v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24</v>
      </c>
      <c r="W174" s="314">
        <f t="shared" si="7"/>
        <v>24</v>
      </c>
      <c r="X174" s="36">
        <f>IFERROR(IF(W174=0,"",ROUNDUP(W174/H174,0)*0.00753),"")</f>
        <v>7.5300000000000006E-2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14.4</v>
      </c>
      <c r="W176" s="314">
        <f t="shared" si="7"/>
        <v>14.399999999999999</v>
      </c>
      <c r="X176" s="36">
        <f t="shared" ref="X176:X182" si="8">IFERROR(IF(W176=0,"",ROUNDUP(W176/H176,0)*0.00753),"")</f>
        <v>4.5179999999999998E-2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48</v>
      </c>
      <c r="W179" s="314">
        <f t="shared" si="7"/>
        <v>48</v>
      </c>
      <c r="X179" s="36">
        <f t="shared" si="8"/>
        <v>0.15060000000000001</v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48</v>
      </c>
      <c r="W181" s="314">
        <f t="shared" si="7"/>
        <v>48</v>
      </c>
      <c r="X181" s="36">
        <f t="shared" si="8"/>
        <v>0.15060000000000001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48</v>
      </c>
      <c r="W182" s="314">
        <f t="shared" si="7"/>
        <v>48</v>
      </c>
      <c r="X182" s="36">
        <f t="shared" si="8"/>
        <v>0.15060000000000001</v>
      </c>
      <c r="Y182" s="56"/>
      <c r="Z182" s="57"/>
      <c r="AD182" s="58"/>
      <c r="BA182" s="156" t="s">
        <v>1</v>
      </c>
    </row>
    <row r="183" spans="1:53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88.34567901234567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89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0.85503000000000018</v>
      </c>
      <c r="Y183" s="316"/>
      <c r="Z183" s="316"/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282.39999999999998</v>
      </c>
      <c r="W184" s="315">
        <f>IFERROR(SUM(W166:W182),"0")</f>
        <v>287.70000000000005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48</v>
      </c>
      <c r="W188" s="314">
        <f>IFERROR(IF(V188="",0,CEILING((V188/$H188),1)*$H188),"")</f>
        <v>48</v>
      </c>
      <c r="X188" s="36">
        <f>IFERROR(IF(W188=0,"",ROUNDUP(W188/H188,0)*0.00753),"")</f>
        <v>0.15060000000000001</v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52.8</v>
      </c>
      <c r="W189" s="314">
        <f>IFERROR(IF(V189="",0,CEILING((V189/$H189),1)*$H189),"")</f>
        <v>52.8</v>
      </c>
      <c r="X189" s="36">
        <f>IFERROR(IF(W189=0,"",ROUNDUP(W189/H189,0)*0.00753),"")</f>
        <v>0.16566</v>
      </c>
      <c r="Y189" s="56"/>
      <c r="Z189" s="57"/>
      <c r="AD189" s="58"/>
      <c r="BA189" s="160" t="s">
        <v>1</v>
      </c>
    </row>
    <row r="190" spans="1:53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42</v>
      </c>
      <c r="W190" s="315">
        <f>IFERROR(W186/H186,"0")+IFERROR(W187/H187,"0")+IFERROR(W188/H188,"0")+IFERROR(W189/H189,"0")</f>
        <v>42</v>
      </c>
      <c r="X190" s="315">
        <f>IFERROR(IF(X186="",0,X186),"0")+IFERROR(IF(X187="",0,X187),"0")+IFERROR(IF(X188="",0,X188),"0")+IFERROR(IF(X189="",0,X189),"0")</f>
        <v>0.31625999999999999</v>
      </c>
      <c r="Y190" s="316"/>
      <c r="Z190" s="316"/>
    </row>
    <row r="191" spans="1:53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100.8</v>
      </c>
      <c r="W191" s="315">
        <f>IFERROR(SUM(W186:W189),"0")</f>
        <v>100.8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40</v>
      </c>
      <c r="W222" s="314">
        <f>IFERROR(IF(V222="",0,CEILING((V222/$H222),1)*$H222),"")</f>
        <v>42</v>
      </c>
      <c r="X222" s="36">
        <f>IFERROR(IF(W222=0,"",ROUNDUP(W222/H222,0)*0.00753),"")</f>
        <v>7.5300000000000006E-2</v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9.5238095238095237</v>
      </c>
      <c r="W224" s="315">
        <f>IFERROR(W221/H221,"0")+IFERROR(W222/H222,"0")+IFERROR(W223/H223,"0")</f>
        <v>10</v>
      </c>
      <c r="X224" s="315">
        <f>IFERROR(IF(X221="",0,X221),"0")+IFERROR(IF(X222="",0,X222),"0")+IFERROR(IF(X223="",0,X223),"0")</f>
        <v>7.5300000000000006E-2</v>
      </c>
      <c r="Y224" s="316"/>
      <c r="Z224" s="316"/>
    </row>
    <row r="225" spans="1:53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40</v>
      </c>
      <c r="W225" s="315">
        <f>IFERROR(SUM(W221:W223),"0")</f>
        <v>42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120</v>
      </c>
      <c r="W239" s="314">
        <f>IFERROR(IF(V239="",0,CEILING((V239/$H239),1)*$H239),"")</f>
        <v>126</v>
      </c>
      <c r="X239" s="36">
        <f>IFERROR(IF(W239=0,"",ROUNDUP(W239/H239,0)*0.02175),"")</f>
        <v>0.32624999999999998</v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200</v>
      </c>
      <c r="W240" s="314">
        <f>IFERROR(IF(V240="",0,CEILING((V240/$H240),1)*$H240),"")</f>
        <v>202.79999999999998</v>
      </c>
      <c r="X240" s="36">
        <f>IFERROR(IF(W240=0,"",ROUNDUP(W240/H240,0)*0.02175),"")</f>
        <v>0.5655</v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39.926739926739927</v>
      </c>
      <c r="W242" s="315">
        <f>IFERROR(W239/H239,"0")+IFERROR(W240/H240,"0")+IFERROR(W241/H241,"0")</f>
        <v>41</v>
      </c>
      <c r="X242" s="315">
        <f>IFERROR(IF(X239="",0,X239),"0")+IFERROR(IF(X240="",0,X240),"0")+IFERROR(IF(X241="",0,X241),"0")</f>
        <v>0.89175000000000004</v>
      </c>
      <c r="Y242" s="316"/>
      <c r="Z242" s="316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320</v>
      </c>
      <c r="W243" s="315">
        <f>IFERROR(SUM(W239:W241),"0")</f>
        <v>328.79999999999995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1500</v>
      </c>
      <c r="W292" s="314">
        <f t="shared" ref="W292:W299" si="13">IFERROR(IF(V292="",0,CEILING((V292/$H292),1)*$H292),"")</f>
        <v>1500</v>
      </c>
      <c r="X292" s="36">
        <f>IFERROR(IF(W292=0,"",ROUNDUP(W292/H292,0)*0.02175),"")</f>
        <v>2.1749999999999998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1000</v>
      </c>
      <c r="W294" s="314">
        <f t="shared" si="13"/>
        <v>1005</v>
      </c>
      <c r="X294" s="36">
        <f>IFERROR(IF(W294=0,"",ROUNDUP(W294/H294,0)*0.02175),"")</f>
        <v>1.4572499999999999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0</v>
      </c>
      <c r="W296" s="314">
        <f t="shared" si="13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20</v>
      </c>
      <c r="W298" s="314">
        <f t="shared" si="13"/>
        <v>20</v>
      </c>
      <c r="X298" s="36">
        <f>IFERROR(IF(W298=0,"",ROUNDUP(W298/H298,0)*0.00937),"")</f>
        <v>3.7479999999999999E-2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170.66666666666669</v>
      </c>
      <c r="W300" s="315">
        <f>IFERROR(W292/H292,"0")+IFERROR(W293/H293,"0")+IFERROR(W294/H294,"0")+IFERROR(W295/H295,"0")+IFERROR(W296/H296,"0")+IFERROR(W297/H297,"0")+IFERROR(W298/H298,"0")+IFERROR(W299/H299,"0")</f>
        <v>171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3.6697299999999999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2520</v>
      </c>
      <c r="W301" s="315">
        <f>IFERROR(SUM(W292:W299),"0")</f>
        <v>2525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hidden="1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0</v>
      </c>
      <c r="W306" s="315">
        <f>IFERROR(W303/H303,"0")+IFERROR(W304/H304,"0")+IFERROR(W305/H305,"0")</f>
        <v>0</v>
      </c>
      <c r="X306" s="315">
        <f>IFERROR(IF(X303="",0,X303),"0")+IFERROR(IF(X304="",0,X304),"0")+IFERROR(IF(X305="",0,X305),"0")</f>
        <v>0</v>
      </c>
      <c r="Y306" s="316"/>
      <c r="Z306" s="316"/>
    </row>
    <row r="307" spans="1:53" hidden="1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0</v>
      </c>
      <c r="W307" s="315">
        <f>IFERROR(SUM(W303:W305),"0")</f>
        <v>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120</v>
      </c>
      <c r="W310" s="314">
        <f>IFERROR(IF(V310="",0,CEILING((V310/$H310),1)*$H310),"")</f>
        <v>124.8</v>
      </c>
      <c r="X310" s="36">
        <f>IFERROR(IF(W310=0,"",ROUNDUP(W310/H310,0)*0.02175),"")</f>
        <v>0.34799999999999998</v>
      </c>
      <c r="Y310" s="56"/>
      <c r="Z310" s="57"/>
      <c r="AD310" s="58"/>
      <c r="BA310" s="224" t="s">
        <v>1</v>
      </c>
    </row>
    <row r="311" spans="1:53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15.384615384615385</v>
      </c>
      <c r="W311" s="315">
        <f>IFERROR(W309/H309,"0")+IFERROR(W310/H310,"0")</f>
        <v>16</v>
      </c>
      <c r="X311" s="315">
        <f>IFERROR(IF(X309="",0,X309),"0")+IFERROR(IF(X310="",0,X310),"0")</f>
        <v>0.34799999999999998</v>
      </c>
      <c r="Y311" s="316"/>
      <c r="Z311" s="316"/>
    </row>
    <row r="312" spans="1:53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120</v>
      </c>
      <c r="W312" s="315">
        <f>IFERROR(SUM(W309:W310),"0")</f>
        <v>124.8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400</v>
      </c>
      <c r="W314" s="314">
        <f>IFERROR(IF(V314="",0,CEILING((V314/$H314),1)*$H314),"")</f>
        <v>405.59999999999997</v>
      </c>
      <c r="X314" s="36">
        <f>IFERROR(IF(W314=0,"",ROUNDUP(W314/H314,0)*0.02175),"")</f>
        <v>1.131</v>
      </c>
      <c r="Y314" s="56"/>
      <c r="Z314" s="57"/>
      <c r="AD314" s="58"/>
      <c r="BA314" s="225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51.282051282051285</v>
      </c>
      <c r="W315" s="315">
        <f>IFERROR(W314/H314,"0")</f>
        <v>52</v>
      </c>
      <c r="X315" s="315">
        <f>IFERROR(IF(X314="",0,X314),"0")</f>
        <v>1.131</v>
      </c>
      <c r="Y315" s="316"/>
      <c r="Z315" s="316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400</v>
      </c>
      <c r="W316" s="315">
        <f>IFERROR(SUM(W314:W314),"0")</f>
        <v>405.59999999999997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hidden="1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0</v>
      </c>
      <c r="W332" s="314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hidden="1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0</v>
      </c>
      <c r="W336" s="315">
        <f>IFERROR(W332/H332,"0")+IFERROR(W333/H333,"0")+IFERROR(W334/H334,"0")+IFERROR(W335/H335,"0")</f>
        <v>0</v>
      </c>
      <c r="X336" s="315">
        <f>IFERROR(IF(X332="",0,X332),"0")+IFERROR(IF(X333="",0,X333),"0")+IFERROR(IF(X334="",0,X334),"0")+IFERROR(IF(X335="",0,X335),"0")</f>
        <v>0</v>
      </c>
      <c r="Y336" s="316"/>
      <c r="Z336" s="316"/>
    </row>
    <row r="337" spans="1:53" hidden="1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0</v>
      </c>
      <c r="W337" s="315">
        <f>IFERROR(SUM(W332:W335),"0")</f>
        <v>0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50</v>
      </c>
      <c r="W350" s="314">
        <f t="shared" ref="W350:W362" si="14">IFERROR(IF(V350="",0,CEILING((V350/$H350),1)*$H350),"")</f>
        <v>50.400000000000006</v>
      </c>
      <c r="X350" s="36">
        <f>IFERROR(IF(W350=0,"",ROUNDUP(W350/H350,0)*0.00753),"")</f>
        <v>9.0359999999999996E-2</v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11.904761904761905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12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9.0359999999999996E-2</v>
      </c>
      <c r="Y363" s="316"/>
      <c r="Z363" s="316"/>
    </row>
    <row r="364" spans="1:53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50</v>
      </c>
      <c r="W364" s="315">
        <f>IFERROR(SUM(W350:W362),"0")</f>
        <v>50.400000000000006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50</v>
      </c>
      <c r="W415" s="314">
        <f t="shared" si="17"/>
        <v>52.800000000000004</v>
      </c>
      <c r="X415" s="36">
        <f>IFERROR(IF(W415=0,"",ROUNDUP(W415/H415,0)*0.01196),"")</f>
        <v>0.1196</v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hidden="1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9.4696969696969688</v>
      </c>
      <c r="W423" s="315">
        <f>IFERROR(W414/H414,"0")+IFERROR(W415/H415,"0")+IFERROR(W416/H416,"0")+IFERROR(W417/H417,"0")+IFERROR(W418/H418,"0")+IFERROR(W419/H419,"0")+IFERROR(W420/H420,"0")+IFERROR(W421/H421,"0")+IFERROR(W422/H422,"0")</f>
        <v>10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0.1196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50</v>
      </c>
      <c r="W424" s="315">
        <f>IFERROR(SUM(W414:W422),"0")</f>
        <v>52.800000000000004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hidden="1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0</v>
      </c>
      <c r="W426" s="314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hidden="1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0</v>
      </c>
      <c r="W428" s="315">
        <f>IFERROR(W426/H426,"0")+IFERROR(W427/H427,"0")</f>
        <v>0</v>
      </c>
      <c r="X428" s="315">
        <f>IFERROR(IF(X426="",0,X426),"0")+IFERROR(IF(X427="",0,X427),"0")</f>
        <v>0</v>
      </c>
      <c r="Y428" s="316"/>
      <c r="Z428" s="316"/>
    </row>
    <row r="429" spans="1:53" hidden="1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0</v>
      </c>
      <c r="W429" s="315">
        <f>IFERROR(SUM(W426:W427),"0")</f>
        <v>0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hidden="1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hidden="1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hidden="1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0</v>
      </c>
      <c r="W437" s="315">
        <f>IFERROR(W431/H431,"0")+IFERROR(W432/H432,"0")+IFERROR(W433/H433,"0")+IFERROR(W434/H434,"0")+IFERROR(W435/H435,"0")+IFERROR(W436/H436,"0")</f>
        <v>0</v>
      </c>
      <c r="X437" s="315">
        <f>IFERROR(IF(X431="",0,X431),"0")+IFERROR(IF(X432="",0,X432),"0")+IFERROR(IF(X433="",0,X433),"0")+IFERROR(IF(X434="",0,X434),"0")+IFERROR(IF(X435="",0,X435),"0")+IFERROR(IF(X436="",0,X436),"0")</f>
        <v>0</v>
      </c>
      <c r="Y437" s="316"/>
      <c r="Z437" s="316"/>
    </row>
    <row r="438" spans="1:53" hidden="1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0</v>
      </c>
      <c r="W438" s="315">
        <f>IFERROR(SUM(W431:W436),"0")</f>
        <v>0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50</v>
      </c>
      <c r="W458" s="314">
        <f>IFERROR(IF(V458="",0,CEILING((V458/$H458),1)*$H458),"")</f>
        <v>50.400000000000006</v>
      </c>
      <c r="X458" s="36">
        <f>IFERROR(IF(W458=0,"",ROUNDUP(W458/H458,0)*0.00753),"")</f>
        <v>9.0359999999999996E-2</v>
      </c>
      <c r="Y458" s="56"/>
      <c r="Z458" s="57"/>
      <c r="AD458" s="58"/>
      <c r="BA458" s="298" t="s">
        <v>1</v>
      </c>
    </row>
    <row r="459" spans="1:53" ht="27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200</v>
      </c>
      <c r="W459" s="314">
        <f>IFERROR(IF(V459="",0,CEILING((V459/$H459),1)*$H459),"")</f>
        <v>201.60000000000002</v>
      </c>
      <c r="X459" s="36">
        <f>IFERROR(IF(W459=0,"",ROUNDUP(W459/H459,0)*0.00753),"")</f>
        <v>0.36143999999999998</v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59.523809523809526</v>
      </c>
      <c r="W461" s="315">
        <f>IFERROR(W457/H457,"0")+IFERROR(W458/H458,"0")+IFERROR(W459/H459,"0")+IFERROR(W460/H460,"0")</f>
        <v>60</v>
      </c>
      <c r="X461" s="315">
        <f>IFERROR(IF(X457="",0,X457),"0")+IFERROR(IF(X458="",0,X458),"0")+IFERROR(IF(X459="",0,X459),"0")+IFERROR(IF(X460="",0,X460),"0")</f>
        <v>0.45179999999999998</v>
      </c>
      <c r="Y461" s="316"/>
      <c r="Z461" s="316"/>
    </row>
    <row r="462" spans="1:53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250</v>
      </c>
      <c r="W462" s="315">
        <f>IFERROR(SUM(W457:W460),"0")</f>
        <v>252.00000000000003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200</v>
      </c>
      <c r="W466" s="314">
        <f>IFERROR(IF(V466="",0,CEILING((V466/$H466),1)*$H466),"")</f>
        <v>202.79999999999998</v>
      </c>
      <c r="X466" s="36">
        <f>IFERROR(IF(W466=0,"",ROUNDUP(W466/H466,0)*0.02175),"")</f>
        <v>0.5655</v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25.641025641025642</v>
      </c>
      <c r="W469" s="315">
        <f>IFERROR(W464/H464,"0")+IFERROR(W465/H465,"0")+IFERROR(W466/H466,"0")+IFERROR(W467/H467,"0")+IFERROR(W468/H468,"0")</f>
        <v>26</v>
      </c>
      <c r="X469" s="315">
        <f>IFERROR(IF(X464="",0,X464),"0")+IFERROR(IF(X465="",0,X465),"0")+IFERROR(IF(X466="",0,X466),"0")+IFERROR(IF(X467="",0,X467),"0")+IFERROR(IF(X468="",0,X468),"0")</f>
        <v>0.5655</v>
      </c>
      <c r="Y469" s="316"/>
      <c r="Z469" s="316"/>
    </row>
    <row r="470" spans="1:53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200</v>
      </c>
      <c r="W470" s="315">
        <f>IFERROR(SUM(W464:W468),"0")</f>
        <v>202.79999999999998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5033.2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5078.3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5281.0367498427513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5328.924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9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9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5506.0367498427513</v>
      </c>
      <c r="W474" s="315">
        <f>GrossWeightTotalR+PalletQtyTotalR*25</f>
        <v>5553.924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652.63710980377641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659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9.7846299999999999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0</v>
      </c>
      <c r="F481" s="46">
        <f>IFERROR(W121*1,"0")+IFERROR(W122*1,"0")+IFERROR(W123*1,"0")</f>
        <v>50.400000000000006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50.400000000000006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993.3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370.79999999999995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3055.4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0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50.400000000000006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52.800000000000004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454.8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500,00"/>
        <filter val="100,00"/>
        <filter val="100,80"/>
        <filter val="11,90"/>
        <filter val="111,11"/>
        <filter val="120,00"/>
        <filter val="14,40"/>
        <filter val="15,38"/>
        <filter val="150,00"/>
        <filter val="170,67"/>
        <filter val="2 520,00"/>
        <filter val="20,00"/>
        <filter val="200,00"/>
        <filter val="24,00"/>
        <filter val="25,64"/>
        <filter val="250,00"/>
        <filter val="282,40"/>
        <filter val="320,00"/>
        <filter val="39,93"/>
        <filter val="40,00"/>
        <filter val="400,00"/>
        <filter val="42,00"/>
        <filter val="48,00"/>
        <filter val="5 033,20"/>
        <filter val="5 281,04"/>
        <filter val="5 506,04"/>
        <filter val="5,95"/>
        <filter val="50,00"/>
        <filter val="51,28"/>
        <filter val="52,80"/>
        <filter val="59,52"/>
        <filter val="600,00"/>
        <filter val="652,64"/>
        <filter val="88,35"/>
        <filter val="9"/>
        <filter val="9,47"/>
        <filter val="9,52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2024-01-11T11:24:25Z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