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B0CBFC-936F-43BB-9587-8925AC115C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V462" i="1"/>
  <c r="V461" i="1"/>
  <c r="W460" i="1"/>
  <c r="X460" i="1" s="1"/>
  <c r="X459" i="1"/>
  <c r="X461" i="1" s="1"/>
  <c r="W459" i="1"/>
  <c r="W462" i="1" s="1"/>
  <c r="V457" i="1"/>
  <c r="V456" i="1"/>
  <c r="W455" i="1"/>
  <c r="X455" i="1" s="1"/>
  <c r="W454" i="1"/>
  <c r="V450" i="1"/>
  <c r="V449" i="1"/>
  <c r="X448" i="1"/>
  <c r="W448" i="1"/>
  <c r="N448" i="1"/>
  <c r="W447" i="1"/>
  <c r="W450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X439" i="1"/>
  <c r="W439" i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W417" i="1" s="1"/>
  <c r="V413" i="1"/>
  <c r="V412" i="1"/>
  <c r="W411" i="1"/>
  <c r="W412" i="1" s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W382" i="1"/>
  <c r="V382" i="1"/>
  <c r="W381" i="1"/>
  <c r="V381" i="1"/>
  <c r="X380" i="1"/>
  <c r="X381" i="1" s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X329" i="1"/>
  <c r="W329" i="1"/>
  <c r="X328" i="1"/>
  <c r="W328" i="1"/>
  <c r="N328" i="1"/>
  <c r="W327" i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9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W283" i="1"/>
  <c r="V283" i="1"/>
  <c r="V282" i="1"/>
  <c r="W281" i="1"/>
  <c r="W282" i="1" s="1"/>
  <c r="N281" i="1"/>
  <c r="V278" i="1"/>
  <c r="V277" i="1"/>
  <c r="W276" i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W265" i="1"/>
  <c r="W273" i="1" s="1"/>
  <c r="N265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N254" i="1"/>
  <c r="W253" i="1"/>
  <c r="X253" i="1" s="1"/>
  <c r="W252" i="1"/>
  <c r="W255" i="1" s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W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N206" i="1"/>
  <c r="V203" i="1"/>
  <c r="V202" i="1"/>
  <c r="W201" i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W171" i="1" s="1"/>
  <c r="N166" i="1"/>
  <c r="V164" i="1"/>
  <c r="V163" i="1"/>
  <c r="W162" i="1"/>
  <c r="X162" i="1" s="1"/>
  <c r="N162" i="1"/>
  <c r="X161" i="1"/>
  <c r="W161" i="1"/>
  <c r="V159" i="1"/>
  <c r="V158" i="1"/>
  <c r="W157" i="1"/>
  <c r="X157" i="1" s="1"/>
  <c r="N157" i="1"/>
  <c r="W156" i="1"/>
  <c r="X156" i="1" s="1"/>
  <c r="X158" i="1" s="1"/>
  <c r="N156" i="1"/>
  <c r="V153" i="1"/>
  <c r="V152" i="1"/>
  <c r="X151" i="1"/>
  <c r="W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88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F488" i="1" s="1"/>
  <c r="V125" i="1"/>
  <c r="V124" i="1"/>
  <c r="W123" i="1"/>
  <c r="X123" i="1" s="1"/>
  <c r="W122" i="1"/>
  <c r="X122" i="1" s="1"/>
  <c r="W121" i="1"/>
  <c r="X121" i="1" s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X89" i="1"/>
  <c r="W89" i="1"/>
  <c r="X88" i="1"/>
  <c r="W88" i="1"/>
  <c r="X87" i="1"/>
  <c r="W87" i="1"/>
  <c r="X86" i="1"/>
  <c r="X91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W66" i="1"/>
  <c r="X66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X59" i="1" s="1"/>
  <c r="N55" i="1"/>
  <c r="V52" i="1"/>
  <c r="V51" i="1"/>
  <c r="X50" i="1"/>
  <c r="W50" i="1"/>
  <c r="N50" i="1"/>
  <c r="W49" i="1"/>
  <c r="C488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20" i="1" l="1"/>
  <c r="X124" i="1" s="1"/>
  <c r="W124" i="1"/>
  <c r="W222" i="1"/>
  <c r="W226" i="1"/>
  <c r="X275" i="1"/>
  <c r="W277" i="1"/>
  <c r="W291" i="1"/>
  <c r="X407" i="1"/>
  <c r="X408" i="1" s="1"/>
  <c r="W408" i="1"/>
  <c r="W413" i="1"/>
  <c r="X415" i="1"/>
  <c r="X416" i="1" s="1"/>
  <c r="W416" i="1"/>
  <c r="W159" i="1"/>
  <c r="X163" i="1"/>
  <c r="X343" i="1"/>
  <c r="X404" i="1"/>
  <c r="W91" i="1"/>
  <c r="W163" i="1"/>
  <c r="X252" i="1"/>
  <c r="W287" i="1"/>
  <c r="W295" i="1"/>
  <c r="W314" i="1"/>
  <c r="W318" i="1"/>
  <c r="X321" i="1"/>
  <c r="X322" i="1" s="1"/>
  <c r="W322" i="1"/>
  <c r="W343" i="1"/>
  <c r="W378" i="1"/>
  <c r="W388" i="1"/>
  <c r="W404" i="1"/>
  <c r="S488" i="1"/>
  <c r="X433" i="1"/>
  <c r="X435" i="1"/>
  <c r="T488" i="1"/>
  <c r="W461" i="1"/>
  <c r="W468" i="1"/>
  <c r="W476" i="1"/>
  <c r="V478" i="1"/>
  <c r="W83" i="1"/>
  <c r="W118" i="1"/>
  <c r="V482" i="1"/>
  <c r="V481" i="1"/>
  <c r="X32" i="1"/>
  <c r="X117" i="1"/>
  <c r="X83" i="1"/>
  <c r="F9" i="1"/>
  <c r="F10" i="1"/>
  <c r="W33" i="1"/>
  <c r="W37" i="1"/>
  <c r="W41" i="1"/>
  <c r="W45" i="1"/>
  <c r="W51" i="1"/>
  <c r="W92" i="1"/>
  <c r="W117" i="1"/>
  <c r="G488" i="1"/>
  <c r="W140" i="1"/>
  <c r="W152" i="1"/>
  <c r="W164" i="1"/>
  <c r="W191" i="1"/>
  <c r="X193" i="1"/>
  <c r="X197" i="1" s="1"/>
  <c r="W197" i="1"/>
  <c r="X201" i="1"/>
  <c r="X202" i="1" s="1"/>
  <c r="J488" i="1"/>
  <c r="W202" i="1"/>
  <c r="W203" i="1"/>
  <c r="X327" i="1"/>
  <c r="X331" i="1" s="1"/>
  <c r="W332" i="1"/>
  <c r="W337" i="1"/>
  <c r="X334" i="1"/>
  <c r="X336" i="1" s="1"/>
  <c r="W336" i="1"/>
  <c r="X346" i="1"/>
  <c r="X347" i="1" s="1"/>
  <c r="W347" i="1"/>
  <c r="W348" i="1"/>
  <c r="W370" i="1"/>
  <c r="X360" i="1"/>
  <c r="W371" i="1"/>
  <c r="X430" i="1"/>
  <c r="H9" i="1"/>
  <c r="W32" i="1"/>
  <c r="W36" i="1"/>
  <c r="W40" i="1"/>
  <c r="W44" i="1"/>
  <c r="D488" i="1"/>
  <c r="X136" i="1"/>
  <c r="X139" i="1" s="1"/>
  <c r="W139" i="1"/>
  <c r="I488" i="1"/>
  <c r="W170" i="1"/>
  <c r="X190" i="1"/>
  <c r="W243" i="1"/>
  <c r="X234" i="1"/>
  <c r="X243" i="1" s="1"/>
  <c r="W244" i="1"/>
  <c r="X254" i="1"/>
  <c r="X255" i="1" s="1"/>
  <c r="W256" i="1"/>
  <c r="P488" i="1"/>
  <c r="W355" i="1"/>
  <c r="X352" i="1"/>
  <c r="X354" i="1" s="1"/>
  <c r="Q488" i="1"/>
  <c r="W354" i="1"/>
  <c r="X370" i="1"/>
  <c r="J9" i="1"/>
  <c r="W60" i="1"/>
  <c r="W104" i="1"/>
  <c r="W132" i="1"/>
  <c r="W190" i="1"/>
  <c r="W198" i="1"/>
  <c r="L488" i="1"/>
  <c r="W221" i="1"/>
  <c r="X206" i="1"/>
  <c r="X221" i="1" s="1"/>
  <c r="W261" i="1"/>
  <c r="X258" i="1"/>
  <c r="X261" i="1" s="1"/>
  <c r="W262" i="1"/>
  <c r="W308" i="1"/>
  <c r="B488" i="1"/>
  <c r="W479" i="1"/>
  <c r="W480" i="1"/>
  <c r="X49" i="1"/>
  <c r="X51" i="1" s="1"/>
  <c r="W52" i="1"/>
  <c r="W59" i="1"/>
  <c r="E488" i="1"/>
  <c r="W84" i="1"/>
  <c r="X94" i="1"/>
  <c r="X103" i="1" s="1"/>
  <c r="X128" i="1"/>
  <c r="X131" i="1" s="1"/>
  <c r="W131" i="1"/>
  <c r="X143" i="1"/>
  <c r="X152" i="1" s="1"/>
  <c r="W153" i="1"/>
  <c r="W158" i="1"/>
  <c r="X166" i="1"/>
  <c r="X170" i="1" s="1"/>
  <c r="W231" i="1"/>
  <c r="W249" i="1"/>
  <c r="W307" i="1"/>
  <c r="X444" i="1"/>
  <c r="W232" i="1"/>
  <c r="W250" i="1"/>
  <c r="W272" i="1"/>
  <c r="W313" i="1"/>
  <c r="W344" i="1"/>
  <c r="W377" i="1"/>
  <c r="W389" i="1"/>
  <c r="W394" i="1"/>
  <c r="W405" i="1"/>
  <c r="W436" i="1"/>
  <c r="W445" i="1"/>
  <c r="W449" i="1"/>
  <c r="W457" i="1"/>
  <c r="X471" i="1"/>
  <c r="X476" i="1" s="1"/>
  <c r="M488" i="1"/>
  <c r="X224" i="1"/>
  <c r="X225" i="1" s="1"/>
  <c r="X228" i="1"/>
  <c r="X231" i="1" s="1"/>
  <c r="X246" i="1"/>
  <c r="X249" i="1" s="1"/>
  <c r="X265" i="1"/>
  <c r="X272" i="1" s="1"/>
  <c r="X276" i="1"/>
  <c r="X277" i="1" s="1"/>
  <c r="X281" i="1"/>
  <c r="X282" i="1" s="1"/>
  <c r="X285" i="1"/>
  <c r="X286" i="1" s="1"/>
  <c r="X289" i="1"/>
  <c r="X290" i="1" s="1"/>
  <c r="X293" i="1"/>
  <c r="X294" i="1" s="1"/>
  <c r="X299" i="1"/>
  <c r="X307" i="1" s="1"/>
  <c r="X310" i="1"/>
  <c r="X313" i="1" s="1"/>
  <c r="X316" i="1"/>
  <c r="X318" i="1" s="1"/>
  <c r="W331" i="1"/>
  <c r="X373" i="1"/>
  <c r="X377" i="1" s="1"/>
  <c r="X384" i="1"/>
  <c r="X388" i="1" s="1"/>
  <c r="X411" i="1"/>
  <c r="X412" i="1" s="1"/>
  <c r="W431" i="1"/>
  <c r="W444" i="1"/>
  <c r="X454" i="1"/>
  <c r="X456" i="1" s="1"/>
  <c r="W456" i="1"/>
  <c r="N488" i="1"/>
  <c r="R488" i="1"/>
  <c r="W430" i="1"/>
  <c r="W469" i="1"/>
  <c r="W477" i="1"/>
  <c r="O488" i="1"/>
  <c r="X392" i="1"/>
  <c r="X394" i="1" s="1"/>
  <c r="X447" i="1"/>
  <c r="X449" i="1" s="1"/>
  <c r="X464" i="1"/>
  <c r="X468" i="1" s="1"/>
  <c r="W482" i="1" l="1"/>
  <c r="W478" i="1"/>
  <c r="X483" i="1"/>
  <c r="W481" i="1"/>
</calcChain>
</file>

<file path=xl/sharedStrings.xml><?xml version="1.0" encoding="utf-8"?>
<sst xmlns="http://schemas.openxmlformats.org/spreadsheetml/2006/main" count="2051" uniqueCount="707">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</sst>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31" t="s">
        <v>0</v>
      </c>
      <c r="E1" s="432"/>
      <c r="F1" s="432"/>
      <c r="G1" s="12" t="s">
        <v>1</v>
      </c>
      <c r="H1" s="431" t="s">
        <v>2</v>
      </c>
      <c r="I1" s="432"/>
      <c r="J1" s="432"/>
      <c r="K1" s="432"/>
      <c r="L1" s="432"/>
      <c r="M1" s="432"/>
      <c r="N1" s="432"/>
      <c r="O1" s="432"/>
      <c r="P1" s="662" t="s">
        <v>3</v>
      </c>
      <c r="Q1" s="432"/>
      <c r="R1" s="4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66" t="s">
        <v>8</v>
      </c>
      <c r="B5" s="339"/>
      <c r="C5" s="340"/>
      <c r="D5" s="359"/>
      <c r="E5" s="361"/>
      <c r="F5" s="652" t="s">
        <v>9</v>
      </c>
      <c r="G5" s="340"/>
      <c r="H5" s="359" t="s">
        <v>706</v>
      </c>
      <c r="I5" s="360"/>
      <c r="J5" s="360"/>
      <c r="K5" s="360"/>
      <c r="L5" s="361"/>
      <c r="N5" s="24" t="s">
        <v>10</v>
      </c>
      <c r="O5" s="568">
        <v>45305</v>
      </c>
      <c r="P5" s="415"/>
      <c r="R5" s="645" t="s">
        <v>11</v>
      </c>
      <c r="S5" s="392"/>
      <c r="T5" s="506" t="s">
        <v>12</v>
      </c>
      <c r="U5" s="415"/>
      <c r="Z5" s="51"/>
      <c r="AA5" s="51"/>
      <c r="AB5" s="51"/>
    </row>
    <row r="6" spans="1:29" s="318" customFormat="1" ht="24" customHeight="1" x14ac:dyDescent="0.2">
      <c r="A6" s="466" t="s">
        <v>13</v>
      </c>
      <c r="B6" s="339"/>
      <c r="C6" s="340"/>
      <c r="D6" s="575" t="s">
        <v>14</v>
      </c>
      <c r="E6" s="576"/>
      <c r="F6" s="576"/>
      <c r="G6" s="576"/>
      <c r="H6" s="576"/>
      <c r="I6" s="576"/>
      <c r="J6" s="576"/>
      <c r="K6" s="576"/>
      <c r="L6" s="415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91" t="s">
        <v>16</v>
      </c>
      <c r="S6" s="392"/>
      <c r="T6" s="511" t="s">
        <v>17</v>
      </c>
      <c r="U6" s="37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1"/>
      <c r="N7" s="24"/>
      <c r="O7" s="42"/>
      <c r="P7" s="42"/>
      <c r="R7" s="333"/>
      <c r="S7" s="392"/>
      <c r="T7" s="512"/>
      <c r="U7" s="513"/>
      <c r="Z7" s="51"/>
      <c r="AA7" s="51"/>
      <c r="AB7" s="51"/>
    </row>
    <row r="8" spans="1:29" s="318" customFormat="1" ht="25.5" customHeight="1" x14ac:dyDescent="0.2">
      <c r="A8" s="654" t="s">
        <v>18</v>
      </c>
      <c r="B8" s="330"/>
      <c r="C8" s="331"/>
      <c r="D8" s="420"/>
      <c r="E8" s="421"/>
      <c r="F8" s="421"/>
      <c r="G8" s="421"/>
      <c r="H8" s="421"/>
      <c r="I8" s="421"/>
      <c r="J8" s="421"/>
      <c r="K8" s="421"/>
      <c r="L8" s="422"/>
      <c r="N8" s="24" t="s">
        <v>19</v>
      </c>
      <c r="O8" s="414">
        <v>0.41666666666666669</v>
      </c>
      <c r="P8" s="415"/>
      <c r="R8" s="333"/>
      <c r="S8" s="392"/>
      <c r="T8" s="512"/>
      <c r="U8" s="513"/>
      <c r="Z8" s="51"/>
      <c r="AA8" s="51"/>
      <c r="AB8" s="51"/>
    </row>
    <row r="9" spans="1:29" s="318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1"/>
      <c r="E9" s="344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26" t="s">
        <v>20</v>
      </c>
      <c r="O9" s="568"/>
      <c r="P9" s="415"/>
      <c r="R9" s="333"/>
      <c r="S9" s="392"/>
      <c r="T9" s="514"/>
      <c r="U9" s="515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1"/>
      <c r="E10" s="344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71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4"/>
      <c r="P10" s="415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4"/>
      <c r="P11" s="415"/>
      <c r="S11" s="24" t="s">
        <v>26</v>
      </c>
      <c r="T11" s="602" t="s">
        <v>27</v>
      </c>
      <c r="U11" s="603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1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597"/>
      <c r="P12" s="541"/>
      <c r="Q12" s="23"/>
      <c r="S12" s="24"/>
      <c r="T12" s="432"/>
      <c r="U12" s="333"/>
      <c r="Z12" s="51"/>
      <c r="AA12" s="51"/>
      <c r="AB12" s="51"/>
    </row>
    <row r="13" spans="1:29" s="318" customFormat="1" ht="23.25" customHeight="1" x14ac:dyDescent="0.2">
      <c r="A13" s="61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602"/>
      <c r="P13" s="603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1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22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488" t="s">
        <v>34</v>
      </c>
      <c r="O15" s="432"/>
      <c r="P15" s="432"/>
      <c r="Q15" s="432"/>
      <c r="R15" s="4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486" t="s">
        <v>37</v>
      </c>
      <c r="D17" s="365" t="s">
        <v>38</v>
      </c>
      <c r="E17" s="441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440"/>
      <c r="P17" s="440"/>
      <c r="Q17" s="440"/>
      <c r="R17" s="441"/>
      <c r="S17" s="650" t="s">
        <v>48</v>
      </c>
      <c r="T17" s="340"/>
      <c r="U17" s="365" t="s">
        <v>49</v>
      </c>
      <c r="V17" s="365" t="s">
        <v>50</v>
      </c>
      <c r="W17" s="383" t="s">
        <v>51</v>
      </c>
      <c r="X17" s="365" t="s">
        <v>52</v>
      </c>
      <c r="Y17" s="402" t="s">
        <v>53</v>
      </c>
      <c r="Z17" s="402" t="s">
        <v>54</v>
      </c>
      <c r="AA17" s="402" t="s">
        <v>55</v>
      </c>
      <c r="AB17" s="403"/>
      <c r="AC17" s="404"/>
      <c r="AD17" s="474"/>
      <c r="BA17" s="395" t="s">
        <v>56</v>
      </c>
    </row>
    <row r="18" spans="1:53" ht="14.25" customHeight="1" x14ac:dyDescent="0.2">
      <c r="A18" s="366"/>
      <c r="B18" s="366"/>
      <c r="C18" s="366"/>
      <c r="D18" s="442"/>
      <c r="E18" s="444"/>
      <c r="F18" s="366"/>
      <c r="G18" s="366"/>
      <c r="H18" s="366"/>
      <c r="I18" s="366"/>
      <c r="J18" s="366"/>
      <c r="K18" s="366"/>
      <c r="L18" s="366"/>
      <c r="M18" s="366"/>
      <c r="N18" s="442"/>
      <c r="O18" s="443"/>
      <c r="P18" s="443"/>
      <c r="Q18" s="443"/>
      <c r="R18" s="444"/>
      <c r="S18" s="317" t="s">
        <v>57</v>
      </c>
      <c r="T18" s="317" t="s">
        <v>58</v>
      </c>
      <c r="U18" s="366"/>
      <c r="V18" s="366"/>
      <c r="W18" s="384"/>
      <c r="X18" s="366"/>
      <c r="Y18" s="581"/>
      <c r="Z18" s="581"/>
      <c r="AA18" s="405"/>
      <c r="AB18" s="406"/>
      <c r="AC18" s="407"/>
      <c r="AD18" s="475"/>
      <c r="BA18" s="333"/>
    </row>
    <row r="19" spans="1:53" ht="27.75" hidden="1" customHeight="1" x14ac:dyDescent="0.2">
      <c r="A19" s="341" t="s">
        <v>59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48"/>
      <c r="Z19" s="48"/>
    </row>
    <row r="20" spans="1:53" ht="16.5" hidden="1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hidden="1" customHeight="1" x14ac:dyDescent="0.25">
      <c r="A21" s="336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41" t="s">
        <v>93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48"/>
      <c r="Z46" s="48"/>
    </row>
    <row r="47" spans="1:53" ht="16.5" hidden="1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hidden="1" customHeight="1" x14ac:dyDescent="0.25">
      <c r="A48" s="336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90</v>
      </c>
      <c r="W50" s="321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33.333333333333329</v>
      </c>
      <c r="W51" s="322">
        <f>IFERROR(W49/H49,"0")+IFERROR(W50/H50,"0")</f>
        <v>34</v>
      </c>
      <c r="X51" s="322">
        <f>IFERROR(IF(X49="",0,X49),"0")+IFERROR(IF(X50="",0,X50),"0")</f>
        <v>0.25602000000000003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90</v>
      </c>
      <c r="W52" s="322">
        <f>IFERROR(SUM(W49:W50),"0")</f>
        <v>91.800000000000011</v>
      </c>
      <c r="X52" s="37"/>
      <c r="Y52" s="323"/>
      <c r="Z52" s="323"/>
    </row>
    <row r="53" spans="1:53" ht="16.5" hidden="1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hidden="1" customHeight="1" x14ac:dyDescent="0.25">
      <c r="A54" s="336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0</v>
      </c>
      <c r="W55" s="32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0</v>
      </c>
      <c r="W59" s="322">
        <f>IFERROR(W55/H55,"0")+IFERROR(W56/H56,"0")+IFERROR(W57/H57,"0")+IFERROR(W58/H58,"0")</f>
        <v>0</v>
      </c>
      <c r="X59" s="322">
        <f>IFERROR(IF(X55="",0,X55),"0")+IFERROR(IF(X56="",0,X56),"0")+IFERROR(IF(X57="",0,X57),"0")+IFERROR(IF(X58="",0,X58),"0")</f>
        <v>0</v>
      </c>
      <c r="Y59" s="323"/>
      <c r="Z59" s="323"/>
    </row>
    <row r="60" spans="1:53" hidden="1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0</v>
      </c>
      <c r="W60" s="322">
        <f>IFERROR(SUM(W55:W58),"0")</f>
        <v>0</v>
      </c>
      <c r="X60" s="37"/>
      <c r="Y60" s="323"/>
      <c r="Z60" s="323"/>
    </row>
    <row r="61" spans="1:53" ht="16.5" hidden="1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hidden="1" customHeight="1" x14ac:dyDescent="0.25">
      <c r="A62" s="336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8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20</v>
      </c>
      <c r="W63" s="321">
        <f t="shared" ref="W63:W82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78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5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4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30</v>
      </c>
      <c r="W68" s="321">
        <f t="shared" si="2"/>
        <v>30</v>
      </c>
      <c r="X68" s="36">
        <f>IFERROR(IF(W68=0,"",ROUNDUP(W68/H68,0)*0.00753),"")</f>
        <v>7.5300000000000006E-2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7"/>
      <c r="P70" s="327"/>
      <c r="Q70" s="327"/>
      <c r="R70" s="325"/>
      <c r="S70" s="34"/>
      <c r="T70" s="34"/>
      <c r="U70" s="35" t="s">
        <v>65</v>
      </c>
      <c r="V70" s="320">
        <v>80</v>
      </c>
      <c r="W70" s="321">
        <f t="shared" si="2"/>
        <v>80</v>
      </c>
      <c r="X70" s="36">
        <f t="shared" si="3"/>
        <v>0.18740000000000001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85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225</v>
      </c>
      <c r="W75" s="321">
        <f t="shared" si="2"/>
        <v>225</v>
      </c>
      <c r="X75" s="36">
        <f t="shared" si="3"/>
        <v>0.46849999999999997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2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6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6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360</v>
      </c>
      <c r="W81" s="321">
        <f t="shared" si="2"/>
        <v>360</v>
      </c>
      <c r="X81" s="36">
        <f>IFERROR(IF(W81=0,"",ROUNDUP(W81/H81,0)*0.00937),"")</f>
        <v>0.74960000000000004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161.78571428571428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162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1.5243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715</v>
      </c>
      <c r="W84" s="322">
        <f>IFERROR(SUM(W63:W82),"0")</f>
        <v>717.4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3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20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7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8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42</v>
      </c>
      <c r="W102" s="321">
        <f t="shared" si="4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15.000000000000002</v>
      </c>
      <c r="W103" s="322">
        <f>IFERROR(W94/H94,"0")+IFERROR(W95/H95,"0")+IFERROR(W96/H96,"0")+IFERROR(W97/H97,"0")+IFERROR(W98/H98,"0")+IFERROR(W99/H99,"0")+IFERROR(W100/H100,"0")+IFERROR(W101/H101,"0")+IFERROR(W102/H102,"0")</f>
        <v>15.000000000000002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42</v>
      </c>
      <c r="W104" s="322">
        <f>IFERROR(SUM(W94:W102),"0")</f>
        <v>42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9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100</v>
      </c>
      <c r="W107" s="321">
        <f t="shared" si="5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9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40</v>
      </c>
      <c r="W108" s="321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7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3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13.2</v>
      </c>
      <c r="W111" s="321">
        <f t="shared" si="5"/>
        <v>13.200000000000001</v>
      </c>
      <c r="X111" s="36">
        <f>IFERROR(IF(W111=0,"",ROUNDUP(W111/H111,0)*0.00753),"")</f>
        <v>3.7650000000000003E-2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8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360</v>
      </c>
      <c r="W112" s="321">
        <f t="shared" si="5"/>
        <v>361.8</v>
      </c>
      <c r="X112" s="36">
        <f>IFERROR(IF(W112=0,"",ROUNDUP(W112/H112,0)*0.00753),"")</f>
        <v>1.00902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7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9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15</v>
      </c>
      <c r="W115" s="321">
        <f t="shared" si="5"/>
        <v>15</v>
      </c>
      <c r="X115" s="36">
        <f>IFERROR(IF(W115=0,"",ROUNDUP(W115/H115,0)*0.00753),"")</f>
        <v>3.7650000000000003E-2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382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159.99999999999997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161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1.45407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528.20000000000005</v>
      </c>
      <c r="W118" s="322">
        <f>IFERROR(SUM(W106:W116),"0")</f>
        <v>532.79999999999995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42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0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60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hidden="1" customHeight="1" x14ac:dyDescent="0.25">
      <c r="A127" s="336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8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200</v>
      </c>
      <c r="W128" s="321">
        <f>IFERROR(IF(V128="",0,CEILING((V128/$H128),1)*$H128),"")</f>
        <v>201.60000000000002</v>
      </c>
      <c r="X128" s="36">
        <f>IFERROR(IF(W128=0,"",ROUNDUP(W128/H128,0)*0.02175),"")</f>
        <v>0.52200000000000002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360</v>
      </c>
      <c r="W130" s="321">
        <f>IFERROR(IF(V130="",0,CEILING((V130/$H130),1)*$H130),"")</f>
        <v>361.8</v>
      </c>
      <c r="X130" s="36">
        <f>IFERROR(IF(W130=0,"",ROUNDUP(W130/H130,0)*0.00753),"")</f>
        <v>1.00902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157.14285714285711</v>
      </c>
      <c r="W131" s="322">
        <f>IFERROR(W128/H128,"0")+IFERROR(W129/H129,"0")+IFERROR(W130/H130,"0")</f>
        <v>158</v>
      </c>
      <c r="X131" s="322">
        <f>IFERROR(IF(X128="",0,X128),"0")+IFERROR(IF(X129="",0,X129),"0")+IFERROR(IF(X130="",0,X130),"0")</f>
        <v>1.53102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560</v>
      </c>
      <c r="W132" s="322">
        <f>IFERROR(SUM(W128:W130),"0")</f>
        <v>563.40000000000009</v>
      </c>
      <c r="X132" s="37"/>
      <c r="Y132" s="323"/>
      <c r="Z132" s="323"/>
    </row>
    <row r="133" spans="1:53" ht="27.75" hidden="1" customHeight="1" x14ac:dyDescent="0.2">
      <c r="A133" s="341" t="s">
        <v>245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48"/>
      <c r="Z133" s="48"/>
    </row>
    <row r="134" spans="1:53" ht="16.5" hidden="1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hidden="1" customHeight="1" x14ac:dyDescent="0.25">
      <c r="A135" s="336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8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hidden="1" customHeight="1" x14ac:dyDescent="0.25">
      <c r="A142" s="336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30</v>
      </c>
      <c r="W143" s="321">
        <f t="shared" ref="W143:W151" si="6">IFERROR(IF(V143="",0,CEILING((V143/$H143),1)*$H143),"")</f>
        <v>33.6</v>
      </c>
      <c r="X143" s="36">
        <f>IFERROR(IF(W143=0,"",ROUNDUP(W143/H143,0)*0.00753),"")</f>
        <v>6.0240000000000002E-2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80</v>
      </c>
      <c r="W145" s="321">
        <f t="shared" si="6"/>
        <v>84</v>
      </c>
      <c r="X145" s="36">
        <f>IFERROR(IF(W145=0,"",ROUNDUP(W145/H145,0)*0.00753),"")</f>
        <v>0.15060000000000001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105</v>
      </c>
      <c r="W146" s="321">
        <f t="shared" si="6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105</v>
      </c>
      <c r="W148" s="321">
        <f t="shared" si="6"/>
        <v>105</v>
      </c>
      <c r="X148" s="36">
        <f>IFERROR(IF(W148=0,"",ROUNDUP(W148/H148,0)*0.00502),"")</f>
        <v>0.251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157.5</v>
      </c>
      <c r="W149" s="321">
        <f t="shared" si="6"/>
        <v>157.5</v>
      </c>
      <c r="X149" s="36">
        <f>IFERROR(IF(W149=0,"",ROUNDUP(W149/H149,0)*0.00502),"")</f>
        <v>0.3765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5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14</v>
      </c>
      <c r="W151" s="321">
        <f t="shared" si="6"/>
        <v>15.12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209.52380952380955</v>
      </c>
      <c r="W152" s="322">
        <f>IFERROR(W143/H143,"0")+IFERROR(W144/H144,"0")+IFERROR(W145/H145,"0")+IFERROR(W146/H146,"0")+IFERROR(W147/H147,"0")+IFERROR(W148/H148,"0")+IFERROR(W149/H149,"0")+IFERROR(W150/H150,"0")+IFERROR(W151/H151,"0")</f>
        <v>212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1.13452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491.5</v>
      </c>
      <c r="W153" s="322">
        <f>IFERROR(SUM(W143:W151),"0")</f>
        <v>500.22</v>
      </c>
      <c r="X153" s="37"/>
      <c r="Y153" s="323"/>
      <c r="Z153" s="323"/>
    </row>
    <row r="154" spans="1:53" ht="16.5" hidden="1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hidden="1" customHeight="1" x14ac:dyDescent="0.25">
      <c r="A155" s="336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5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150</v>
      </c>
      <c r="W168" s="321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60</v>
      </c>
      <c r="W169" s="321">
        <f>IFERROR(IF(V169="",0,CEILING((V169/$H169),1)*$H169),"")</f>
        <v>64.800000000000011</v>
      </c>
      <c r="X169" s="36">
        <f>IFERROR(IF(W169=0,"",ROUNDUP(W169/H169,0)*0.00937),"")</f>
        <v>0.11244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38.888888888888886</v>
      </c>
      <c r="W170" s="322">
        <f>IFERROR(W166/H166,"0")+IFERROR(W167/H167,"0")+IFERROR(W168/H168,"0")+IFERROR(W169/H169,"0")</f>
        <v>40</v>
      </c>
      <c r="X170" s="322">
        <f>IFERROR(IF(X166="",0,X166),"0")+IFERROR(IF(X167="",0,X167),"0")+IFERROR(IF(X168="",0,X168),"0")+IFERROR(IF(X169="",0,X169),"0")</f>
        <v>0.37479999999999997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210</v>
      </c>
      <c r="W171" s="322">
        <f>IFERROR(SUM(W166:W169),"0")</f>
        <v>216.00000000000003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8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250</v>
      </c>
      <c r="W174" s="321">
        <f t="shared" si="7"/>
        <v>252.29999999999998</v>
      </c>
      <c r="X174" s="36">
        <f>IFERROR(IF(W174=0,"",ROUNDUP(W174/H174,0)*0.02175),"")</f>
        <v>0.63074999999999992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90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46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6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320</v>
      </c>
      <c r="W181" s="321">
        <f t="shared" si="7"/>
        <v>321.59999999999997</v>
      </c>
      <c r="X181" s="36">
        <f>IFERROR(IF(W181=0,"",ROUNDUP(W181/H181,0)*0.00753),"")</f>
        <v>1.00902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400</v>
      </c>
      <c r="W183" s="321">
        <f t="shared" si="7"/>
        <v>400.8</v>
      </c>
      <c r="X183" s="36">
        <f t="shared" ref="X183:X189" si="8">IFERROR(IF(W183=0,"",ROUNDUP(W183/H183,0)*0.00753),"")</f>
        <v>1.2575100000000001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480</v>
      </c>
      <c r="W185" s="321">
        <f t="shared" si="7"/>
        <v>480</v>
      </c>
      <c r="X185" s="36">
        <f t="shared" si="8"/>
        <v>1.506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80</v>
      </c>
      <c r="W188" s="321">
        <f t="shared" si="7"/>
        <v>81.599999999999994</v>
      </c>
      <c r="X188" s="36">
        <f t="shared" si="8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320</v>
      </c>
      <c r="W189" s="321">
        <f t="shared" si="7"/>
        <v>321.59999999999997</v>
      </c>
      <c r="X189" s="36">
        <f t="shared" si="8"/>
        <v>1.00902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695.40229885057488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698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5.6683200000000014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1850</v>
      </c>
      <c r="W191" s="322">
        <f>IFERROR(SUM(W173:W189),"0")</f>
        <v>1857.8999999999999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70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1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12</v>
      </c>
      <c r="W195" s="321">
        <f>IFERROR(IF(V195="",0,CEILING((V195/$H195),1)*$H195),"")</f>
        <v>12</v>
      </c>
      <c r="X195" s="36">
        <f>IFERROR(IF(W195=0,"",ROUNDUP(W195/H195,0)*0.00753),"")</f>
        <v>3.7650000000000003E-2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24</v>
      </c>
      <c r="W196" s="321">
        <f>IFERROR(IF(V196="",0,CEILING((V196/$H196),1)*$H196),"")</f>
        <v>24</v>
      </c>
      <c r="X196" s="36">
        <f>IFERROR(IF(W196=0,"",ROUNDUP(W196/H196,0)*0.00753),"")</f>
        <v>7.5300000000000006E-2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15</v>
      </c>
      <c r="W197" s="322">
        <f>IFERROR(W193/H193,"0")+IFERROR(W194/H194,"0")+IFERROR(W195/H195,"0")+IFERROR(W196/H196,"0")</f>
        <v>15</v>
      </c>
      <c r="X197" s="322">
        <f>IFERROR(IF(X193="",0,X193),"0")+IFERROR(IF(X194="",0,X194),"0")+IFERROR(IF(X195="",0,X195),"0")+IFERROR(IF(X196="",0,X196),"0")</f>
        <v>0.11295000000000001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36</v>
      </c>
      <c r="W198" s="322">
        <f>IFERROR(SUM(W193:W196),"0")</f>
        <v>36</v>
      </c>
      <c r="X198" s="37"/>
      <c r="Y198" s="323"/>
      <c r="Z198" s="323"/>
    </row>
    <row r="199" spans="1:53" ht="16.5" hidden="1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hidden="1" customHeight="1" x14ac:dyDescent="0.25">
      <c r="A200" s="336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140</v>
      </c>
      <c r="W201" s="321">
        <f>IFERROR(IF(V201="",0,CEILING((V201/$H201),1)*$H201),"")</f>
        <v>140.70000000000002</v>
      </c>
      <c r="X201" s="36">
        <f>IFERROR(IF(W201=0,"",ROUNDUP(W201/H201,0)*0.00502),"")</f>
        <v>0.33634000000000003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66.666666666666657</v>
      </c>
      <c r="W202" s="322">
        <f>IFERROR(W201/H201,"0")</f>
        <v>67</v>
      </c>
      <c r="X202" s="322">
        <f>IFERROR(IF(X201="",0,X201),"0")</f>
        <v>0.33634000000000003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140</v>
      </c>
      <c r="W203" s="322">
        <f>IFERROR(SUM(W201:W201),"0")</f>
        <v>140.70000000000002</v>
      </c>
      <c r="X203" s="37"/>
      <c r="Y203" s="323"/>
      <c r="Z203" s="323"/>
    </row>
    <row r="204" spans="1:53" ht="16.5" hidden="1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hidden="1" customHeight="1" x14ac:dyDescent="0.25">
      <c r="A205" s="336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hidden="1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0</v>
      </c>
      <c r="W232" s="322">
        <f>IFERROR(SUM(W228:W230),"0")</f>
        <v>0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5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525</v>
      </c>
      <c r="W237" s="321">
        <f t="shared" si="11"/>
        <v>525</v>
      </c>
      <c r="X237" s="36">
        <f>IFERROR(IF(W237=0,"",ROUNDUP(W237/H237,0)*0.00753),"")</f>
        <v>1.8825000000000001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44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280</v>
      </c>
      <c r="W238" s="321">
        <f t="shared" si="11"/>
        <v>281.40000000000003</v>
      </c>
      <c r="X238" s="36">
        <f>IFERROR(IF(W238=0,"",ROUNDUP(W238/H238,0)*0.00753),"")</f>
        <v>1.00902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2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383.33333333333331</v>
      </c>
      <c r="W243" s="322">
        <f>IFERROR(W234/H234,"0")+IFERROR(W235/H235,"0")+IFERROR(W236/H236,"0")+IFERROR(W237/H237,"0")+IFERROR(W238/H238,"0")+IFERROR(W239/H239,"0")+IFERROR(W240/H240,"0")+IFERROR(W241/H241,"0")+IFERROR(W242/H242,"0")</f>
        <v>384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2.8915199999999999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805</v>
      </c>
      <c r="W244" s="322">
        <f>IFERROR(SUM(W234:W242),"0")</f>
        <v>806.40000000000009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220</v>
      </c>
      <c r="W247" s="321">
        <f>IFERROR(IF(V247="",0,CEILING((V247/$H247),1)*$H247),"")</f>
        <v>226.2</v>
      </c>
      <c r="X247" s="36">
        <f>IFERROR(IF(W247=0,"",ROUNDUP(W247/H247,0)*0.02175),"")</f>
        <v>0.63074999999999992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20</v>
      </c>
      <c r="W248" s="321">
        <f>IFERROR(IF(V248="",0,CEILING((V248/$H248),1)*$H248),"")</f>
        <v>25.200000000000003</v>
      </c>
      <c r="X248" s="36">
        <f>IFERROR(IF(W248=0,"",ROUNDUP(W248/H248,0)*0.02175),"")</f>
        <v>6.5250000000000002E-2</v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30.586080586080584</v>
      </c>
      <c r="W249" s="322">
        <f>IFERROR(W246/H246,"0")+IFERROR(W247/H247,"0")+IFERROR(W248/H248,"0")</f>
        <v>32</v>
      </c>
      <c r="X249" s="322">
        <f>IFERROR(IF(X246="",0,X246),"0")+IFERROR(IF(X247="",0,X247),"0")+IFERROR(IF(X248="",0,X248),"0")</f>
        <v>0.69599999999999995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240</v>
      </c>
      <c r="W250" s="322">
        <f>IFERROR(SUM(W246:W248),"0")</f>
        <v>251.39999999999998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5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61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hidden="1" customHeight="1" x14ac:dyDescent="0.25">
      <c r="A264" s="336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5" t="s">
        <v>428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6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hidden="1" customHeight="1" x14ac:dyDescent="0.25">
      <c r="A280" s="336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24</v>
      </c>
      <c r="W281" s="321">
        <f>IFERROR(IF(V281="",0,CEILING((V281/$H281),1)*$H281),"")</f>
        <v>25.2</v>
      </c>
      <c r="X281" s="36">
        <f>IFERROR(IF(W281=0,"",ROUNDUP(W281/H281,0)*0.00753),"")</f>
        <v>0.10542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13.333333333333332</v>
      </c>
      <c r="W282" s="322">
        <f>IFERROR(W281/H281,"0")</f>
        <v>14</v>
      </c>
      <c r="X282" s="322">
        <f>IFERROR(IF(X281="",0,X281),"0")</f>
        <v>0.10542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24</v>
      </c>
      <c r="W283" s="322">
        <f>IFERROR(SUM(W281:W281),"0")</f>
        <v>25.2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57</v>
      </c>
      <c r="W289" s="321">
        <f>IFERROR(IF(V289="",0,CEILING((V289/$H289),1)*$H289),"")</f>
        <v>56.999999999999993</v>
      </c>
      <c r="X289" s="36">
        <f>IFERROR(IF(W289=0,"",ROUNDUP(W289/H289,0)*0.00753),"")</f>
        <v>0.18825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25.000000000000004</v>
      </c>
      <c r="W290" s="322">
        <f>IFERROR(W289/H289,"0")</f>
        <v>25</v>
      </c>
      <c r="X290" s="322">
        <f>IFERROR(IF(X289="",0,X289),"0")</f>
        <v>0.18825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57</v>
      </c>
      <c r="W291" s="322">
        <f>IFERROR(SUM(W289:W289),"0")</f>
        <v>56.999999999999993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341" t="s">
        <v>449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48"/>
      <c r="Z296" s="48"/>
    </row>
    <row r="297" spans="1:53" ht="16.5" hidden="1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hidden="1" customHeight="1" x14ac:dyDescent="0.25">
      <c r="A298" s="336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hidden="1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0</v>
      </c>
      <c r="W299" s="321">
        <f t="shared" ref="W299:W306" si="13"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6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0</v>
      </c>
      <c r="W303" s="321">
        <f t="shared" si="13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38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75</v>
      </c>
      <c r="W305" s="321">
        <f t="shared" si="13"/>
        <v>75</v>
      </c>
      <c r="X305" s="36">
        <f>IFERROR(IF(W305=0,"",ROUNDUP(W305/H305,0)*0.00937),"")</f>
        <v>0.14055000000000001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20</v>
      </c>
      <c r="W306" s="321">
        <f t="shared" si="13"/>
        <v>20</v>
      </c>
      <c r="X306" s="36">
        <f>IFERROR(IF(W306=0,"",ROUNDUP(W306/H306,0)*0.00937),"")</f>
        <v>3.7479999999999999E-2</v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19</v>
      </c>
      <c r="W307" s="322">
        <f>IFERROR(W299/H299,"0")+IFERROR(W300/H300,"0")+IFERROR(W301/H301,"0")+IFERROR(W302/H302,"0")+IFERROR(W303/H303,"0")+IFERROR(W304/H304,"0")+IFERROR(W305/H305,"0")+IFERROR(W306/H306,"0")</f>
        <v>19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0.17803000000000002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95</v>
      </c>
      <c r="W308" s="322">
        <f>IFERROR(SUM(W299:W306),"0")</f>
        <v>95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hidden="1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0</v>
      </c>
      <c r="W310" s="321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0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12</v>
      </c>
      <c r="W312" s="321">
        <f>IFERROR(IF(V312="",0,CEILING((V312/$H312),1)*$H312),"")</f>
        <v>12</v>
      </c>
      <c r="X312" s="36">
        <f>IFERROR(IF(W312=0,"",ROUNDUP(W312/H312,0)*0.00937),"")</f>
        <v>2.811E-2</v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3</v>
      </c>
      <c r="W313" s="322">
        <f>IFERROR(W310/H310,"0")+IFERROR(W311/H311,"0")+IFERROR(W312/H312,"0")</f>
        <v>3</v>
      </c>
      <c r="X313" s="322">
        <f>IFERROR(IF(X310="",0,X310),"0")+IFERROR(IF(X311="",0,X311),"0")+IFERROR(IF(X312="",0,X312),"0")</f>
        <v>2.811E-2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12</v>
      </c>
      <c r="W314" s="322">
        <f>IFERROR(SUM(W310:W312),"0")</f>
        <v>12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7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30</v>
      </c>
      <c r="W317" s="321">
        <f>IFERROR(IF(V317="",0,CEILING((V317/$H317),1)*$H317),"")</f>
        <v>31.2</v>
      </c>
      <c r="X317" s="36">
        <f>IFERROR(IF(W317=0,"",ROUNDUP(W317/H317,0)*0.02175),"")</f>
        <v>8.6999999999999994E-2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3.8461538461538463</v>
      </c>
      <c r="W318" s="322">
        <f>IFERROR(W316/H316,"0")+IFERROR(W317/H317,"0")</f>
        <v>4</v>
      </c>
      <c r="X318" s="322">
        <f>IFERROR(IF(X316="",0,X316),"0")+IFERROR(IF(X317="",0,X317),"0")</f>
        <v>8.6999999999999994E-2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30</v>
      </c>
      <c r="W319" s="322">
        <f>IFERROR(SUM(W316:W317),"0")</f>
        <v>31.2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hidden="1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hidden="1" customHeight="1" x14ac:dyDescent="0.25">
      <c r="A325" s="336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5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3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20</v>
      </c>
      <c r="W339" s="321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2.5641025641025643</v>
      </c>
      <c r="W343" s="322">
        <f>IFERROR(W339/H339,"0")+IFERROR(W340/H340,"0")+IFERROR(W341/H341,"0")+IFERROR(W342/H342,"0")</f>
        <v>3</v>
      </c>
      <c r="X343" s="322">
        <f>IFERROR(IF(X339="",0,X339),"0")+IFERROR(IF(X340="",0,X340),"0")+IFERROR(IF(X341="",0,X341),"0")+IFERROR(IF(X342="",0,X342),"0")</f>
        <v>6.5250000000000002E-2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20</v>
      </c>
      <c r="W344" s="322">
        <f>IFERROR(SUM(W339:W342),"0")</f>
        <v>23.4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41" t="s">
        <v>506</v>
      </c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48"/>
      <c r="Z349" s="48"/>
    </row>
    <row r="350" spans="1:53" ht="16.5" hidden="1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hidden="1" customHeight="1" x14ac:dyDescent="0.25">
      <c r="A351" s="336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140</v>
      </c>
      <c r="W360" s="321">
        <f t="shared" si="14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105</v>
      </c>
      <c r="W368" s="321">
        <f t="shared" si="14"/>
        <v>105</v>
      </c>
      <c r="X368" s="36">
        <f t="shared" si="15"/>
        <v>0.251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0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133.33333333333334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134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0.88351999999999997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245</v>
      </c>
      <c r="W371" s="322">
        <f>IFERROR(SUM(W357:W369),"0")</f>
        <v>246.12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59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1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27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21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hidden="1" customHeight="1" x14ac:dyDescent="0.25">
      <c r="A391" s="336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80</v>
      </c>
      <c r="W397" s="321">
        <f t="shared" ref="W397:W403" si="16">IFERROR(IF(V397="",0,CEILING((V397/$H397),1)*$H397),"")</f>
        <v>84</v>
      </c>
      <c r="X397" s="36">
        <f>IFERROR(IF(W397=0,"",ROUNDUP(W397/H397,0)*0.00753),"")</f>
        <v>0.15060000000000001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9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35</v>
      </c>
      <c r="W402" s="321">
        <f t="shared" si="16"/>
        <v>35.700000000000003</v>
      </c>
      <c r="X402" s="36">
        <f>IFERROR(IF(W402=0,"",ROUNDUP(W402/H402,0)*0.00502),"")</f>
        <v>8.5339999999999999E-2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35.714285714285708</v>
      </c>
      <c r="W404" s="322">
        <f>IFERROR(W397/H397,"0")+IFERROR(W398/H398,"0")+IFERROR(W399/H399,"0")+IFERROR(W400/H400,"0")+IFERROR(W401/H401,"0")+IFERROR(W402/H402,"0")+IFERROR(W403/H403,"0")</f>
        <v>37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0.23594000000000001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115</v>
      </c>
      <c r="W405" s="322">
        <f>IFERROR(SUM(W397:W403),"0")</f>
        <v>119.7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12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70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5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341" t="s">
        <v>594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48"/>
      <c r="Z418" s="48"/>
    </row>
    <row r="419" spans="1:53" ht="16.5" hidden="1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hidden="1" customHeight="1" x14ac:dyDescent="0.25">
      <c r="A420" s="336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150</v>
      </c>
      <c r="W422" s="321">
        <f t="shared" si="17"/>
        <v>153.12</v>
      </c>
      <c r="X422" s="36">
        <f>IFERROR(IF(W422=0,"",ROUNDUP(W422/H422,0)*0.01196),"")</f>
        <v>0.34683999999999998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100</v>
      </c>
      <c r="W424" s="321">
        <f t="shared" si="17"/>
        <v>100.32000000000001</v>
      </c>
      <c r="X424" s="36">
        <f>IFERROR(IF(W424=0,"",ROUNDUP(W424/H424,0)*0.01196),"")</f>
        <v>0.22724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48</v>
      </c>
      <c r="W429" s="321">
        <f t="shared" si="17"/>
        <v>50.4</v>
      </c>
      <c r="X429" s="36">
        <f>IFERROR(IF(W429=0,"",ROUNDUP(W429/H429,0)*0.00937),"")</f>
        <v>0.13117999999999999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69.015151515151516</v>
      </c>
      <c r="W430" s="322">
        <f>IFERROR(W421/H421,"0")+IFERROR(W422/H422,"0")+IFERROR(W423/H423,"0")+IFERROR(W424/H424,"0")+IFERROR(W425/H425,"0")+IFERROR(W426/H426,"0")+IFERROR(W427/H427,"0")+IFERROR(W428/H428,"0")+IFERROR(W429/H429,"0")</f>
        <v>71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0.7895899999999999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328</v>
      </c>
      <c r="W431" s="322">
        <f>IFERROR(SUM(W421:W429),"0")</f>
        <v>336.23999999999995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50</v>
      </c>
      <c r="W438" s="321">
        <f t="shared" ref="W438:W443" si="18">IFERROR(IF(V438="",0,CEILING((V438/$H438),1)*$H438),"")</f>
        <v>52.800000000000004</v>
      </c>
      <c r="X438" s="36">
        <f>IFERROR(IF(W438=0,"",ROUNDUP(W438/H438,0)*0.01196),"")</f>
        <v>0.1196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100</v>
      </c>
      <c r="W439" s="321">
        <f t="shared" si="18"/>
        <v>100.32000000000001</v>
      </c>
      <c r="X439" s="36">
        <f>IFERROR(IF(W439=0,"",ROUNDUP(W439/H439,0)*0.01196),"")</f>
        <v>0.22724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50</v>
      </c>
      <c r="W440" s="321">
        <f t="shared" si="18"/>
        <v>52.800000000000004</v>
      </c>
      <c r="X440" s="36">
        <f>IFERROR(IF(W440=0,"",ROUNDUP(W440/H440,0)*0.01196),"")</f>
        <v>0.1196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4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8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12</v>
      </c>
      <c r="W442" s="321">
        <f t="shared" si="18"/>
        <v>14.4</v>
      </c>
      <c r="X442" s="36">
        <f>IFERROR(IF(W442=0,"",ROUNDUP(W442/H442,0)*0.00937),"")</f>
        <v>3.7479999999999999E-2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9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12</v>
      </c>
      <c r="W443" s="321">
        <f t="shared" si="18"/>
        <v>14.4</v>
      </c>
      <c r="X443" s="36">
        <f>IFERROR(IF(W443=0,"",ROUNDUP(W443/H443,0)*0.00937),"")</f>
        <v>3.7479999999999999E-2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46.212121212121211</v>
      </c>
      <c r="W444" s="322">
        <f>IFERROR(W438/H438,"0")+IFERROR(W439/H439,"0")+IFERROR(W440/H440,"0")+IFERROR(W441/H441,"0")+IFERROR(W442/H442,"0")+IFERROR(W443/H443,"0")</f>
        <v>49</v>
      </c>
      <c r="X444" s="322">
        <f>IFERROR(IF(X438="",0,X438),"0")+IFERROR(IF(X439="",0,X439),"0")+IFERROR(IF(X440="",0,X440),"0")+IFERROR(IF(X441="",0,X441),"0")+IFERROR(IF(X442="",0,X442),"0")+IFERROR(IF(X443="",0,X443),"0")</f>
        <v>0.56013999999999986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230</v>
      </c>
      <c r="W445" s="322">
        <f>IFERROR(SUM(W438:W443),"0")</f>
        <v>241.92000000000002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41" t="s">
        <v>636</v>
      </c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48"/>
      <c r="Z451" s="48"/>
    </row>
    <row r="452" spans="1:53" ht="16.5" hidden="1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hidden="1" customHeight="1" x14ac:dyDescent="0.25">
      <c r="A453" s="336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49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5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30</v>
      </c>
      <c r="W455" s="321">
        <f>IFERROR(IF(V455="",0,CEILING((V455/$H455),1)*$H455),"")</f>
        <v>36</v>
      </c>
      <c r="X455" s="36">
        <f>IFERROR(IF(W455=0,"",ROUNDUP(W455/H455,0)*0.02175),"")</f>
        <v>6.5250000000000002E-2</v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2.5</v>
      </c>
      <c r="W456" s="322">
        <f>IFERROR(W454/H454,"0")+IFERROR(W455/H455,"0")</f>
        <v>3</v>
      </c>
      <c r="X456" s="322">
        <f>IFERROR(IF(X454="",0,X454),"0")+IFERROR(IF(X455="",0,X455),"0")</f>
        <v>6.5250000000000002E-2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30</v>
      </c>
      <c r="W457" s="322">
        <f>IFERROR(SUM(W454:W455),"0")</f>
        <v>36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6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6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7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84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33" t="s">
        <v>658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85" t="s">
        <v>661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5" t="s">
        <v>664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4" t="s">
        <v>667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300</v>
      </c>
      <c r="W473" s="321">
        <f>IFERROR(IF(V473="",0,CEILING((V473/$H473),1)*$H473),"")</f>
        <v>304.2</v>
      </c>
      <c r="X473" s="36">
        <f>IFERROR(IF(W473=0,"",ROUNDUP(W473/H473,0)*0.02175),"")</f>
        <v>0.84824999999999995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430" t="s">
        <v>672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70" t="s">
        <v>675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38.46153846153846</v>
      </c>
      <c r="W476" s="322">
        <f>IFERROR(W471/H471,"0")+IFERROR(W472/H472,"0")+IFERROR(W473/H473,"0")+IFERROR(W474/H474,"0")+IFERROR(W475/H475,"0")</f>
        <v>39</v>
      </c>
      <c r="X476" s="322">
        <f>IFERROR(IF(X471="",0,X471),"0")+IFERROR(IF(X472="",0,X472),"0")+IFERROR(IF(X473="",0,X473),"0")+IFERROR(IF(X474="",0,X474),"0")+IFERROR(IF(X475="",0,X475),"0")</f>
        <v>0.84824999999999995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300</v>
      </c>
      <c r="W477" s="322">
        <f>IFERROR(SUM(W471:W475),"0")</f>
        <v>304.2</v>
      </c>
      <c r="X477" s="37"/>
      <c r="Y477" s="323"/>
      <c r="Z477" s="323"/>
    </row>
    <row r="478" spans="1:53" ht="15" customHeight="1" x14ac:dyDescent="0.2">
      <c r="A478" s="584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92"/>
      <c r="N478" s="338" t="s">
        <v>676</v>
      </c>
      <c r="O478" s="339"/>
      <c r="P478" s="339"/>
      <c r="Q478" s="339"/>
      <c r="R478" s="339"/>
      <c r="S478" s="339"/>
      <c r="T478" s="34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7223.7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7315.1999999999971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92"/>
      <c r="N479" s="338" t="s">
        <v>677</v>
      </c>
      <c r="O479" s="339"/>
      <c r="P479" s="339"/>
      <c r="Q479" s="339"/>
      <c r="R479" s="339"/>
      <c r="S479" s="339"/>
      <c r="T479" s="34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7898.5233301181588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7996.7019999999984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92"/>
      <c r="N480" s="338" t="s">
        <v>678</v>
      </c>
      <c r="O480" s="339"/>
      <c r="P480" s="339"/>
      <c r="Q480" s="339"/>
      <c r="R480" s="339"/>
      <c r="S480" s="339"/>
      <c r="T480" s="34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17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18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92"/>
      <c r="N481" s="338" t="s">
        <v>680</v>
      </c>
      <c r="O481" s="339"/>
      <c r="P481" s="339"/>
      <c r="Q481" s="339"/>
      <c r="R481" s="339"/>
      <c r="S481" s="339"/>
      <c r="T481" s="340"/>
      <c r="U481" s="37" t="s">
        <v>65</v>
      </c>
      <c r="V481" s="322">
        <f>GrossWeightTotal+PalletQtyTotal*25</f>
        <v>8323.5233301181579</v>
      </c>
      <c r="W481" s="322">
        <f>GrossWeightTotalR+PalletQtyTotalR*25</f>
        <v>8446.7019999999975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92"/>
      <c r="N482" s="338" t="s">
        <v>681</v>
      </c>
      <c r="O482" s="339"/>
      <c r="P482" s="339"/>
      <c r="Q482" s="339"/>
      <c r="R482" s="339"/>
      <c r="S482" s="339"/>
      <c r="T482" s="34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2362.489156437432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2383</v>
      </c>
      <c r="X482" s="37"/>
      <c r="Y482" s="323"/>
      <c r="Z482" s="323"/>
    </row>
    <row r="483" spans="1:29" ht="14.25" hidden="1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92"/>
      <c r="N483" s="338" t="s">
        <v>682</v>
      </c>
      <c r="O483" s="339"/>
      <c r="P483" s="339"/>
      <c r="Q483" s="339"/>
      <c r="R483" s="339"/>
      <c r="S483" s="339"/>
      <c r="T483" s="34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20.214559999999999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50" t="s">
        <v>93</v>
      </c>
      <c r="D485" s="351"/>
      <c r="E485" s="351"/>
      <c r="F485" s="352"/>
      <c r="G485" s="350" t="s">
        <v>245</v>
      </c>
      <c r="H485" s="351"/>
      <c r="I485" s="351"/>
      <c r="J485" s="351"/>
      <c r="K485" s="351"/>
      <c r="L485" s="351"/>
      <c r="M485" s="351"/>
      <c r="N485" s="352"/>
      <c r="O485" s="350" t="s">
        <v>449</v>
      </c>
      <c r="P485" s="352"/>
      <c r="Q485" s="350" t="s">
        <v>506</v>
      </c>
      <c r="R485" s="352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30" t="s">
        <v>685</v>
      </c>
      <c r="B486" s="350" t="s">
        <v>59</v>
      </c>
      <c r="C486" s="350" t="s">
        <v>94</v>
      </c>
      <c r="D486" s="350" t="s">
        <v>102</v>
      </c>
      <c r="E486" s="350" t="s">
        <v>93</v>
      </c>
      <c r="F486" s="350" t="s">
        <v>237</v>
      </c>
      <c r="G486" s="350" t="s">
        <v>246</v>
      </c>
      <c r="H486" s="350" t="s">
        <v>253</v>
      </c>
      <c r="I486" s="350" t="s">
        <v>273</v>
      </c>
      <c r="J486" s="350" t="s">
        <v>339</v>
      </c>
      <c r="K486" s="314"/>
      <c r="L486" s="350" t="s">
        <v>342</v>
      </c>
      <c r="M486" s="350" t="s">
        <v>422</v>
      </c>
      <c r="N486" s="350" t="s">
        <v>440</v>
      </c>
      <c r="O486" s="350" t="s">
        <v>450</v>
      </c>
      <c r="P486" s="350" t="s">
        <v>479</v>
      </c>
      <c r="Q486" s="350" t="s">
        <v>507</v>
      </c>
      <c r="R486" s="350" t="s">
        <v>563</v>
      </c>
      <c r="S486" s="350" t="s">
        <v>594</v>
      </c>
      <c r="T486" s="350" t="s">
        <v>637</v>
      </c>
      <c r="U486" s="314"/>
      <c r="Z486" s="52"/>
      <c r="AC486" s="314"/>
    </row>
    <row r="487" spans="1:29" ht="13.5" customHeight="1" thickBot="1" x14ac:dyDescent="0.25">
      <c r="A487" s="531"/>
      <c r="B487" s="358"/>
      <c r="C487" s="358"/>
      <c r="D487" s="358"/>
      <c r="E487" s="358"/>
      <c r="F487" s="358"/>
      <c r="G487" s="358"/>
      <c r="H487" s="358"/>
      <c r="I487" s="358"/>
      <c r="J487" s="358"/>
      <c r="K487" s="314"/>
      <c r="L487" s="358"/>
      <c r="M487" s="358"/>
      <c r="N487" s="358"/>
      <c r="O487" s="358"/>
      <c r="P487" s="358"/>
      <c r="Q487" s="358"/>
      <c r="R487" s="358"/>
      <c r="S487" s="358"/>
      <c r="T487" s="358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91.800000000000011</v>
      </c>
      <c r="D488" s="46">
        <f>IFERROR(W55*1,"0")+IFERROR(W56*1,"0")+IFERROR(W57*1,"0")+IFERROR(W58*1,"0")</f>
        <v>0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1292.2</v>
      </c>
      <c r="F488" s="46">
        <f>IFERROR(W128*1,"0")+IFERROR(W129*1,"0")+IFERROR(W130*1,"0")</f>
        <v>563.40000000000009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500.22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2109.9</v>
      </c>
      <c r="J488" s="46">
        <f>IFERROR(W201*1,"0")</f>
        <v>140.70000000000002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1057.8000000000002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82.199999999999989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169.39999999999998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23.4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246.12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119.7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578.16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340.2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50,00"/>
        <filter val="100,00"/>
        <filter val="105,00"/>
        <filter val="115,00"/>
        <filter val="12,00"/>
        <filter val="13,20"/>
        <filter val="13,33"/>
        <filter val="133,33"/>
        <filter val="14,00"/>
        <filter val="140,00"/>
        <filter val="15,00"/>
        <filter val="150,00"/>
        <filter val="157,14"/>
        <filter val="157,50"/>
        <filter val="160,00"/>
        <filter val="161,79"/>
        <filter val="17"/>
        <filter val="19,00"/>
        <filter val="2 362,49"/>
        <filter val="2,50"/>
        <filter val="2,56"/>
        <filter val="20,00"/>
        <filter val="200,00"/>
        <filter val="209,52"/>
        <filter val="210,00"/>
        <filter val="220,00"/>
        <filter val="225,00"/>
        <filter val="230,00"/>
        <filter val="24,00"/>
        <filter val="240,00"/>
        <filter val="245,00"/>
        <filter val="25,00"/>
        <filter val="250,00"/>
        <filter val="280,00"/>
        <filter val="3,00"/>
        <filter val="3,85"/>
        <filter val="30,00"/>
        <filter val="30,59"/>
        <filter val="300,00"/>
        <filter val="320,00"/>
        <filter val="328,00"/>
        <filter val="33,33"/>
        <filter val="35,00"/>
        <filter val="35,71"/>
        <filter val="36,00"/>
        <filter val="360,00"/>
        <filter val="38,46"/>
        <filter val="38,89"/>
        <filter val="383,33"/>
        <filter val="40,00"/>
        <filter val="400,00"/>
        <filter val="42,00"/>
        <filter val="46,21"/>
        <filter val="48,00"/>
        <filter val="480,00"/>
        <filter val="491,50"/>
        <filter val="50,00"/>
        <filter val="525,00"/>
        <filter val="528,20"/>
        <filter val="560,00"/>
        <filter val="57,00"/>
        <filter val="6,00"/>
        <filter val="60,00"/>
        <filter val="66,67"/>
        <filter val="69,02"/>
        <filter val="695,40"/>
        <filter val="7 223,70"/>
        <filter val="7 898,52"/>
        <filter val="715,00"/>
        <filter val="75,00"/>
        <filter val="8 323,52"/>
        <filter val="80,00"/>
        <filter val="805,00"/>
        <filter val="90,00"/>
        <filter val="95,00"/>
      </filters>
    </filterColumn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D239:E239"/>
    <mergeCell ref="D95:E95"/>
    <mergeCell ref="S17:T17"/>
    <mergeCell ref="D266:E266"/>
    <mergeCell ref="N385:R385"/>
    <mergeCell ref="F5:G5"/>
    <mergeCell ref="A14:L14"/>
    <mergeCell ref="A354:M355"/>
    <mergeCell ref="N224:R224"/>
    <mergeCell ref="A47:X4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88:R88"/>
    <mergeCell ref="N152:T152"/>
    <mergeCell ref="N259:R259"/>
    <mergeCell ref="D196:E196"/>
    <mergeCell ref="A15:L15"/>
    <mergeCell ref="N23:T23"/>
    <mergeCell ref="A48:X48"/>
    <mergeCell ref="N90:R90"/>
    <mergeCell ref="N217:R217"/>
    <mergeCell ref="A53:X53"/>
    <mergeCell ref="N255:T255"/>
    <mergeCell ref="D35:E35"/>
    <mergeCell ref="D228:E228"/>
    <mergeCell ref="D10:E10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206:R206"/>
    <mergeCell ref="A345:X345"/>
    <mergeCell ref="N413:T413"/>
    <mergeCell ref="N188:R188"/>
    <mergeCell ref="A225:M226"/>
    <mergeCell ref="N222:T222"/>
    <mergeCell ref="N201:R201"/>
    <mergeCell ref="N237:R237"/>
    <mergeCell ref="D407:E407"/>
    <mergeCell ref="N367:R367"/>
    <mergeCell ref="N318:T318"/>
    <mergeCell ref="A318:M319"/>
    <mergeCell ref="A347:M348"/>
    <mergeCell ref="A324:X324"/>
    <mergeCell ref="N306:R306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M486:M487"/>
    <mergeCell ref="A279:X279"/>
    <mergeCell ref="N347:T347"/>
    <mergeCell ref="A350:X350"/>
    <mergeCell ref="D368:E368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N476:T476"/>
    <mergeCell ref="D459:E459"/>
    <mergeCell ref="N479:T479"/>
    <mergeCell ref="N468:T468"/>
    <mergeCell ref="A470:X470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A42:X42"/>
    <mergeCell ref="A331:M332"/>
    <mergeCell ref="D269:E269"/>
    <mergeCell ref="N104:T104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D438:E438"/>
    <mergeCell ref="A277:M278"/>
    <mergeCell ref="D425:E425"/>
    <mergeCell ref="N459:R459"/>
    <mergeCell ref="D465:E465"/>
    <mergeCell ref="D440:E44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