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7C43E77-2160-4F91-9B2F-0C33E4F7F7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X471" i="1" s="1"/>
  <c r="V469" i="1"/>
  <c r="V468" i="1"/>
  <c r="W467" i="1"/>
  <c r="X467" i="1" s="1"/>
  <c r="W466" i="1"/>
  <c r="X466" i="1" s="1"/>
  <c r="W465" i="1"/>
  <c r="X465" i="1" s="1"/>
  <c r="W464" i="1"/>
  <c r="V462" i="1"/>
  <c r="W461" i="1"/>
  <c r="V461" i="1"/>
  <c r="X460" i="1"/>
  <c r="W460" i="1"/>
  <c r="X459" i="1"/>
  <c r="X461" i="1" s="1"/>
  <c r="W459" i="1"/>
  <c r="W462" i="1" s="1"/>
  <c r="V457" i="1"/>
  <c r="V456" i="1"/>
  <c r="W455" i="1"/>
  <c r="X455" i="1" s="1"/>
  <c r="W454" i="1"/>
  <c r="V450" i="1"/>
  <c r="V449" i="1"/>
  <c r="W448" i="1"/>
  <c r="X448" i="1" s="1"/>
  <c r="N448" i="1"/>
  <c r="W447" i="1"/>
  <c r="W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N438" i="1"/>
  <c r="V436" i="1"/>
  <c r="V435" i="1"/>
  <c r="W434" i="1"/>
  <c r="X434" i="1" s="1"/>
  <c r="N434" i="1"/>
  <c r="W433" i="1"/>
  <c r="X433" i="1" s="1"/>
  <c r="X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W431" i="1" s="1"/>
  <c r="N421" i="1"/>
  <c r="V417" i="1"/>
  <c r="V416" i="1"/>
  <c r="W415" i="1"/>
  <c r="W417" i="1" s="1"/>
  <c r="V413" i="1"/>
  <c r="V412" i="1"/>
  <c r="W411" i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8" i="1"/>
  <c r="V277" i="1"/>
  <c r="W276" i="1"/>
  <c r="X276" i="1" s="1"/>
  <c r="N276" i="1"/>
  <c r="X275" i="1"/>
  <c r="X277" i="1" s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W170" i="1" s="1"/>
  <c r="N166" i="1"/>
  <c r="V164" i="1"/>
  <c r="V163" i="1"/>
  <c r="W162" i="1"/>
  <c r="X162" i="1" s="1"/>
  <c r="N162" i="1"/>
  <c r="W161" i="1"/>
  <c r="W164" i="1" s="1"/>
  <c r="V159" i="1"/>
  <c r="V158" i="1"/>
  <c r="W157" i="1"/>
  <c r="X157" i="1" s="1"/>
  <c r="N157" i="1"/>
  <c r="W156" i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W132" i="1" s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H9" i="1" s="1"/>
  <c r="D7" i="1"/>
  <c r="O6" i="1"/>
  <c r="N2" i="1"/>
  <c r="X380" i="1" l="1"/>
  <c r="X381" i="1" s="1"/>
  <c r="W381" i="1"/>
  <c r="W404" i="1"/>
  <c r="W117" i="1"/>
  <c r="W124" i="1"/>
  <c r="W198" i="1"/>
  <c r="W370" i="1"/>
  <c r="X35" i="1"/>
  <c r="X36" i="1" s="1"/>
  <c r="W36" i="1"/>
  <c r="X39" i="1"/>
  <c r="X40" i="1" s="1"/>
  <c r="W40" i="1"/>
  <c r="X43" i="1"/>
  <c r="X44" i="1" s="1"/>
  <c r="W44" i="1"/>
  <c r="D488" i="1"/>
  <c r="X139" i="1"/>
  <c r="W190" i="1"/>
  <c r="W255" i="1"/>
  <c r="X321" i="1"/>
  <c r="X322" i="1" s="1"/>
  <c r="W322" i="1"/>
  <c r="X343" i="1"/>
  <c r="X476" i="1"/>
  <c r="X103" i="1"/>
  <c r="X331" i="1"/>
  <c r="V482" i="1"/>
  <c r="E488" i="1"/>
  <c r="W92" i="1"/>
  <c r="W104" i="1"/>
  <c r="X128" i="1"/>
  <c r="X131" i="1" s="1"/>
  <c r="I488" i="1"/>
  <c r="X166" i="1"/>
  <c r="X193" i="1"/>
  <c r="X197" i="1" s="1"/>
  <c r="X201" i="1"/>
  <c r="X202" i="1" s="1"/>
  <c r="W202" i="1"/>
  <c r="X252" i="1"/>
  <c r="X255" i="1" s="1"/>
  <c r="W277" i="1"/>
  <c r="W343" i="1"/>
  <c r="X357" i="1"/>
  <c r="X397" i="1"/>
  <c r="X407" i="1"/>
  <c r="X408" i="1" s="1"/>
  <c r="W408" i="1"/>
  <c r="X415" i="1"/>
  <c r="X416" i="1" s="1"/>
  <c r="W416" i="1"/>
  <c r="X421" i="1"/>
  <c r="W435" i="1"/>
  <c r="W480" i="1"/>
  <c r="W479" i="1"/>
  <c r="B488" i="1"/>
  <c r="W23" i="1"/>
  <c r="X22" i="1"/>
  <c r="X23" i="1" s="1"/>
  <c r="W24" i="1"/>
  <c r="W33" i="1"/>
  <c r="X26" i="1"/>
  <c r="X32" i="1" s="1"/>
  <c r="W32" i="1"/>
  <c r="F10" i="1"/>
  <c r="J9" i="1"/>
  <c r="F9" i="1"/>
  <c r="A10" i="1"/>
  <c r="X152" i="1"/>
  <c r="X170" i="1"/>
  <c r="X221" i="1"/>
  <c r="W91" i="1"/>
  <c r="W103" i="1"/>
  <c r="W153" i="1"/>
  <c r="W171" i="1"/>
  <c r="W225" i="1"/>
  <c r="X224" i="1"/>
  <c r="X225" i="1" s="1"/>
  <c r="W231" i="1"/>
  <c r="X228" i="1"/>
  <c r="X231" i="1" s="1"/>
  <c r="W244" i="1"/>
  <c r="W52" i="1"/>
  <c r="W59" i="1"/>
  <c r="W84" i="1"/>
  <c r="W118" i="1"/>
  <c r="W125" i="1"/>
  <c r="W131" i="1"/>
  <c r="W139" i="1"/>
  <c r="W158" i="1"/>
  <c r="W163" i="1"/>
  <c r="W191" i="1"/>
  <c r="W197" i="1"/>
  <c r="W222" i="1"/>
  <c r="W226" i="1"/>
  <c r="W249" i="1"/>
  <c r="X246" i="1"/>
  <c r="X249" i="1" s="1"/>
  <c r="W262" i="1"/>
  <c r="M488" i="1"/>
  <c r="W273" i="1"/>
  <c r="X265" i="1"/>
  <c r="X272" i="1" s="1"/>
  <c r="F488" i="1"/>
  <c r="O488" i="1"/>
  <c r="V478" i="1"/>
  <c r="C488" i="1"/>
  <c r="W51" i="1"/>
  <c r="X55" i="1"/>
  <c r="X59" i="1" s="1"/>
  <c r="W60" i="1"/>
  <c r="X63" i="1"/>
  <c r="X83" i="1" s="1"/>
  <c r="W83" i="1"/>
  <c r="X86" i="1"/>
  <c r="X91" i="1" s="1"/>
  <c r="X106" i="1"/>
  <c r="X117" i="1" s="1"/>
  <c r="X120" i="1"/>
  <c r="X124" i="1" s="1"/>
  <c r="G488" i="1"/>
  <c r="W140" i="1"/>
  <c r="H488" i="1"/>
  <c r="W152" i="1"/>
  <c r="X156" i="1"/>
  <c r="X158" i="1" s="1"/>
  <c r="W159" i="1"/>
  <c r="X161" i="1"/>
  <c r="X163" i="1" s="1"/>
  <c r="X173" i="1"/>
  <c r="X190" i="1" s="1"/>
  <c r="W203" i="1"/>
  <c r="L488" i="1"/>
  <c r="W221" i="1"/>
  <c r="W232" i="1"/>
  <c r="W243" i="1"/>
  <c r="X234" i="1"/>
  <c r="X243" i="1" s="1"/>
  <c r="W250" i="1"/>
  <c r="W256" i="1"/>
  <c r="W261" i="1"/>
  <c r="X258" i="1"/>
  <c r="X261" i="1" s="1"/>
  <c r="W272" i="1"/>
  <c r="W278" i="1"/>
  <c r="N488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307" i="1"/>
  <c r="X299" i="1"/>
  <c r="X307" i="1" s="1"/>
  <c r="W308" i="1"/>
  <c r="W314" i="1"/>
  <c r="X310" i="1"/>
  <c r="X313" i="1" s="1"/>
  <c r="W313" i="1"/>
  <c r="W319" i="1"/>
  <c r="X316" i="1"/>
  <c r="X318" i="1" s="1"/>
  <c r="W332" i="1"/>
  <c r="W337" i="1"/>
  <c r="X334" i="1"/>
  <c r="X336" i="1" s="1"/>
  <c r="W344" i="1"/>
  <c r="W347" i="1"/>
  <c r="X346" i="1"/>
  <c r="X347" i="1" s="1"/>
  <c r="W348" i="1"/>
  <c r="W355" i="1"/>
  <c r="X352" i="1"/>
  <c r="X354" i="1" s="1"/>
  <c r="Q488" i="1"/>
  <c r="W354" i="1"/>
  <c r="X370" i="1"/>
  <c r="W389" i="1"/>
  <c r="R488" i="1"/>
  <c r="W395" i="1"/>
  <c r="X392" i="1"/>
  <c r="X394" i="1" s="1"/>
  <c r="W394" i="1"/>
  <c r="X404" i="1"/>
  <c r="T488" i="1"/>
  <c r="W456" i="1"/>
  <c r="X454" i="1"/>
  <c r="X456" i="1" s="1"/>
  <c r="W457" i="1"/>
  <c r="W469" i="1"/>
  <c r="W477" i="1"/>
  <c r="S488" i="1"/>
  <c r="P488" i="1"/>
  <c r="W331" i="1"/>
  <c r="W371" i="1"/>
  <c r="W378" i="1"/>
  <c r="X373" i="1"/>
  <c r="X377" i="1" s="1"/>
  <c r="W377" i="1"/>
  <c r="W388" i="1"/>
  <c r="X384" i="1"/>
  <c r="X388" i="1" s="1"/>
  <c r="W405" i="1"/>
  <c r="W412" i="1"/>
  <c r="X411" i="1"/>
  <c r="X412" i="1" s="1"/>
  <c r="W413" i="1"/>
  <c r="X430" i="1"/>
  <c r="W430" i="1"/>
  <c r="W436" i="1"/>
  <c r="W444" i="1"/>
  <c r="X438" i="1"/>
  <c r="X444" i="1" s="1"/>
  <c r="W445" i="1"/>
  <c r="W450" i="1"/>
  <c r="X447" i="1"/>
  <c r="X449" i="1" s="1"/>
  <c r="W468" i="1"/>
  <c r="X464" i="1"/>
  <c r="X468" i="1" s="1"/>
  <c r="W476" i="1"/>
  <c r="W481" i="1" l="1"/>
  <c r="W478" i="1"/>
  <c r="W482" i="1"/>
  <c r="X483" i="1"/>
</calcChain>
</file>

<file path=xl/sharedStrings.xml><?xml version="1.0" encoding="utf-8"?>
<sst xmlns="http://schemas.openxmlformats.org/spreadsheetml/2006/main" count="2050" uniqueCount="706">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</sst>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31" t="s">
        <v>0</v>
      </c>
      <c r="E1" s="432"/>
      <c r="F1" s="432"/>
      <c r="G1" s="12" t="s">
        <v>1</v>
      </c>
      <c r="H1" s="431" t="s">
        <v>2</v>
      </c>
      <c r="I1" s="432"/>
      <c r="J1" s="432"/>
      <c r="K1" s="432"/>
      <c r="L1" s="432"/>
      <c r="M1" s="432"/>
      <c r="N1" s="432"/>
      <c r="O1" s="432"/>
      <c r="P1" s="662" t="s">
        <v>3</v>
      </c>
      <c r="Q1" s="432"/>
      <c r="R1" s="43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3"/>
      <c r="O3" s="333"/>
      <c r="P3" s="333"/>
      <c r="Q3" s="333"/>
      <c r="R3" s="333"/>
      <c r="S3" s="333"/>
      <c r="T3" s="333"/>
      <c r="U3" s="333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466" t="s">
        <v>8</v>
      </c>
      <c r="B5" s="339"/>
      <c r="C5" s="340"/>
      <c r="D5" s="359"/>
      <c r="E5" s="361"/>
      <c r="F5" s="652" t="s">
        <v>9</v>
      </c>
      <c r="G5" s="340"/>
      <c r="H5" s="359"/>
      <c r="I5" s="360"/>
      <c r="J5" s="360"/>
      <c r="K5" s="360"/>
      <c r="L5" s="361"/>
      <c r="N5" s="24" t="s">
        <v>10</v>
      </c>
      <c r="O5" s="568">
        <v>45306</v>
      </c>
      <c r="P5" s="415"/>
      <c r="R5" s="645" t="s">
        <v>11</v>
      </c>
      <c r="S5" s="392"/>
      <c r="T5" s="506" t="s">
        <v>12</v>
      </c>
      <c r="U5" s="415"/>
      <c r="Z5" s="51"/>
      <c r="AA5" s="51"/>
      <c r="AB5" s="51"/>
    </row>
    <row r="6" spans="1:29" s="318" customFormat="1" ht="24" customHeight="1" x14ac:dyDescent="0.2">
      <c r="A6" s="466" t="s">
        <v>13</v>
      </c>
      <c r="B6" s="339"/>
      <c r="C6" s="340"/>
      <c r="D6" s="575" t="s">
        <v>14</v>
      </c>
      <c r="E6" s="576"/>
      <c r="F6" s="576"/>
      <c r="G6" s="576"/>
      <c r="H6" s="576"/>
      <c r="I6" s="576"/>
      <c r="J6" s="576"/>
      <c r="K6" s="576"/>
      <c r="L6" s="415"/>
      <c r="N6" s="24" t="s">
        <v>15</v>
      </c>
      <c r="O6" s="447" t="str">
        <f>IF(O5=0," ",CHOOSE(WEEKDAY(O5,2),"Понедельник","Вторник","Среда","Четверг","Пятница","Суббота","Воскресенье"))</f>
        <v>Понедельник</v>
      </c>
      <c r="P6" s="325"/>
      <c r="R6" s="391" t="s">
        <v>16</v>
      </c>
      <c r="S6" s="392"/>
      <c r="T6" s="511" t="s">
        <v>17</v>
      </c>
      <c r="U6" s="37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539" t="str">
        <f>IFERROR(VLOOKUP(DeliveryAddress,Table,3,0),1)</f>
        <v>1</v>
      </c>
      <c r="E7" s="540"/>
      <c r="F7" s="540"/>
      <c r="G7" s="540"/>
      <c r="H7" s="540"/>
      <c r="I7" s="540"/>
      <c r="J7" s="540"/>
      <c r="K7" s="540"/>
      <c r="L7" s="541"/>
      <c r="N7" s="24"/>
      <c r="O7" s="42"/>
      <c r="P7" s="42"/>
      <c r="R7" s="333"/>
      <c r="S7" s="392"/>
      <c r="T7" s="512"/>
      <c r="U7" s="513"/>
      <c r="Z7" s="51"/>
      <c r="AA7" s="51"/>
      <c r="AB7" s="51"/>
    </row>
    <row r="8" spans="1:29" s="318" customFormat="1" ht="25.5" customHeight="1" x14ac:dyDescent="0.2">
      <c r="A8" s="654" t="s">
        <v>18</v>
      </c>
      <c r="B8" s="330"/>
      <c r="C8" s="331"/>
      <c r="D8" s="420"/>
      <c r="E8" s="421"/>
      <c r="F8" s="421"/>
      <c r="G8" s="421"/>
      <c r="H8" s="421"/>
      <c r="I8" s="421"/>
      <c r="J8" s="421"/>
      <c r="K8" s="421"/>
      <c r="L8" s="422"/>
      <c r="N8" s="24" t="s">
        <v>19</v>
      </c>
      <c r="O8" s="414">
        <v>0.33333333333333331</v>
      </c>
      <c r="P8" s="415"/>
      <c r="R8" s="333"/>
      <c r="S8" s="392"/>
      <c r="T8" s="512"/>
      <c r="U8" s="513"/>
      <c r="Z8" s="51"/>
      <c r="AA8" s="51"/>
      <c r="AB8" s="51"/>
    </row>
    <row r="9" spans="1:29" s="318" customFormat="1" ht="39.950000000000003" customHeight="1" x14ac:dyDescent="0.2">
      <c r="A9" s="4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71"/>
      <c r="E9" s="344"/>
      <c r="F9" s="4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N9" s="26" t="s">
        <v>20</v>
      </c>
      <c r="O9" s="568"/>
      <c r="P9" s="415"/>
      <c r="R9" s="333"/>
      <c r="S9" s="392"/>
      <c r="T9" s="514"/>
      <c r="U9" s="515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4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71"/>
      <c r="E10" s="344"/>
      <c r="F10" s="4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571" t="str">
        <f>IFERROR(VLOOKUP($D$10,Proxy,2,FALSE),"")</f>
        <v/>
      </c>
      <c r="I10" s="333"/>
      <c r="J10" s="333"/>
      <c r="K10" s="333"/>
      <c r="L10" s="333"/>
      <c r="N10" s="26" t="s">
        <v>21</v>
      </c>
      <c r="O10" s="414"/>
      <c r="P10" s="415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4"/>
      <c r="P11" s="415"/>
      <c r="S11" s="24" t="s">
        <v>26</v>
      </c>
      <c r="T11" s="602" t="s">
        <v>27</v>
      </c>
      <c r="U11" s="603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61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40"/>
      <c r="N12" s="24" t="s">
        <v>29</v>
      </c>
      <c r="O12" s="597"/>
      <c r="P12" s="541"/>
      <c r="Q12" s="23"/>
      <c r="S12" s="24"/>
      <c r="T12" s="432"/>
      <c r="U12" s="333"/>
      <c r="Z12" s="51"/>
      <c r="AA12" s="51"/>
      <c r="AB12" s="51"/>
    </row>
    <row r="13" spans="1:29" s="318" customFormat="1" ht="23.25" customHeight="1" x14ac:dyDescent="0.2">
      <c r="A13" s="61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26"/>
      <c r="N13" s="26" t="s">
        <v>31</v>
      </c>
      <c r="O13" s="602"/>
      <c r="P13" s="603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61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40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622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40"/>
      <c r="N15" s="488" t="s">
        <v>34</v>
      </c>
      <c r="O15" s="432"/>
      <c r="P15" s="432"/>
      <c r="Q15" s="432"/>
      <c r="R15" s="43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9"/>
      <c r="O16" s="489"/>
      <c r="P16" s="489"/>
      <c r="Q16" s="489"/>
      <c r="R16" s="4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5" t="s">
        <v>35</v>
      </c>
      <c r="B17" s="365" t="s">
        <v>36</v>
      </c>
      <c r="C17" s="486" t="s">
        <v>37</v>
      </c>
      <c r="D17" s="365" t="s">
        <v>38</v>
      </c>
      <c r="E17" s="441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440"/>
      <c r="P17" s="440"/>
      <c r="Q17" s="440"/>
      <c r="R17" s="441"/>
      <c r="S17" s="650" t="s">
        <v>48</v>
      </c>
      <c r="T17" s="340"/>
      <c r="U17" s="365" t="s">
        <v>49</v>
      </c>
      <c r="V17" s="365" t="s">
        <v>50</v>
      </c>
      <c r="W17" s="383" t="s">
        <v>51</v>
      </c>
      <c r="X17" s="365" t="s">
        <v>52</v>
      </c>
      <c r="Y17" s="402" t="s">
        <v>53</v>
      </c>
      <c r="Z17" s="402" t="s">
        <v>54</v>
      </c>
      <c r="AA17" s="402" t="s">
        <v>55</v>
      </c>
      <c r="AB17" s="403"/>
      <c r="AC17" s="404"/>
      <c r="AD17" s="474"/>
      <c r="BA17" s="395" t="s">
        <v>56</v>
      </c>
    </row>
    <row r="18" spans="1:53" ht="14.25" customHeight="1" x14ac:dyDescent="0.2">
      <c r="A18" s="366"/>
      <c r="B18" s="366"/>
      <c r="C18" s="366"/>
      <c r="D18" s="442"/>
      <c r="E18" s="444"/>
      <c r="F18" s="366"/>
      <c r="G18" s="366"/>
      <c r="H18" s="366"/>
      <c r="I18" s="366"/>
      <c r="J18" s="366"/>
      <c r="K18" s="366"/>
      <c r="L18" s="366"/>
      <c r="M18" s="366"/>
      <c r="N18" s="442"/>
      <c r="O18" s="443"/>
      <c r="P18" s="443"/>
      <c r="Q18" s="443"/>
      <c r="R18" s="444"/>
      <c r="S18" s="317" t="s">
        <v>57</v>
      </c>
      <c r="T18" s="317" t="s">
        <v>58</v>
      </c>
      <c r="U18" s="366"/>
      <c r="V18" s="366"/>
      <c r="W18" s="384"/>
      <c r="X18" s="366"/>
      <c r="Y18" s="581"/>
      <c r="Z18" s="581"/>
      <c r="AA18" s="405"/>
      <c r="AB18" s="406"/>
      <c r="AC18" s="407"/>
      <c r="AD18" s="475"/>
      <c r="BA18" s="333"/>
    </row>
    <row r="19" spans="1:53" ht="27.75" hidden="1" customHeight="1" x14ac:dyDescent="0.2">
      <c r="A19" s="341" t="s">
        <v>59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48"/>
      <c r="Z19" s="48"/>
    </row>
    <row r="20" spans="1:53" ht="16.5" hidden="1" customHeight="1" x14ac:dyDescent="0.25">
      <c r="A20" s="332" t="s">
        <v>59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16"/>
      <c r="Z20" s="316"/>
    </row>
    <row r="21" spans="1:53" ht="14.25" hidden="1" customHeight="1" x14ac:dyDescent="0.25">
      <c r="A21" s="336" t="s">
        <v>60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5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4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5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5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5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5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5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5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4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5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4"/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33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5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4"/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33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3"/>
      <c r="U42" s="333"/>
      <c r="V42" s="333"/>
      <c r="W42" s="333"/>
      <c r="X42" s="333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5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4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33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341" t="s">
        <v>93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48"/>
      <c r="Z46" s="48"/>
    </row>
    <row r="47" spans="1:53" ht="16.5" hidden="1" customHeight="1" x14ac:dyDescent="0.25">
      <c r="A47" s="332" t="s">
        <v>94</v>
      </c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16"/>
      <c r="Z47" s="316"/>
    </row>
    <row r="48" spans="1:53" ht="14.25" hidden="1" customHeight="1" x14ac:dyDescent="0.25">
      <c r="A48" s="336" t="s">
        <v>95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5"/>
      <c r="S49" s="34"/>
      <c r="T49" s="34"/>
      <c r="U49" s="35" t="s">
        <v>65</v>
      </c>
      <c r="V49" s="320">
        <v>80</v>
      </c>
      <c r="W49" s="321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5"/>
      <c r="S50" s="34"/>
      <c r="T50" s="34"/>
      <c r="U50" s="35" t="s">
        <v>65</v>
      </c>
      <c r="V50" s="320">
        <v>180</v>
      </c>
      <c r="W50" s="321">
        <f>IFERROR(IF(V50="",0,CEILING((V50/$H50),1)*$H50),"")</f>
        <v>180.9</v>
      </c>
      <c r="X50" s="36">
        <f>IFERROR(IF(W50=0,"",ROUNDUP(W50/H50,0)*0.00753),"")</f>
        <v>0.50451000000000001</v>
      </c>
      <c r="Y50" s="56"/>
      <c r="Z50" s="57"/>
      <c r="AD50" s="58"/>
      <c r="BA50" s="70" t="s">
        <v>1</v>
      </c>
    </row>
    <row r="51" spans="1:53" x14ac:dyDescent="0.2">
      <c r="A51" s="334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2">
        <f>IFERROR(V49/H49,"0")+IFERROR(V50/H50,"0")</f>
        <v>74.074074074074062</v>
      </c>
      <c r="W51" s="322">
        <f>IFERROR(W49/H49,"0")+IFERROR(W50/H50,"0")</f>
        <v>75</v>
      </c>
      <c r="X51" s="322">
        <f>IFERROR(IF(X49="",0,X49),"0")+IFERROR(IF(X50="",0,X50),"0")</f>
        <v>0.67850999999999995</v>
      </c>
      <c r="Y51" s="323"/>
      <c r="Z51" s="323"/>
    </row>
    <row r="52" spans="1:53" x14ac:dyDescent="0.2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2">
        <f>IFERROR(SUM(V49:V50),"0")</f>
        <v>260</v>
      </c>
      <c r="W52" s="322">
        <f>IFERROR(SUM(W49:W50),"0")</f>
        <v>267.3</v>
      </c>
      <c r="X52" s="37"/>
      <c r="Y52" s="323"/>
      <c r="Z52" s="323"/>
    </row>
    <row r="53" spans="1:53" ht="16.5" hidden="1" customHeight="1" x14ac:dyDescent="0.25">
      <c r="A53" s="332" t="s">
        <v>102</v>
      </c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316"/>
      <c r="Z53" s="316"/>
    </row>
    <row r="54" spans="1:53" ht="14.25" hidden="1" customHeight="1" x14ac:dyDescent="0.25">
      <c r="A54" s="336" t="s">
        <v>103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15"/>
      <c r="Z54" s="315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7"/>
      <c r="P55" s="327"/>
      <c r="Q55" s="327"/>
      <c r="R55" s="325"/>
      <c r="S55" s="34"/>
      <c r="T55" s="34"/>
      <c r="U55" s="35" t="s">
        <v>65</v>
      </c>
      <c r="V55" s="320">
        <v>0</v>
      </c>
      <c r="W55" s="32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27"/>
      <c r="P56" s="327"/>
      <c r="Q56" s="327"/>
      <c r="R56" s="325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5"/>
      <c r="S57" s="34"/>
      <c r="T57" s="34"/>
      <c r="U57" s="35" t="s">
        <v>65</v>
      </c>
      <c r="V57" s="320">
        <v>360</v>
      </c>
      <c r="W57" s="321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3" t="s">
        <v>113</v>
      </c>
      <c r="O58" s="327"/>
      <c r="P58" s="327"/>
      <c r="Q58" s="327"/>
      <c r="R58" s="325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4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2">
        <f>IFERROR(V55/H55,"0")+IFERROR(V56/H56,"0")+IFERROR(V57/H57,"0")+IFERROR(V58/H58,"0")</f>
        <v>80</v>
      </c>
      <c r="W59" s="322">
        <f>IFERROR(W55/H55,"0")+IFERROR(W56/H56,"0")+IFERROR(W57/H57,"0")+IFERROR(W58/H58,"0")</f>
        <v>80</v>
      </c>
      <c r="X59" s="322">
        <f>IFERROR(IF(X55="",0,X55),"0")+IFERROR(IF(X56="",0,X56),"0")+IFERROR(IF(X57="",0,X57),"0")+IFERROR(IF(X58="",0,X58),"0")</f>
        <v>0.74960000000000004</v>
      </c>
      <c r="Y59" s="323"/>
      <c r="Z59" s="323"/>
    </row>
    <row r="60" spans="1:53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2">
        <f>IFERROR(SUM(V55:V58),"0")</f>
        <v>360</v>
      </c>
      <c r="W60" s="322">
        <f>IFERROR(SUM(W55:W58),"0")</f>
        <v>360</v>
      </c>
      <c r="X60" s="37"/>
      <c r="Y60" s="323"/>
      <c r="Z60" s="323"/>
    </row>
    <row r="61" spans="1:53" ht="16.5" hidden="1" customHeight="1" x14ac:dyDescent="0.25">
      <c r="A61" s="332" t="s">
        <v>93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16"/>
      <c r="Z61" s="316"/>
    </row>
    <row r="62" spans="1:53" ht="14.25" hidden="1" customHeight="1" x14ac:dyDescent="0.25">
      <c r="A62" s="336" t="s">
        <v>103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15"/>
      <c r="Z62" s="31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8" t="s">
        <v>116</v>
      </c>
      <c r="O63" s="327"/>
      <c r="P63" s="327"/>
      <c r="Q63" s="327"/>
      <c r="R63" s="325"/>
      <c r="S63" s="34"/>
      <c r="T63" s="34"/>
      <c r="U63" s="35" t="s">
        <v>65</v>
      </c>
      <c r="V63" s="320">
        <v>30</v>
      </c>
      <c r="W63" s="321">
        <f t="shared" ref="W63:W82" si="2">IFERROR(IF(V63="",0,CEILING((V63/$H63),1)*$H63),"")</f>
        <v>33.599999999999994</v>
      </c>
      <c r="X63" s="36">
        <f>IFERROR(IF(W63=0,"",ROUNDUP(W63/H63,0)*0.02175),"")</f>
        <v>6.5250000000000002E-2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25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78" t="s">
        <v>120</v>
      </c>
      <c r="O64" s="327"/>
      <c r="P64" s="327"/>
      <c r="Q64" s="327"/>
      <c r="R64" s="325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4">
        <v>4680115883956</v>
      </c>
      <c r="E65" s="325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5" t="s">
        <v>123</v>
      </c>
      <c r="O65" s="327"/>
      <c r="P65" s="327"/>
      <c r="Q65" s="327"/>
      <c r="R65" s="325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4">
        <v>4680115881327</v>
      </c>
      <c r="E66" s="325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7"/>
      <c r="P66" s="327"/>
      <c r="Q66" s="327"/>
      <c r="R66" s="325"/>
      <c r="S66" s="34"/>
      <c r="T66" s="34"/>
      <c r="U66" s="35" t="s">
        <v>65</v>
      </c>
      <c r="V66" s="320">
        <v>100</v>
      </c>
      <c r="W66" s="321">
        <f t="shared" si="2"/>
        <v>108</v>
      </c>
      <c r="X66" s="36">
        <f>IFERROR(IF(W66=0,"",ROUNDUP(W66/H66,0)*0.02175),"")</f>
        <v>0.21749999999999997</v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4">
        <v>4680115882133</v>
      </c>
      <c r="E67" s="325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614" t="s">
        <v>129</v>
      </c>
      <c r="O67" s="327"/>
      <c r="P67" s="327"/>
      <c r="Q67" s="327"/>
      <c r="R67" s="325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4">
        <v>4607091382952</v>
      </c>
      <c r="E68" s="325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7"/>
      <c r="P68" s="327"/>
      <c r="Q68" s="327"/>
      <c r="R68" s="325"/>
      <c r="S68" s="34"/>
      <c r="T68" s="34"/>
      <c r="U68" s="35" t="s">
        <v>65</v>
      </c>
      <c r="V68" s="320">
        <v>40</v>
      </c>
      <c r="W68" s="321">
        <f t="shared" si="2"/>
        <v>42</v>
      </c>
      <c r="X68" s="36">
        <f>IFERROR(IF(W68=0,"",ROUNDUP(W68/H68,0)*0.00753),"")</f>
        <v>0.10542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4">
        <v>4680115882539</v>
      </c>
      <c r="E69" s="325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7"/>
      <c r="P69" s="327"/>
      <c r="Q69" s="327"/>
      <c r="R69" s="325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4">
        <v>4607091385687</v>
      </c>
      <c r="E70" s="325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7"/>
      <c r="P70" s="327"/>
      <c r="Q70" s="327"/>
      <c r="R70" s="325"/>
      <c r="S70" s="34"/>
      <c r="T70" s="34"/>
      <c r="U70" s="35" t="s">
        <v>65</v>
      </c>
      <c r="V70" s="320">
        <v>120</v>
      </c>
      <c r="W70" s="321">
        <f t="shared" si="2"/>
        <v>120</v>
      </c>
      <c r="X70" s="36">
        <f t="shared" si="3"/>
        <v>0.28110000000000002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4">
        <v>4607091384604</v>
      </c>
      <c r="E71" s="325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8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7"/>
      <c r="P71" s="327"/>
      <c r="Q71" s="327"/>
      <c r="R71" s="325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4">
        <v>4680115880283</v>
      </c>
      <c r="E72" s="325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7"/>
      <c r="P72" s="327"/>
      <c r="Q72" s="327"/>
      <c r="R72" s="325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4">
        <v>4680115883949</v>
      </c>
      <c r="E73" s="325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85" t="s">
        <v>142</v>
      </c>
      <c r="O73" s="327"/>
      <c r="P73" s="327"/>
      <c r="Q73" s="327"/>
      <c r="R73" s="325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24">
        <v>4680115881518</v>
      </c>
      <c r="E74" s="325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7"/>
      <c r="P74" s="327"/>
      <c r="Q74" s="327"/>
      <c r="R74" s="325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24">
        <v>4680115881303</v>
      </c>
      <c r="E75" s="325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7"/>
      <c r="P75" s="327"/>
      <c r="Q75" s="327"/>
      <c r="R75" s="325"/>
      <c r="S75" s="34"/>
      <c r="T75" s="34"/>
      <c r="U75" s="35" t="s">
        <v>65</v>
      </c>
      <c r="V75" s="320">
        <v>360</v>
      </c>
      <c r="W75" s="321">
        <f t="shared" si="2"/>
        <v>360</v>
      </c>
      <c r="X75" s="36">
        <f t="shared" si="3"/>
        <v>0.74960000000000004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24">
        <v>4680115882577</v>
      </c>
      <c r="E76" s="325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02" t="s">
        <v>149</v>
      </c>
      <c r="O76" s="327"/>
      <c r="P76" s="327"/>
      <c r="Q76" s="327"/>
      <c r="R76" s="325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24">
        <v>4680115882577</v>
      </c>
      <c r="E77" s="325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6" t="s">
        <v>152</v>
      </c>
      <c r="O77" s="327"/>
      <c r="P77" s="327"/>
      <c r="Q77" s="327"/>
      <c r="R77" s="325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24">
        <v>4680115882720</v>
      </c>
      <c r="E78" s="325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456" t="s">
        <v>155</v>
      </c>
      <c r="O78" s="327"/>
      <c r="P78" s="327"/>
      <c r="Q78" s="327"/>
      <c r="R78" s="325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24">
        <v>4607091388466</v>
      </c>
      <c r="E79" s="325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66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27"/>
      <c r="P79" s="327"/>
      <c r="Q79" s="327"/>
      <c r="R79" s="325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24">
        <v>4680115880269</v>
      </c>
      <c r="E80" s="325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27"/>
      <c r="P80" s="327"/>
      <c r="Q80" s="327"/>
      <c r="R80" s="325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24">
        <v>4680115880429</v>
      </c>
      <c r="E81" s="325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3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27"/>
      <c r="P81" s="327"/>
      <c r="Q81" s="327"/>
      <c r="R81" s="325"/>
      <c r="S81" s="34"/>
      <c r="T81" s="34"/>
      <c r="U81" s="35" t="s">
        <v>65</v>
      </c>
      <c r="V81" s="320">
        <v>720</v>
      </c>
      <c r="W81" s="321">
        <f t="shared" si="2"/>
        <v>720</v>
      </c>
      <c r="X81" s="36">
        <f>IFERROR(IF(W81=0,"",ROUNDUP(W81/H81,0)*0.00937),"")</f>
        <v>1.4992000000000001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24">
        <v>4680115881457</v>
      </c>
      <c r="E82" s="325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27"/>
      <c r="P82" s="327"/>
      <c r="Q82" s="327"/>
      <c r="R82" s="325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34"/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5"/>
      <c r="N83" s="329" t="s">
        <v>66</v>
      </c>
      <c r="O83" s="330"/>
      <c r="P83" s="330"/>
      <c r="Q83" s="330"/>
      <c r="R83" s="330"/>
      <c r="S83" s="330"/>
      <c r="T83" s="331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295.27116402116405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297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2.9180700000000002</v>
      </c>
      <c r="Y83" s="323"/>
      <c r="Z83" s="323"/>
    </row>
    <row r="84" spans="1:53" x14ac:dyDescent="0.2">
      <c r="A84" s="333"/>
      <c r="B84" s="333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5"/>
      <c r="N84" s="329" t="s">
        <v>66</v>
      </c>
      <c r="O84" s="330"/>
      <c r="P84" s="330"/>
      <c r="Q84" s="330"/>
      <c r="R84" s="330"/>
      <c r="S84" s="330"/>
      <c r="T84" s="331"/>
      <c r="U84" s="37" t="s">
        <v>65</v>
      </c>
      <c r="V84" s="322">
        <f>IFERROR(SUM(V63:V82),"0")</f>
        <v>1370</v>
      </c>
      <c r="W84" s="322">
        <f>IFERROR(SUM(W63:W82),"0")</f>
        <v>1383.6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33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3"/>
      <c r="P85" s="333"/>
      <c r="Q85" s="333"/>
      <c r="R85" s="333"/>
      <c r="S85" s="333"/>
      <c r="T85" s="333"/>
      <c r="U85" s="333"/>
      <c r="V85" s="333"/>
      <c r="W85" s="333"/>
      <c r="X85" s="333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24">
        <v>4680115881488</v>
      </c>
      <c r="E86" s="325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27"/>
      <c r="P86" s="327"/>
      <c r="Q86" s="327"/>
      <c r="R86" s="325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24">
        <v>4607091384765</v>
      </c>
      <c r="E87" s="325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23" t="s">
        <v>168</v>
      </c>
      <c r="O87" s="327"/>
      <c r="P87" s="327"/>
      <c r="Q87" s="327"/>
      <c r="R87" s="325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24">
        <v>4680115882751</v>
      </c>
      <c r="E88" s="325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620" t="s">
        <v>171</v>
      </c>
      <c r="O88" s="327"/>
      <c r="P88" s="327"/>
      <c r="Q88" s="327"/>
      <c r="R88" s="325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24">
        <v>4680115882775</v>
      </c>
      <c r="E89" s="325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27" t="s">
        <v>175</v>
      </c>
      <c r="O89" s="327"/>
      <c r="P89" s="327"/>
      <c r="Q89" s="327"/>
      <c r="R89" s="325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24">
        <v>4680115880658</v>
      </c>
      <c r="E90" s="325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27"/>
      <c r="P90" s="327"/>
      <c r="Q90" s="327"/>
      <c r="R90" s="325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34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5"/>
      <c r="N91" s="329" t="s">
        <v>66</v>
      </c>
      <c r="O91" s="330"/>
      <c r="P91" s="330"/>
      <c r="Q91" s="330"/>
      <c r="R91" s="330"/>
      <c r="S91" s="330"/>
      <c r="T91" s="331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33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5"/>
      <c r="N92" s="329" t="s">
        <v>66</v>
      </c>
      <c r="O92" s="330"/>
      <c r="P92" s="330"/>
      <c r="Q92" s="330"/>
      <c r="R92" s="330"/>
      <c r="S92" s="330"/>
      <c r="T92" s="331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R93" s="333"/>
      <c r="S93" s="333"/>
      <c r="T93" s="333"/>
      <c r="U93" s="333"/>
      <c r="V93" s="333"/>
      <c r="W93" s="333"/>
      <c r="X93" s="333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24">
        <v>4607091387667</v>
      </c>
      <c r="E94" s="325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7"/>
      <c r="P94" s="327"/>
      <c r="Q94" s="327"/>
      <c r="R94" s="325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24">
        <v>4607091387636</v>
      </c>
      <c r="E95" s="325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7"/>
      <c r="P95" s="327"/>
      <c r="Q95" s="327"/>
      <c r="R95" s="325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24">
        <v>4607091386745</v>
      </c>
      <c r="E96" s="325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7"/>
      <c r="P96" s="327"/>
      <c r="Q96" s="327"/>
      <c r="R96" s="325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24">
        <v>4607091382426</v>
      </c>
      <c r="E97" s="325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6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7"/>
      <c r="P97" s="327"/>
      <c r="Q97" s="327"/>
      <c r="R97" s="325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24">
        <v>4607091386547</v>
      </c>
      <c r="E98" s="325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5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7"/>
      <c r="P98" s="327"/>
      <c r="Q98" s="327"/>
      <c r="R98" s="325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24">
        <v>4607091384734</v>
      </c>
      <c r="E99" s="325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4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7"/>
      <c r="P99" s="327"/>
      <c r="Q99" s="327"/>
      <c r="R99" s="325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24">
        <v>4607091382464</v>
      </c>
      <c r="E100" s="325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39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7"/>
      <c r="P100" s="327"/>
      <c r="Q100" s="327"/>
      <c r="R100" s="325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24">
        <v>4680115883444</v>
      </c>
      <c r="E101" s="325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0" t="s">
        <v>194</v>
      </c>
      <c r="O101" s="327"/>
      <c r="P101" s="327"/>
      <c r="Q101" s="327"/>
      <c r="R101" s="325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24">
        <v>4680115883444</v>
      </c>
      <c r="E102" s="325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8" t="s">
        <v>194</v>
      </c>
      <c r="O102" s="327"/>
      <c r="P102" s="327"/>
      <c r="Q102" s="327"/>
      <c r="R102" s="325"/>
      <c r="S102" s="34"/>
      <c r="T102" s="34"/>
      <c r="U102" s="35" t="s">
        <v>65</v>
      </c>
      <c r="V102" s="320">
        <v>42</v>
      </c>
      <c r="W102" s="321">
        <f t="shared" si="4"/>
        <v>42</v>
      </c>
      <c r="X102" s="36">
        <f>IFERROR(IF(W102=0,"",ROUNDUP(W102/H102,0)*0.00753),"")</f>
        <v>0.11295000000000001</v>
      </c>
      <c r="Y102" s="56"/>
      <c r="Z102" s="57"/>
      <c r="AD102" s="58"/>
      <c r="BA102" s="108" t="s">
        <v>1</v>
      </c>
    </row>
    <row r="103" spans="1:53" x14ac:dyDescent="0.2">
      <c r="A103" s="334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15.000000000000002</v>
      </c>
      <c r="W103" s="322">
        <f>IFERROR(W94/H94,"0")+IFERROR(W95/H95,"0")+IFERROR(W96/H96,"0")+IFERROR(W97/H97,"0")+IFERROR(W98/H98,"0")+IFERROR(W99/H99,"0")+IFERROR(W100/H100,"0")+IFERROR(W101/H101,"0")+IFERROR(W102/H102,"0")</f>
        <v>15.000000000000002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0.11295000000000001</v>
      </c>
      <c r="Y103" s="323"/>
      <c r="Z103" s="323"/>
    </row>
    <row r="104" spans="1:53" x14ac:dyDescent="0.2">
      <c r="A104" s="333"/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2">
        <f>IFERROR(SUM(V94:V102),"0")</f>
        <v>42</v>
      </c>
      <c r="W104" s="322">
        <f>IFERROR(SUM(W94:W102),"0")</f>
        <v>42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3"/>
      <c r="P105" s="333"/>
      <c r="Q105" s="333"/>
      <c r="R105" s="333"/>
      <c r="S105" s="333"/>
      <c r="T105" s="333"/>
      <c r="U105" s="333"/>
      <c r="V105" s="333"/>
      <c r="W105" s="333"/>
      <c r="X105" s="333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24">
        <v>4607091386967</v>
      </c>
      <c r="E106" s="325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69" t="s">
        <v>198</v>
      </c>
      <c r="O106" s="327"/>
      <c r="P106" s="327"/>
      <c r="Q106" s="327"/>
      <c r="R106" s="325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4">
        <v>4607091386967</v>
      </c>
      <c r="E107" s="325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609" t="s">
        <v>200</v>
      </c>
      <c r="O107" s="327"/>
      <c r="P107" s="327"/>
      <c r="Q107" s="327"/>
      <c r="R107" s="325"/>
      <c r="S107" s="34"/>
      <c r="T107" s="34"/>
      <c r="U107" s="35" t="s">
        <v>65</v>
      </c>
      <c r="V107" s="320">
        <v>150</v>
      </c>
      <c r="W107" s="321">
        <f t="shared" si="5"/>
        <v>151.20000000000002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24">
        <v>4607091385304</v>
      </c>
      <c r="E108" s="325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9" t="s">
        <v>203</v>
      </c>
      <c r="O108" s="327"/>
      <c r="P108" s="327"/>
      <c r="Q108" s="327"/>
      <c r="R108" s="325"/>
      <c r="S108" s="34"/>
      <c r="T108" s="34"/>
      <c r="U108" s="35" t="s">
        <v>65</v>
      </c>
      <c r="V108" s="320">
        <v>40</v>
      </c>
      <c r="W108" s="321">
        <f t="shared" si="5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24">
        <v>4607091386264</v>
      </c>
      <c r="E109" s="325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7"/>
      <c r="P109" s="327"/>
      <c r="Q109" s="327"/>
      <c r="R109" s="325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24">
        <v>4680115882584</v>
      </c>
      <c r="E110" s="325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7" t="s">
        <v>208</v>
      </c>
      <c r="O110" s="327"/>
      <c r="P110" s="327"/>
      <c r="Q110" s="327"/>
      <c r="R110" s="325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24">
        <v>4680115882584</v>
      </c>
      <c r="E111" s="325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83" t="s">
        <v>210</v>
      </c>
      <c r="O111" s="327"/>
      <c r="P111" s="327"/>
      <c r="Q111" s="327"/>
      <c r="R111" s="325"/>
      <c r="S111" s="34"/>
      <c r="T111" s="34"/>
      <c r="U111" s="35" t="s">
        <v>65</v>
      </c>
      <c r="V111" s="320">
        <v>33</v>
      </c>
      <c r="W111" s="321">
        <f t="shared" si="5"/>
        <v>34.32</v>
      </c>
      <c r="X111" s="36">
        <f>IFERROR(IF(W111=0,"",ROUNDUP(W111/H111,0)*0.00753),"")</f>
        <v>9.7890000000000005E-2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24">
        <v>4607091385731</v>
      </c>
      <c r="E112" s="325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68" t="s">
        <v>213</v>
      </c>
      <c r="O112" s="327"/>
      <c r="P112" s="327"/>
      <c r="Q112" s="327"/>
      <c r="R112" s="325"/>
      <c r="S112" s="34"/>
      <c r="T112" s="34"/>
      <c r="U112" s="35" t="s">
        <v>65</v>
      </c>
      <c r="V112" s="320">
        <v>855</v>
      </c>
      <c r="W112" s="321">
        <f t="shared" si="5"/>
        <v>855.90000000000009</v>
      </c>
      <c r="X112" s="36">
        <f>IFERROR(IF(W112=0,"",ROUNDUP(W112/H112,0)*0.00753),"")</f>
        <v>2.3870100000000001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24">
        <v>4680115880214</v>
      </c>
      <c r="E113" s="325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97" t="s">
        <v>216</v>
      </c>
      <c r="O113" s="327"/>
      <c r="P113" s="327"/>
      <c r="Q113" s="327"/>
      <c r="R113" s="325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24">
        <v>4680115880894</v>
      </c>
      <c r="E114" s="325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89" t="s">
        <v>219</v>
      </c>
      <c r="O114" s="327"/>
      <c r="P114" s="327"/>
      <c r="Q114" s="327"/>
      <c r="R114" s="325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24">
        <v>4607091385427</v>
      </c>
      <c r="E115" s="325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7"/>
      <c r="P115" s="327"/>
      <c r="Q115" s="327"/>
      <c r="R115" s="325"/>
      <c r="S115" s="34"/>
      <c r="T115" s="34"/>
      <c r="U115" s="35" t="s">
        <v>65</v>
      </c>
      <c r="V115" s="320">
        <v>30</v>
      </c>
      <c r="W115" s="321">
        <f t="shared" si="5"/>
        <v>30</v>
      </c>
      <c r="X115" s="36">
        <f>IFERROR(IF(W115=0,"",ROUNDUP(W115/H115,0)*0.00753),"")</f>
        <v>7.5300000000000006E-2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24">
        <v>4680115882645</v>
      </c>
      <c r="E116" s="325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382" t="s">
        <v>224</v>
      </c>
      <c r="O116" s="327"/>
      <c r="P116" s="327"/>
      <c r="Q116" s="327"/>
      <c r="R116" s="325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4"/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361.78571428571422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363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3.0604499999999999</v>
      </c>
      <c r="Y117" s="323"/>
      <c r="Z117" s="323"/>
    </row>
    <row r="118" spans="1:53" x14ac:dyDescent="0.2">
      <c r="A118" s="333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2">
        <f>IFERROR(SUM(V106:V116),"0")</f>
        <v>1108</v>
      </c>
      <c r="W118" s="322">
        <f>IFERROR(SUM(W106:W116),"0")</f>
        <v>1113.42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24">
        <v>4607091383065</v>
      </c>
      <c r="E120" s="325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7"/>
      <c r="P120" s="327"/>
      <c r="Q120" s="327"/>
      <c r="R120" s="325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24">
        <v>4680115881532</v>
      </c>
      <c r="E121" s="325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542" t="s">
        <v>230</v>
      </c>
      <c r="O121" s="327"/>
      <c r="P121" s="327"/>
      <c r="Q121" s="327"/>
      <c r="R121" s="325"/>
      <c r="S121" s="34"/>
      <c r="T121" s="34"/>
      <c r="U121" s="35" t="s">
        <v>65</v>
      </c>
      <c r="V121" s="320">
        <v>50</v>
      </c>
      <c r="W121" s="321">
        <f>IFERROR(IF(V121="",0,CEILING((V121/$H121),1)*$H121),"")</f>
        <v>50.400000000000006</v>
      </c>
      <c r="X121" s="36">
        <f>IFERROR(IF(W121=0,"",ROUNDUP(W121/H121,0)*0.02175),"")</f>
        <v>0.1305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24">
        <v>4680115882652</v>
      </c>
      <c r="E122" s="325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0" t="s">
        <v>233</v>
      </c>
      <c r="O122" s="327"/>
      <c r="P122" s="327"/>
      <c r="Q122" s="327"/>
      <c r="R122" s="325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24">
        <v>4680115881464</v>
      </c>
      <c r="E123" s="325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60" t="s">
        <v>236</v>
      </c>
      <c r="O123" s="327"/>
      <c r="P123" s="327"/>
      <c r="Q123" s="327"/>
      <c r="R123" s="325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34"/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5"/>
      <c r="N124" s="329" t="s">
        <v>66</v>
      </c>
      <c r="O124" s="330"/>
      <c r="P124" s="330"/>
      <c r="Q124" s="330"/>
      <c r="R124" s="330"/>
      <c r="S124" s="330"/>
      <c r="T124" s="331"/>
      <c r="U124" s="37" t="s">
        <v>67</v>
      </c>
      <c r="V124" s="322">
        <f>IFERROR(V120/H120,"0")+IFERROR(V121/H121,"0")+IFERROR(V122/H122,"0")+IFERROR(V123/H123,"0")</f>
        <v>5.9523809523809526</v>
      </c>
      <c r="W124" s="322">
        <f>IFERROR(W120/H120,"0")+IFERROR(W121/H121,"0")+IFERROR(W122/H122,"0")+IFERROR(W123/H123,"0")</f>
        <v>6</v>
      </c>
      <c r="X124" s="322">
        <f>IFERROR(IF(X120="",0,X120),"0")+IFERROR(IF(X121="",0,X121),"0")+IFERROR(IF(X122="",0,X122),"0")+IFERROR(IF(X123="",0,X123),"0")</f>
        <v>0.1305</v>
      </c>
      <c r="Y124" s="323"/>
      <c r="Z124" s="323"/>
    </row>
    <row r="125" spans="1:53" x14ac:dyDescent="0.2">
      <c r="A125" s="333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5"/>
      <c r="N125" s="329" t="s">
        <v>66</v>
      </c>
      <c r="O125" s="330"/>
      <c r="P125" s="330"/>
      <c r="Q125" s="330"/>
      <c r="R125" s="330"/>
      <c r="S125" s="330"/>
      <c r="T125" s="331"/>
      <c r="U125" s="37" t="s">
        <v>65</v>
      </c>
      <c r="V125" s="322">
        <f>IFERROR(SUM(V120:V123),"0")</f>
        <v>50</v>
      </c>
      <c r="W125" s="322">
        <f>IFERROR(SUM(W120:W123),"0")</f>
        <v>50.400000000000006</v>
      </c>
      <c r="X125" s="37"/>
      <c r="Y125" s="323"/>
      <c r="Z125" s="323"/>
    </row>
    <row r="126" spans="1:53" ht="16.5" hidden="1" customHeight="1" x14ac:dyDescent="0.25">
      <c r="A126" s="332" t="s">
        <v>237</v>
      </c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16"/>
      <c r="Z126" s="316"/>
    </row>
    <row r="127" spans="1:53" ht="14.25" hidden="1" customHeight="1" x14ac:dyDescent="0.25">
      <c r="A127" s="336" t="s">
        <v>68</v>
      </c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4">
        <v>4607091385168</v>
      </c>
      <c r="E128" s="325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408" t="s">
        <v>240</v>
      </c>
      <c r="O128" s="327"/>
      <c r="P128" s="327"/>
      <c r="Q128" s="327"/>
      <c r="R128" s="325"/>
      <c r="S128" s="34"/>
      <c r="T128" s="34"/>
      <c r="U128" s="35" t="s">
        <v>65</v>
      </c>
      <c r="V128" s="320">
        <v>400</v>
      </c>
      <c r="W128" s="321">
        <f>IFERROR(IF(V128="",0,CEILING((V128/$H128),1)*$H128),"")</f>
        <v>403.20000000000005</v>
      </c>
      <c r="X128" s="36">
        <f>IFERROR(IF(W128=0,"",ROUNDUP(W128/H128,0)*0.02175),"")</f>
        <v>1.044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24">
        <v>4607091383256</v>
      </c>
      <c r="E129" s="325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7"/>
      <c r="P129" s="327"/>
      <c r="Q129" s="327"/>
      <c r="R129" s="325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24">
        <v>4607091385748</v>
      </c>
      <c r="E130" s="325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7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7"/>
      <c r="P130" s="327"/>
      <c r="Q130" s="327"/>
      <c r="R130" s="325"/>
      <c r="S130" s="34"/>
      <c r="T130" s="34"/>
      <c r="U130" s="35" t="s">
        <v>65</v>
      </c>
      <c r="V130" s="320">
        <v>810</v>
      </c>
      <c r="W130" s="321">
        <f>IFERROR(IF(V130="",0,CEILING((V130/$H130),1)*$H130),"")</f>
        <v>810</v>
      </c>
      <c r="X130" s="36">
        <f>IFERROR(IF(W130=0,"",ROUNDUP(W130/H130,0)*0.00753),"")</f>
        <v>2.2589999999999999</v>
      </c>
      <c r="Y130" s="56"/>
      <c r="Z130" s="57"/>
      <c r="AD130" s="58"/>
      <c r="BA130" s="126" t="s">
        <v>1</v>
      </c>
    </row>
    <row r="131" spans="1:53" x14ac:dyDescent="0.2">
      <c r="A131" s="334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5"/>
      <c r="N131" s="329" t="s">
        <v>66</v>
      </c>
      <c r="O131" s="330"/>
      <c r="P131" s="330"/>
      <c r="Q131" s="330"/>
      <c r="R131" s="330"/>
      <c r="S131" s="330"/>
      <c r="T131" s="331"/>
      <c r="U131" s="37" t="s">
        <v>67</v>
      </c>
      <c r="V131" s="322">
        <f>IFERROR(V128/H128,"0")+IFERROR(V129/H129,"0")+IFERROR(V130/H130,"0")</f>
        <v>347.61904761904759</v>
      </c>
      <c r="W131" s="322">
        <f>IFERROR(W128/H128,"0")+IFERROR(W129/H129,"0")+IFERROR(W130/H130,"0")</f>
        <v>348</v>
      </c>
      <c r="X131" s="322">
        <f>IFERROR(IF(X128="",0,X128),"0")+IFERROR(IF(X129="",0,X129),"0")+IFERROR(IF(X130="",0,X130),"0")</f>
        <v>3.3029999999999999</v>
      </c>
      <c r="Y131" s="323"/>
      <c r="Z131" s="323"/>
    </row>
    <row r="132" spans="1:53" x14ac:dyDescent="0.2">
      <c r="A132" s="333"/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5"/>
      <c r="N132" s="329" t="s">
        <v>66</v>
      </c>
      <c r="O132" s="330"/>
      <c r="P132" s="330"/>
      <c r="Q132" s="330"/>
      <c r="R132" s="330"/>
      <c r="S132" s="330"/>
      <c r="T132" s="331"/>
      <c r="U132" s="37" t="s">
        <v>65</v>
      </c>
      <c r="V132" s="322">
        <f>IFERROR(SUM(V128:V130),"0")</f>
        <v>1210</v>
      </c>
      <c r="W132" s="322">
        <f>IFERROR(SUM(W128:W130),"0")</f>
        <v>1213.2</v>
      </c>
      <c r="X132" s="37"/>
      <c r="Y132" s="323"/>
      <c r="Z132" s="323"/>
    </row>
    <row r="133" spans="1:53" ht="27.75" hidden="1" customHeight="1" x14ac:dyDescent="0.2">
      <c r="A133" s="341" t="s">
        <v>245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48"/>
      <c r="Z133" s="48"/>
    </row>
    <row r="134" spans="1:53" ht="16.5" hidden="1" customHeight="1" x14ac:dyDescent="0.25">
      <c r="A134" s="332" t="s">
        <v>246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16"/>
      <c r="Z134" s="316"/>
    </row>
    <row r="135" spans="1:53" ht="14.25" hidden="1" customHeight="1" x14ac:dyDescent="0.25">
      <c r="A135" s="336" t="s">
        <v>103</v>
      </c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3"/>
      <c r="S135" s="333"/>
      <c r="T135" s="333"/>
      <c r="U135" s="333"/>
      <c r="V135" s="333"/>
      <c r="W135" s="333"/>
      <c r="X135" s="333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24">
        <v>4607091383423</v>
      </c>
      <c r="E136" s="325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7"/>
      <c r="P136" s="327"/>
      <c r="Q136" s="327"/>
      <c r="R136" s="325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24">
        <v>4607091381405</v>
      </c>
      <c r="E137" s="325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8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7"/>
      <c r="P137" s="327"/>
      <c r="Q137" s="327"/>
      <c r="R137" s="325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24">
        <v>4607091386516</v>
      </c>
      <c r="E138" s="325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7"/>
      <c r="P138" s="327"/>
      <c r="Q138" s="327"/>
      <c r="R138" s="325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34"/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5"/>
      <c r="N139" s="329" t="s">
        <v>66</v>
      </c>
      <c r="O139" s="330"/>
      <c r="P139" s="330"/>
      <c r="Q139" s="330"/>
      <c r="R139" s="330"/>
      <c r="S139" s="330"/>
      <c r="T139" s="331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33"/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5"/>
      <c r="N140" s="329" t="s">
        <v>66</v>
      </c>
      <c r="O140" s="330"/>
      <c r="P140" s="330"/>
      <c r="Q140" s="330"/>
      <c r="R140" s="330"/>
      <c r="S140" s="330"/>
      <c r="T140" s="331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32" t="s">
        <v>253</v>
      </c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16"/>
      <c r="Z141" s="316"/>
    </row>
    <row r="142" spans="1:53" ht="14.25" hidden="1" customHeight="1" x14ac:dyDescent="0.25">
      <c r="A142" s="336" t="s">
        <v>60</v>
      </c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  <c r="P142" s="333"/>
      <c r="Q142" s="333"/>
      <c r="R142" s="333"/>
      <c r="S142" s="333"/>
      <c r="T142" s="333"/>
      <c r="U142" s="333"/>
      <c r="V142" s="333"/>
      <c r="W142" s="333"/>
      <c r="X142" s="333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24">
        <v>4680115880993</v>
      </c>
      <c r="E143" s="325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7"/>
      <c r="P143" s="327"/>
      <c r="Q143" s="327"/>
      <c r="R143" s="325"/>
      <c r="S143" s="34"/>
      <c r="T143" s="34"/>
      <c r="U143" s="35" t="s">
        <v>65</v>
      </c>
      <c r="V143" s="320">
        <v>50</v>
      </c>
      <c r="W143" s="321">
        <f t="shared" ref="W143:W151" si="6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24">
        <v>4680115881761</v>
      </c>
      <c r="E144" s="325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7"/>
      <c r="P144" s="327"/>
      <c r="Q144" s="327"/>
      <c r="R144" s="325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24">
        <v>4680115881563</v>
      </c>
      <c r="E145" s="325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7"/>
      <c r="P145" s="327"/>
      <c r="Q145" s="327"/>
      <c r="R145" s="325"/>
      <c r="S145" s="34"/>
      <c r="T145" s="34"/>
      <c r="U145" s="35" t="s">
        <v>65</v>
      </c>
      <c r="V145" s="320">
        <v>100</v>
      </c>
      <c r="W145" s="321">
        <f t="shared" si="6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24">
        <v>4680115880986</v>
      </c>
      <c r="E146" s="325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7"/>
      <c r="P146" s="327"/>
      <c r="Q146" s="327"/>
      <c r="R146" s="325"/>
      <c r="S146" s="34"/>
      <c r="T146" s="34"/>
      <c r="U146" s="35" t="s">
        <v>65</v>
      </c>
      <c r="V146" s="320">
        <v>140</v>
      </c>
      <c r="W146" s="321">
        <f t="shared" si="6"/>
        <v>140.70000000000002</v>
      </c>
      <c r="X146" s="36">
        <f>IFERROR(IF(W146=0,"",ROUNDUP(W146/H146,0)*0.00502),"")</f>
        <v>0.33634000000000003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24">
        <v>4680115880207</v>
      </c>
      <c r="E147" s="325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7"/>
      <c r="P147" s="327"/>
      <c r="Q147" s="327"/>
      <c r="R147" s="325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24">
        <v>4680115881785</v>
      </c>
      <c r="E148" s="325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7"/>
      <c r="P148" s="327"/>
      <c r="Q148" s="327"/>
      <c r="R148" s="325"/>
      <c r="S148" s="34"/>
      <c r="T148" s="34"/>
      <c r="U148" s="35" t="s">
        <v>65</v>
      </c>
      <c r="V148" s="320">
        <v>105</v>
      </c>
      <c r="W148" s="321">
        <f t="shared" si="6"/>
        <v>105</v>
      </c>
      <c r="X148" s="36">
        <f>IFERROR(IF(W148=0,"",ROUNDUP(W148/H148,0)*0.00502),"")</f>
        <v>0.251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24">
        <v>4680115881679</v>
      </c>
      <c r="E149" s="325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7"/>
      <c r="P149" s="327"/>
      <c r="Q149" s="327"/>
      <c r="R149" s="325"/>
      <c r="S149" s="34"/>
      <c r="T149" s="34"/>
      <c r="U149" s="35" t="s">
        <v>65</v>
      </c>
      <c r="V149" s="320">
        <v>157.5</v>
      </c>
      <c r="W149" s="321">
        <f t="shared" si="6"/>
        <v>157.5</v>
      </c>
      <c r="X149" s="36">
        <f>IFERROR(IF(W149=0,"",ROUNDUP(W149/H149,0)*0.00502),"")</f>
        <v>0.3765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24">
        <v>4680115880191</v>
      </c>
      <c r="E150" s="325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7"/>
      <c r="P150" s="327"/>
      <c r="Q150" s="327"/>
      <c r="R150" s="325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270</v>
      </c>
      <c r="B151" s="54" t="s">
        <v>271</v>
      </c>
      <c r="C151" s="31">
        <v>4301031245</v>
      </c>
      <c r="D151" s="324">
        <v>4680115883963</v>
      </c>
      <c r="E151" s="325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655" t="s">
        <v>272</v>
      </c>
      <c r="O151" s="327"/>
      <c r="P151" s="327"/>
      <c r="Q151" s="327"/>
      <c r="R151" s="325"/>
      <c r="S151" s="34"/>
      <c r="T151" s="34"/>
      <c r="U151" s="35" t="s">
        <v>65</v>
      </c>
      <c r="V151" s="320">
        <v>14</v>
      </c>
      <c r="W151" s="321">
        <f t="shared" si="6"/>
        <v>15.12</v>
      </c>
      <c r="X151" s="36">
        <f>IFERROR(IF(W151=0,"",ROUNDUP(W151/H151,0)*0.00502),"")</f>
        <v>4.5179999999999998E-2</v>
      </c>
      <c r="Y151" s="56"/>
      <c r="Z151" s="57"/>
      <c r="AD151" s="58"/>
      <c r="BA151" s="138" t="s">
        <v>1</v>
      </c>
    </row>
    <row r="152" spans="1:53" x14ac:dyDescent="0.2">
      <c r="A152" s="334"/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5"/>
      <c r="N152" s="329" t="s">
        <v>66</v>
      </c>
      <c r="O152" s="330"/>
      <c r="P152" s="330"/>
      <c r="Q152" s="330"/>
      <c r="R152" s="330"/>
      <c r="S152" s="330"/>
      <c r="T152" s="331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235.71428571428572</v>
      </c>
      <c r="W152" s="322">
        <f>IFERROR(W143/H143,"0")+IFERROR(W144/H144,"0")+IFERROR(W145/H145,"0")+IFERROR(W146/H146,"0")+IFERROR(W147/H147,"0")+IFERROR(W148/H148,"0")+IFERROR(W149/H149,"0")+IFERROR(W150/H150,"0")+IFERROR(W151/H151,"0")</f>
        <v>237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1.2801</v>
      </c>
      <c r="Y152" s="323"/>
      <c r="Z152" s="323"/>
    </row>
    <row r="153" spans="1:53" x14ac:dyDescent="0.2">
      <c r="A153" s="333"/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5"/>
      <c r="N153" s="329" t="s">
        <v>66</v>
      </c>
      <c r="O153" s="330"/>
      <c r="P153" s="330"/>
      <c r="Q153" s="330"/>
      <c r="R153" s="330"/>
      <c r="S153" s="330"/>
      <c r="T153" s="331"/>
      <c r="U153" s="37" t="s">
        <v>65</v>
      </c>
      <c r="V153" s="322">
        <f>IFERROR(SUM(V143:V151),"0")</f>
        <v>566.5</v>
      </c>
      <c r="W153" s="322">
        <f>IFERROR(SUM(W143:W151),"0")</f>
        <v>569.5200000000001</v>
      </c>
      <c r="X153" s="37"/>
      <c r="Y153" s="323"/>
      <c r="Z153" s="323"/>
    </row>
    <row r="154" spans="1:53" ht="16.5" hidden="1" customHeight="1" x14ac:dyDescent="0.25">
      <c r="A154" s="332" t="s">
        <v>273</v>
      </c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16"/>
      <c r="Z154" s="316"/>
    </row>
    <row r="155" spans="1:53" ht="14.25" hidden="1" customHeight="1" x14ac:dyDescent="0.25">
      <c r="A155" s="336" t="s">
        <v>103</v>
      </c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  <c r="P155" s="333"/>
      <c r="Q155" s="333"/>
      <c r="R155" s="333"/>
      <c r="S155" s="333"/>
      <c r="T155" s="333"/>
      <c r="U155" s="333"/>
      <c r="V155" s="333"/>
      <c r="W155" s="333"/>
      <c r="X155" s="333"/>
      <c r="Y155" s="315"/>
      <c r="Z155" s="315"/>
    </row>
    <row r="156" spans="1:53" ht="16.5" customHeight="1" x14ac:dyDescent="0.25">
      <c r="A156" s="54" t="s">
        <v>274</v>
      </c>
      <c r="B156" s="54" t="s">
        <v>275</v>
      </c>
      <c r="C156" s="31">
        <v>4301011450</v>
      </c>
      <c r="D156" s="324">
        <v>4680115881402</v>
      </c>
      <c r="E156" s="325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27"/>
      <c r="P156" s="327"/>
      <c r="Q156" s="327"/>
      <c r="R156" s="325"/>
      <c r="S156" s="34"/>
      <c r="T156" s="34"/>
      <c r="U156" s="35" t="s">
        <v>65</v>
      </c>
      <c r="V156" s="320">
        <v>20</v>
      </c>
      <c r="W156" s="321">
        <f>IFERROR(IF(V156="",0,CEILING((V156/$H156),1)*$H156),"")</f>
        <v>21.6</v>
      </c>
      <c r="X156" s="36">
        <f>IFERROR(IF(W156=0,"",ROUNDUP(W156/H156,0)*0.02175),"")</f>
        <v>4.3499999999999997E-2</v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24">
        <v>4680115881396</v>
      </c>
      <c r="E157" s="325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27"/>
      <c r="P157" s="327"/>
      <c r="Q157" s="327"/>
      <c r="R157" s="325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34"/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5"/>
      <c r="N158" s="329" t="s">
        <v>66</v>
      </c>
      <c r="O158" s="330"/>
      <c r="P158" s="330"/>
      <c r="Q158" s="330"/>
      <c r="R158" s="330"/>
      <c r="S158" s="330"/>
      <c r="T158" s="331"/>
      <c r="U158" s="37" t="s">
        <v>67</v>
      </c>
      <c r="V158" s="322">
        <f>IFERROR(V156/H156,"0")+IFERROR(V157/H157,"0")</f>
        <v>1.8518518518518516</v>
      </c>
      <c r="W158" s="322">
        <f>IFERROR(W156/H156,"0")+IFERROR(W157/H157,"0")</f>
        <v>2</v>
      </c>
      <c r="X158" s="322">
        <f>IFERROR(IF(X156="",0,X156),"0")+IFERROR(IF(X157="",0,X157),"0")</f>
        <v>4.3499999999999997E-2</v>
      </c>
      <c r="Y158" s="323"/>
      <c r="Z158" s="323"/>
    </row>
    <row r="159" spans="1:53" x14ac:dyDescent="0.2">
      <c r="A159" s="333"/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5"/>
      <c r="N159" s="329" t="s">
        <v>66</v>
      </c>
      <c r="O159" s="330"/>
      <c r="P159" s="330"/>
      <c r="Q159" s="330"/>
      <c r="R159" s="330"/>
      <c r="S159" s="330"/>
      <c r="T159" s="331"/>
      <c r="U159" s="37" t="s">
        <v>65</v>
      </c>
      <c r="V159" s="322">
        <f>IFERROR(SUM(V156:V157),"0")</f>
        <v>20</v>
      </c>
      <c r="W159" s="322">
        <f>IFERROR(SUM(W156:W157),"0")</f>
        <v>21.6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  <c r="P160" s="333"/>
      <c r="Q160" s="333"/>
      <c r="R160" s="333"/>
      <c r="S160" s="333"/>
      <c r="T160" s="333"/>
      <c r="U160" s="333"/>
      <c r="V160" s="333"/>
      <c r="W160" s="333"/>
      <c r="X160" s="333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24">
        <v>4680115882935</v>
      </c>
      <c r="E161" s="325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55" t="s">
        <v>280</v>
      </c>
      <c r="O161" s="327"/>
      <c r="P161" s="327"/>
      <c r="Q161" s="327"/>
      <c r="R161" s="325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24">
        <v>4680115880764</v>
      </c>
      <c r="E162" s="325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27"/>
      <c r="P162" s="327"/>
      <c r="Q162" s="327"/>
      <c r="R162" s="325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34"/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5"/>
      <c r="N163" s="329" t="s">
        <v>66</v>
      </c>
      <c r="O163" s="330"/>
      <c r="P163" s="330"/>
      <c r="Q163" s="330"/>
      <c r="R163" s="330"/>
      <c r="S163" s="330"/>
      <c r="T163" s="331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33"/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5"/>
      <c r="N164" s="329" t="s">
        <v>66</v>
      </c>
      <c r="O164" s="330"/>
      <c r="P164" s="330"/>
      <c r="Q164" s="330"/>
      <c r="R164" s="330"/>
      <c r="S164" s="330"/>
      <c r="T164" s="331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3"/>
      <c r="S165" s="333"/>
      <c r="T165" s="333"/>
      <c r="U165" s="333"/>
      <c r="V165" s="333"/>
      <c r="W165" s="333"/>
      <c r="X165" s="333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24">
        <v>4680115882683</v>
      </c>
      <c r="E166" s="325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27"/>
      <c r="P166" s="327"/>
      <c r="Q166" s="327"/>
      <c r="R166" s="325"/>
      <c r="S166" s="34"/>
      <c r="T166" s="34"/>
      <c r="U166" s="35" t="s">
        <v>65</v>
      </c>
      <c r="V166" s="320">
        <v>120</v>
      </c>
      <c r="W166" s="321">
        <f>IFERROR(IF(V166="",0,CEILING((V166/$H166),1)*$H166),"")</f>
        <v>124.2</v>
      </c>
      <c r="X166" s="36">
        <f>IFERROR(IF(W166=0,"",ROUNDUP(W166/H166,0)*0.00937),"")</f>
        <v>0.21551000000000001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24">
        <v>4680115882690</v>
      </c>
      <c r="E167" s="325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27"/>
      <c r="P167" s="327"/>
      <c r="Q167" s="327"/>
      <c r="R167" s="325"/>
      <c r="S167" s="34"/>
      <c r="T167" s="34"/>
      <c r="U167" s="35" t="s">
        <v>65</v>
      </c>
      <c r="V167" s="320">
        <v>50</v>
      </c>
      <c r="W167" s="321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24">
        <v>4680115882669</v>
      </c>
      <c r="E168" s="325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27"/>
      <c r="P168" s="327"/>
      <c r="Q168" s="327"/>
      <c r="R168" s="325"/>
      <c r="S168" s="34"/>
      <c r="T168" s="34"/>
      <c r="U168" s="35" t="s">
        <v>65</v>
      </c>
      <c r="V168" s="320">
        <v>220</v>
      </c>
      <c r="W168" s="321">
        <f>IFERROR(IF(V168="",0,CEILING((V168/$H168),1)*$H168),"")</f>
        <v>221.4</v>
      </c>
      <c r="X168" s="36">
        <f>IFERROR(IF(W168=0,"",ROUNDUP(W168/H168,0)*0.00937),"")</f>
        <v>0.38417000000000001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24">
        <v>4680115882676</v>
      </c>
      <c r="E169" s="325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27"/>
      <c r="P169" s="327"/>
      <c r="Q169" s="327"/>
      <c r="R169" s="325"/>
      <c r="S169" s="34"/>
      <c r="T169" s="34"/>
      <c r="U169" s="35" t="s">
        <v>65</v>
      </c>
      <c r="V169" s="320">
        <v>150</v>
      </c>
      <c r="W169" s="321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x14ac:dyDescent="0.2">
      <c r="A170" s="334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5"/>
      <c r="N170" s="329" t="s">
        <v>66</v>
      </c>
      <c r="O170" s="330"/>
      <c r="P170" s="330"/>
      <c r="Q170" s="330"/>
      <c r="R170" s="330"/>
      <c r="S170" s="330"/>
      <c r="T170" s="331"/>
      <c r="U170" s="37" t="s">
        <v>67</v>
      </c>
      <c r="V170" s="322">
        <f>IFERROR(V166/H166,"0")+IFERROR(V167/H167,"0")+IFERROR(V168/H168,"0")+IFERROR(V169/H169,"0")</f>
        <v>100</v>
      </c>
      <c r="W170" s="322">
        <f>IFERROR(W166/H166,"0")+IFERROR(W167/H167,"0")+IFERROR(W168/H168,"0")+IFERROR(W169/H169,"0")</f>
        <v>102</v>
      </c>
      <c r="X170" s="322">
        <f>IFERROR(IF(X166="",0,X166),"0")+IFERROR(IF(X167="",0,X167),"0")+IFERROR(IF(X168="",0,X168),"0")+IFERROR(IF(X169="",0,X169),"0")</f>
        <v>0.95574000000000003</v>
      </c>
      <c r="Y170" s="323"/>
      <c r="Z170" s="323"/>
    </row>
    <row r="171" spans="1:53" x14ac:dyDescent="0.2">
      <c r="A171" s="333"/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5"/>
      <c r="N171" s="329" t="s">
        <v>66</v>
      </c>
      <c r="O171" s="330"/>
      <c r="P171" s="330"/>
      <c r="Q171" s="330"/>
      <c r="R171" s="330"/>
      <c r="S171" s="330"/>
      <c r="T171" s="331"/>
      <c r="U171" s="37" t="s">
        <v>65</v>
      </c>
      <c r="V171" s="322">
        <f>IFERROR(SUM(V166:V169),"0")</f>
        <v>540</v>
      </c>
      <c r="W171" s="322">
        <f>IFERROR(SUM(W166:W169),"0")</f>
        <v>550.80000000000007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24">
        <v>4680115881556</v>
      </c>
      <c r="E173" s="325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27"/>
      <c r="P173" s="327"/>
      <c r="Q173" s="327"/>
      <c r="R173" s="325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24">
        <v>4680115880573</v>
      </c>
      <c r="E174" s="325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08" t="s">
        <v>295</v>
      </c>
      <c r="O174" s="327"/>
      <c r="P174" s="327"/>
      <c r="Q174" s="327"/>
      <c r="R174" s="325"/>
      <c r="S174" s="34"/>
      <c r="T174" s="34"/>
      <c r="U174" s="35" t="s">
        <v>65</v>
      </c>
      <c r="V174" s="320">
        <v>250</v>
      </c>
      <c r="W174" s="321">
        <f t="shared" si="7"/>
        <v>252.29999999999998</v>
      </c>
      <c r="X174" s="36">
        <f>IFERROR(IF(W174=0,"",ROUNDUP(W174/H174,0)*0.02175),"")</f>
        <v>0.63074999999999992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24">
        <v>4680115881594</v>
      </c>
      <c r="E175" s="325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27"/>
      <c r="P175" s="327"/>
      <c r="Q175" s="327"/>
      <c r="R175" s="325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24">
        <v>4680115881587</v>
      </c>
      <c r="E176" s="325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90" t="s">
        <v>300</v>
      </c>
      <c r="O176" s="327"/>
      <c r="P176" s="327"/>
      <c r="Q176" s="327"/>
      <c r="R176" s="325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24">
        <v>4680115880962</v>
      </c>
      <c r="E177" s="325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27"/>
      <c r="P177" s="327"/>
      <c r="Q177" s="327"/>
      <c r="R177" s="325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24">
        <v>4680115881617</v>
      </c>
      <c r="E178" s="325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27"/>
      <c r="P178" s="327"/>
      <c r="Q178" s="327"/>
      <c r="R178" s="325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24">
        <v>4680115881228</v>
      </c>
      <c r="E179" s="325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46" t="s">
        <v>307</v>
      </c>
      <c r="O179" s="327"/>
      <c r="P179" s="327"/>
      <c r="Q179" s="327"/>
      <c r="R179" s="325"/>
      <c r="S179" s="34"/>
      <c r="T179" s="34"/>
      <c r="U179" s="35" t="s">
        <v>65</v>
      </c>
      <c r="V179" s="320">
        <v>440</v>
      </c>
      <c r="W179" s="321">
        <f t="shared" si="7"/>
        <v>441.59999999999997</v>
      </c>
      <c r="X179" s="36">
        <f>IFERROR(IF(W179=0,"",ROUNDUP(W179/H179,0)*0.00753),"")</f>
        <v>1.3855200000000001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24">
        <v>4680115881037</v>
      </c>
      <c r="E180" s="325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56" t="s">
        <v>310</v>
      </c>
      <c r="O180" s="327"/>
      <c r="P180" s="327"/>
      <c r="Q180" s="327"/>
      <c r="R180" s="325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24">
        <v>4680115881211</v>
      </c>
      <c r="E181" s="325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27"/>
      <c r="P181" s="327"/>
      <c r="Q181" s="327"/>
      <c r="R181" s="325"/>
      <c r="S181" s="34"/>
      <c r="T181" s="34"/>
      <c r="U181" s="35" t="s">
        <v>65</v>
      </c>
      <c r="V181" s="320">
        <v>560</v>
      </c>
      <c r="W181" s="321">
        <f t="shared" si="7"/>
        <v>561.6</v>
      </c>
      <c r="X181" s="36">
        <f>IFERROR(IF(W181=0,"",ROUNDUP(W181/H181,0)*0.00753),"")</f>
        <v>1.7620200000000001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24">
        <v>4680115881020</v>
      </c>
      <c r="E182" s="325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27"/>
      <c r="P182" s="327"/>
      <c r="Q182" s="327"/>
      <c r="R182" s="325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24">
        <v>4680115882195</v>
      </c>
      <c r="E183" s="325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6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27"/>
      <c r="P183" s="327"/>
      <c r="Q183" s="327"/>
      <c r="R183" s="325"/>
      <c r="S183" s="34"/>
      <c r="T183" s="34"/>
      <c r="U183" s="35" t="s">
        <v>65</v>
      </c>
      <c r="V183" s="320">
        <v>600</v>
      </c>
      <c r="W183" s="321">
        <f t="shared" si="7"/>
        <v>600</v>
      </c>
      <c r="X183" s="36">
        <f t="shared" ref="X183:X189" si="8">IFERROR(IF(W183=0,"",ROUNDUP(W183/H183,0)*0.00753),"")</f>
        <v>1.8825000000000001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24">
        <v>4680115882607</v>
      </c>
      <c r="E184" s="325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27"/>
      <c r="P184" s="327"/>
      <c r="Q184" s="327"/>
      <c r="R184" s="325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24">
        <v>4680115880092</v>
      </c>
      <c r="E185" s="325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27"/>
      <c r="P185" s="327"/>
      <c r="Q185" s="327"/>
      <c r="R185" s="325"/>
      <c r="S185" s="34"/>
      <c r="T185" s="34"/>
      <c r="U185" s="35" t="s">
        <v>65</v>
      </c>
      <c r="V185" s="320">
        <v>1080</v>
      </c>
      <c r="W185" s="321">
        <f t="shared" si="7"/>
        <v>1080</v>
      </c>
      <c r="X185" s="36">
        <f t="shared" si="8"/>
        <v>3.3885000000000001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24">
        <v>4680115880221</v>
      </c>
      <c r="E186" s="325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27"/>
      <c r="P186" s="327"/>
      <c r="Q186" s="327"/>
      <c r="R186" s="325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24">
        <v>4680115882942</v>
      </c>
      <c r="E187" s="325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27"/>
      <c r="P187" s="327"/>
      <c r="Q187" s="327"/>
      <c r="R187" s="325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24">
        <v>4680115880504</v>
      </c>
      <c r="E188" s="325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27"/>
      <c r="P188" s="327"/>
      <c r="Q188" s="327"/>
      <c r="R188" s="325"/>
      <c r="S188" s="34"/>
      <c r="T188" s="34"/>
      <c r="U188" s="35" t="s">
        <v>65</v>
      </c>
      <c r="V188" s="320">
        <v>120</v>
      </c>
      <c r="W188" s="321">
        <f t="shared" si="7"/>
        <v>120</v>
      </c>
      <c r="X188" s="36">
        <f t="shared" si="8"/>
        <v>0.3765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24">
        <v>4680115882164</v>
      </c>
      <c r="E189" s="325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27"/>
      <c r="P189" s="327"/>
      <c r="Q189" s="327"/>
      <c r="R189" s="325"/>
      <c r="S189" s="34"/>
      <c r="T189" s="34"/>
      <c r="U189" s="35" t="s">
        <v>65</v>
      </c>
      <c r="V189" s="320">
        <v>400</v>
      </c>
      <c r="W189" s="321">
        <f t="shared" si="7"/>
        <v>400.8</v>
      </c>
      <c r="X189" s="36">
        <f t="shared" si="8"/>
        <v>1.2575100000000001</v>
      </c>
      <c r="Y189" s="56"/>
      <c r="Z189" s="57"/>
      <c r="AD189" s="58"/>
      <c r="BA189" s="163" t="s">
        <v>1</v>
      </c>
    </row>
    <row r="190" spans="1:53" x14ac:dyDescent="0.2">
      <c r="A190" s="334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5"/>
      <c r="N190" s="329" t="s">
        <v>66</v>
      </c>
      <c r="O190" s="330"/>
      <c r="P190" s="330"/>
      <c r="Q190" s="330"/>
      <c r="R190" s="330"/>
      <c r="S190" s="330"/>
      <c r="T190" s="331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1362.0689655172416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1364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10.683300000000001</v>
      </c>
      <c r="Y190" s="323"/>
      <c r="Z190" s="323"/>
    </row>
    <row r="191" spans="1:53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5"/>
      <c r="N191" s="329" t="s">
        <v>66</v>
      </c>
      <c r="O191" s="330"/>
      <c r="P191" s="330"/>
      <c r="Q191" s="330"/>
      <c r="R191" s="330"/>
      <c r="S191" s="330"/>
      <c r="T191" s="331"/>
      <c r="U191" s="37" t="s">
        <v>65</v>
      </c>
      <c r="V191" s="322">
        <f>IFERROR(SUM(V173:V189),"0")</f>
        <v>3450</v>
      </c>
      <c r="W191" s="322">
        <f>IFERROR(SUM(W173:W189),"0")</f>
        <v>3456.3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24">
        <v>4680115882874</v>
      </c>
      <c r="E193" s="325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70" t="s">
        <v>331</v>
      </c>
      <c r="O193" s="327"/>
      <c r="P193" s="327"/>
      <c r="Q193" s="327"/>
      <c r="R193" s="325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24">
        <v>4680115884434</v>
      </c>
      <c r="E194" s="325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91" t="s">
        <v>334</v>
      </c>
      <c r="O194" s="327"/>
      <c r="P194" s="327"/>
      <c r="Q194" s="327"/>
      <c r="R194" s="325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24">
        <v>4680115880801</v>
      </c>
      <c r="E195" s="325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7"/>
      <c r="P195" s="327"/>
      <c r="Q195" s="327"/>
      <c r="R195" s="325"/>
      <c r="S195" s="34"/>
      <c r="T195" s="34"/>
      <c r="U195" s="35" t="s">
        <v>65</v>
      </c>
      <c r="V195" s="320">
        <v>28</v>
      </c>
      <c r="W195" s="321">
        <f>IFERROR(IF(V195="",0,CEILING((V195/$H195),1)*$H195),"")</f>
        <v>28.799999999999997</v>
      </c>
      <c r="X195" s="36">
        <f>IFERROR(IF(W195=0,"",ROUNDUP(W195/H195,0)*0.00753),"")</f>
        <v>9.0359999999999996E-2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24">
        <v>4680115880818</v>
      </c>
      <c r="E196" s="325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7"/>
      <c r="P196" s="327"/>
      <c r="Q196" s="327"/>
      <c r="R196" s="325"/>
      <c r="S196" s="34"/>
      <c r="T196" s="34"/>
      <c r="U196" s="35" t="s">
        <v>65</v>
      </c>
      <c r="V196" s="320">
        <v>48</v>
      </c>
      <c r="W196" s="321">
        <f>IFERROR(IF(V196="",0,CEILING((V196/$H196),1)*$H196),"")</f>
        <v>48</v>
      </c>
      <c r="X196" s="36">
        <f>IFERROR(IF(W196=0,"",ROUNDUP(W196/H196,0)*0.00753),"")</f>
        <v>0.15060000000000001</v>
      </c>
      <c r="Y196" s="56"/>
      <c r="Z196" s="57"/>
      <c r="AD196" s="58"/>
      <c r="BA196" s="167" t="s">
        <v>1</v>
      </c>
    </row>
    <row r="197" spans="1:53" x14ac:dyDescent="0.2">
      <c r="A197" s="334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5"/>
      <c r="N197" s="329" t="s">
        <v>66</v>
      </c>
      <c r="O197" s="330"/>
      <c r="P197" s="330"/>
      <c r="Q197" s="330"/>
      <c r="R197" s="330"/>
      <c r="S197" s="330"/>
      <c r="T197" s="331"/>
      <c r="U197" s="37" t="s">
        <v>67</v>
      </c>
      <c r="V197" s="322">
        <f>IFERROR(V193/H193,"0")+IFERROR(V194/H194,"0")+IFERROR(V195/H195,"0")+IFERROR(V196/H196,"0")</f>
        <v>31.666666666666668</v>
      </c>
      <c r="W197" s="322">
        <f>IFERROR(W193/H193,"0")+IFERROR(W194/H194,"0")+IFERROR(W195/H195,"0")+IFERROR(W196/H196,"0")</f>
        <v>32</v>
      </c>
      <c r="X197" s="322">
        <f>IFERROR(IF(X193="",0,X193),"0")+IFERROR(IF(X194="",0,X194),"0")+IFERROR(IF(X195="",0,X195),"0")+IFERROR(IF(X196="",0,X196),"0")</f>
        <v>0.24096000000000001</v>
      </c>
      <c r="Y197" s="323"/>
      <c r="Z197" s="323"/>
    </row>
    <row r="198" spans="1:53" x14ac:dyDescent="0.2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5"/>
      <c r="N198" s="329" t="s">
        <v>66</v>
      </c>
      <c r="O198" s="330"/>
      <c r="P198" s="330"/>
      <c r="Q198" s="330"/>
      <c r="R198" s="330"/>
      <c r="S198" s="330"/>
      <c r="T198" s="331"/>
      <c r="U198" s="37" t="s">
        <v>65</v>
      </c>
      <c r="V198" s="322">
        <f>IFERROR(SUM(V193:V196),"0")</f>
        <v>76</v>
      </c>
      <c r="W198" s="322">
        <f>IFERROR(SUM(W193:W196),"0")</f>
        <v>76.8</v>
      </c>
      <c r="X198" s="37"/>
      <c r="Y198" s="323"/>
      <c r="Z198" s="323"/>
    </row>
    <row r="199" spans="1:53" ht="16.5" hidden="1" customHeight="1" x14ac:dyDescent="0.25">
      <c r="A199" s="332" t="s">
        <v>339</v>
      </c>
      <c r="B199" s="333"/>
      <c r="C199" s="333"/>
      <c r="D199" s="333"/>
      <c r="E199" s="333"/>
      <c r="F199" s="333"/>
      <c r="G199" s="333"/>
      <c r="H199" s="333"/>
      <c r="I199" s="333"/>
      <c r="J199" s="333"/>
      <c r="K199" s="333"/>
      <c r="L199" s="333"/>
      <c r="M199" s="333"/>
      <c r="N199" s="333"/>
      <c r="O199" s="333"/>
      <c r="P199" s="333"/>
      <c r="Q199" s="333"/>
      <c r="R199" s="333"/>
      <c r="S199" s="333"/>
      <c r="T199" s="333"/>
      <c r="U199" s="333"/>
      <c r="V199" s="333"/>
      <c r="W199" s="333"/>
      <c r="X199" s="333"/>
      <c r="Y199" s="316"/>
      <c r="Z199" s="316"/>
    </row>
    <row r="200" spans="1:53" ht="14.25" hidden="1" customHeight="1" x14ac:dyDescent="0.25">
      <c r="A200" s="336" t="s">
        <v>60</v>
      </c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3"/>
      <c r="P200" s="333"/>
      <c r="Q200" s="333"/>
      <c r="R200" s="333"/>
      <c r="S200" s="333"/>
      <c r="T200" s="333"/>
      <c r="U200" s="333"/>
      <c r="V200" s="333"/>
      <c r="W200" s="333"/>
      <c r="X200" s="333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24">
        <v>4607091389845</v>
      </c>
      <c r="E201" s="325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60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27"/>
      <c r="P201" s="327"/>
      <c r="Q201" s="327"/>
      <c r="R201" s="325"/>
      <c r="S201" s="34"/>
      <c r="T201" s="34"/>
      <c r="U201" s="35" t="s">
        <v>65</v>
      </c>
      <c r="V201" s="320">
        <v>210</v>
      </c>
      <c r="W201" s="321">
        <f>IFERROR(IF(V201="",0,CEILING((V201/$H201),1)*$H201),"")</f>
        <v>210</v>
      </c>
      <c r="X201" s="36">
        <f>IFERROR(IF(W201=0,"",ROUNDUP(W201/H201,0)*0.00502),"")</f>
        <v>0.502</v>
      </c>
      <c r="Y201" s="56"/>
      <c r="Z201" s="57"/>
      <c r="AD201" s="58"/>
      <c r="BA201" s="168" t="s">
        <v>1</v>
      </c>
    </row>
    <row r="202" spans="1:53" x14ac:dyDescent="0.2">
      <c r="A202" s="334"/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5"/>
      <c r="N202" s="329" t="s">
        <v>66</v>
      </c>
      <c r="O202" s="330"/>
      <c r="P202" s="330"/>
      <c r="Q202" s="330"/>
      <c r="R202" s="330"/>
      <c r="S202" s="330"/>
      <c r="T202" s="331"/>
      <c r="U202" s="37" t="s">
        <v>67</v>
      </c>
      <c r="V202" s="322">
        <f>IFERROR(V201/H201,"0")</f>
        <v>100</v>
      </c>
      <c r="W202" s="322">
        <f>IFERROR(W201/H201,"0")</f>
        <v>100</v>
      </c>
      <c r="X202" s="322">
        <f>IFERROR(IF(X201="",0,X201),"0")</f>
        <v>0.502</v>
      </c>
      <c r="Y202" s="323"/>
      <c r="Z202" s="323"/>
    </row>
    <row r="203" spans="1:53" x14ac:dyDescent="0.2">
      <c r="A203" s="333"/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5"/>
      <c r="N203" s="329" t="s">
        <v>66</v>
      </c>
      <c r="O203" s="330"/>
      <c r="P203" s="330"/>
      <c r="Q203" s="330"/>
      <c r="R203" s="330"/>
      <c r="S203" s="330"/>
      <c r="T203" s="331"/>
      <c r="U203" s="37" t="s">
        <v>65</v>
      </c>
      <c r="V203" s="322">
        <f>IFERROR(SUM(V201:V201),"0")</f>
        <v>210</v>
      </c>
      <c r="W203" s="322">
        <f>IFERROR(SUM(W201:W201),"0")</f>
        <v>210</v>
      </c>
      <c r="X203" s="37"/>
      <c r="Y203" s="323"/>
      <c r="Z203" s="323"/>
    </row>
    <row r="204" spans="1:53" ht="16.5" hidden="1" customHeight="1" x14ac:dyDescent="0.25">
      <c r="A204" s="332" t="s">
        <v>342</v>
      </c>
      <c r="B204" s="333"/>
      <c r="C204" s="333"/>
      <c r="D204" s="333"/>
      <c r="E204" s="333"/>
      <c r="F204" s="333"/>
      <c r="G204" s="333"/>
      <c r="H204" s="333"/>
      <c r="I204" s="333"/>
      <c r="J204" s="333"/>
      <c r="K204" s="333"/>
      <c r="L204" s="333"/>
      <c r="M204" s="333"/>
      <c r="N204" s="333"/>
      <c r="O204" s="333"/>
      <c r="P204" s="333"/>
      <c r="Q204" s="333"/>
      <c r="R204" s="333"/>
      <c r="S204" s="333"/>
      <c r="T204" s="333"/>
      <c r="U204" s="333"/>
      <c r="V204" s="333"/>
      <c r="W204" s="333"/>
      <c r="X204" s="333"/>
      <c r="Y204" s="316"/>
      <c r="Z204" s="316"/>
    </row>
    <row r="205" spans="1:53" ht="14.25" hidden="1" customHeight="1" x14ac:dyDescent="0.25">
      <c r="A205" s="336" t="s">
        <v>103</v>
      </c>
      <c r="B205" s="333"/>
      <c r="C205" s="333"/>
      <c r="D205" s="333"/>
      <c r="E205" s="333"/>
      <c r="F205" s="333"/>
      <c r="G205" s="333"/>
      <c r="H205" s="333"/>
      <c r="I205" s="333"/>
      <c r="J205" s="333"/>
      <c r="K205" s="333"/>
      <c r="L205" s="333"/>
      <c r="M205" s="333"/>
      <c r="N205" s="333"/>
      <c r="O205" s="333"/>
      <c r="P205" s="333"/>
      <c r="Q205" s="333"/>
      <c r="R205" s="333"/>
      <c r="S205" s="333"/>
      <c r="T205" s="333"/>
      <c r="U205" s="333"/>
      <c r="V205" s="333"/>
      <c r="W205" s="333"/>
      <c r="X205" s="333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24">
        <v>4607091387445</v>
      </c>
      <c r="E206" s="325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5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27"/>
      <c r="P206" s="327"/>
      <c r="Q206" s="327"/>
      <c r="R206" s="325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24">
        <v>4607091386004</v>
      </c>
      <c r="E207" s="325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7"/>
      <c r="P207" s="327"/>
      <c r="Q207" s="327"/>
      <c r="R207" s="325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24">
        <v>4607091386004</v>
      </c>
      <c r="E208" s="325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7"/>
      <c r="P208" s="327"/>
      <c r="Q208" s="327"/>
      <c r="R208" s="325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24">
        <v>4607091386073</v>
      </c>
      <c r="E209" s="325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6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27"/>
      <c r="P209" s="327"/>
      <c r="Q209" s="327"/>
      <c r="R209" s="325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4301010928</v>
      </c>
      <c r="D210" s="324">
        <v>4607091387322</v>
      </c>
      <c r="E210" s="325"/>
      <c r="F210" s="319">
        <v>1.35</v>
      </c>
      <c r="G210" s="32">
        <v>8</v>
      </c>
      <c r="H210" s="319">
        <v>10.8</v>
      </c>
      <c r="I210" s="319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43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7"/>
      <c r="P210" s="327"/>
      <c r="Q210" s="327"/>
      <c r="R210" s="325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4301011395</v>
      </c>
      <c r="D211" s="324">
        <v>4607091387322</v>
      </c>
      <c r="E211" s="325"/>
      <c r="F211" s="319">
        <v>1.35</v>
      </c>
      <c r="G211" s="32">
        <v>8</v>
      </c>
      <c r="H211" s="319">
        <v>10.8</v>
      </c>
      <c r="I211" s="319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5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7"/>
      <c r="P211" s="327"/>
      <c r="Q211" s="327"/>
      <c r="R211" s="325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24">
        <v>4607091387377</v>
      </c>
      <c r="E212" s="325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27"/>
      <c r="P212" s="327"/>
      <c r="Q212" s="327"/>
      <c r="R212" s="325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24">
        <v>4607091387353</v>
      </c>
      <c r="E213" s="325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27"/>
      <c r="P213" s="327"/>
      <c r="Q213" s="327"/>
      <c r="R213" s="325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24">
        <v>4607091386011</v>
      </c>
      <c r="E214" s="325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27"/>
      <c r="P214" s="327"/>
      <c r="Q214" s="327"/>
      <c r="R214" s="325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24">
        <v>4607091387308</v>
      </c>
      <c r="E215" s="325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27"/>
      <c r="P215" s="327"/>
      <c r="Q215" s="327"/>
      <c r="R215" s="325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24">
        <v>4607091387339</v>
      </c>
      <c r="E216" s="325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27"/>
      <c r="P216" s="327"/>
      <c r="Q216" s="327"/>
      <c r="R216" s="325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24">
        <v>4680115882638</v>
      </c>
      <c r="E217" s="325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27"/>
      <c r="P217" s="327"/>
      <c r="Q217" s="327"/>
      <c r="R217" s="325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24">
        <v>4680115881938</v>
      </c>
      <c r="E218" s="325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27"/>
      <c r="P218" s="327"/>
      <c r="Q218" s="327"/>
      <c r="R218" s="325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24">
        <v>4607091387346</v>
      </c>
      <c r="E219" s="325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27"/>
      <c r="P219" s="327"/>
      <c r="Q219" s="327"/>
      <c r="R219" s="325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24">
        <v>4607091389807</v>
      </c>
      <c r="E220" s="325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27"/>
      <c r="P220" s="327"/>
      <c r="Q220" s="327"/>
      <c r="R220" s="325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34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5"/>
      <c r="N221" s="329" t="s">
        <v>66</v>
      </c>
      <c r="O221" s="330"/>
      <c r="P221" s="330"/>
      <c r="Q221" s="330"/>
      <c r="R221" s="330"/>
      <c r="S221" s="330"/>
      <c r="T221" s="331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5"/>
      <c r="N222" s="329" t="s">
        <v>66</v>
      </c>
      <c r="O222" s="330"/>
      <c r="P222" s="330"/>
      <c r="Q222" s="330"/>
      <c r="R222" s="330"/>
      <c r="S222" s="330"/>
      <c r="T222" s="331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24">
        <v>4680115881914</v>
      </c>
      <c r="E224" s="325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27"/>
      <c r="P224" s="327"/>
      <c r="Q224" s="327"/>
      <c r="R224" s="325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34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5"/>
      <c r="N225" s="329" t="s">
        <v>66</v>
      </c>
      <c r="O225" s="330"/>
      <c r="P225" s="330"/>
      <c r="Q225" s="330"/>
      <c r="R225" s="330"/>
      <c r="S225" s="330"/>
      <c r="T225" s="331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5"/>
      <c r="N226" s="329" t="s">
        <v>66</v>
      </c>
      <c r="O226" s="330"/>
      <c r="P226" s="330"/>
      <c r="Q226" s="330"/>
      <c r="R226" s="330"/>
      <c r="S226" s="330"/>
      <c r="T226" s="331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15"/>
      <c r="Z227" s="315"/>
    </row>
    <row r="228" spans="1:53" ht="27" hidden="1" customHeight="1" x14ac:dyDescent="0.25">
      <c r="A228" s="54" t="s">
        <v>373</v>
      </c>
      <c r="B228" s="54" t="s">
        <v>374</v>
      </c>
      <c r="C228" s="31">
        <v>4301030878</v>
      </c>
      <c r="D228" s="324">
        <v>4607091387193</v>
      </c>
      <c r="E228" s="325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4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27"/>
      <c r="P228" s="327"/>
      <c r="Q228" s="327"/>
      <c r="R228" s="325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24">
        <v>4607091387230</v>
      </c>
      <c r="E229" s="325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27"/>
      <c r="P229" s="327"/>
      <c r="Q229" s="327"/>
      <c r="R229" s="325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24">
        <v>4607091387285</v>
      </c>
      <c r="E230" s="325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27"/>
      <c r="P230" s="327"/>
      <c r="Q230" s="327"/>
      <c r="R230" s="325"/>
      <c r="S230" s="34"/>
      <c r="T230" s="34"/>
      <c r="U230" s="35" t="s">
        <v>65</v>
      </c>
      <c r="V230" s="320">
        <v>10.5</v>
      </c>
      <c r="W230" s="321">
        <f>IFERROR(IF(V230="",0,CEILING((V230/$H230),1)*$H230),"")</f>
        <v>10.5</v>
      </c>
      <c r="X230" s="36">
        <f>IFERROR(IF(W230=0,"",ROUNDUP(W230/H230,0)*0.00502),"")</f>
        <v>2.5100000000000001E-2</v>
      </c>
      <c r="Y230" s="56"/>
      <c r="Z230" s="57"/>
      <c r="AD230" s="58"/>
      <c r="BA230" s="187" t="s">
        <v>1</v>
      </c>
    </row>
    <row r="231" spans="1:53" x14ac:dyDescent="0.2">
      <c r="A231" s="334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5"/>
      <c r="N231" s="329" t="s">
        <v>66</v>
      </c>
      <c r="O231" s="330"/>
      <c r="P231" s="330"/>
      <c r="Q231" s="330"/>
      <c r="R231" s="330"/>
      <c r="S231" s="330"/>
      <c r="T231" s="331"/>
      <c r="U231" s="37" t="s">
        <v>67</v>
      </c>
      <c r="V231" s="322">
        <f>IFERROR(V228/H228,"0")+IFERROR(V229/H229,"0")+IFERROR(V230/H230,"0")</f>
        <v>5</v>
      </c>
      <c r="W231" s="322">
        <f>IFERROR(W228/H228,"0")+IFERROR(W229/H229,"0")+IFERROR(W230/H230,"0")</f>
        <v>5</v>
      </c>
      <c r="X231" s="322">
        <f>IFERROR(IF(X228="",0,X228),"0")+IFERROR(IF(X229="",0,X229),"0")+IFERROR(IF(X230="",0,X230),"0")</f>
        <v>2.5100000000000001E-2</v>
      </c>
      <c r="Y231" s="323"/>
      <c r="Z231" s="323"/>
    </row>
    <row r="232" spans="1:53" x14ac:dyDescent="0.2">
      <c r="A232" s="333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5"/>
      <c r="N232" s="329" t="s">
        <v>66</v>
      </c>
      <c r="O232" s="330"/>
      <c r="P232" s="330"/>
      <c r="Q232" s="330"/>
      <c r="R232" s="330"/>
      <c r="S232" s="330"/>
      <c r="T232" s="331"/>
      <c r="U232" s="37" t="s">
        <v>65</v>
      </c>
      <c r="V232" s="322">
        <f>IFERROR(SUM(V228:V230),"0")</f>
        <v>10.5</v>
      </c>
      <c r="W232" s="322">
        <f>IFERROR(SUM(W228:W230),"0")</f>
        <v>10.5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33"/>
      <c r="P233" s="333"/>
      <c r="Q233" s="333"/>
      <c r="R233" s="333"/>
      <c r="S233" s="333"/>
      <c r="T233" s="333"/>
      <c r="U233" s="333"/>
      <c r="V233" s="333"/>
      <c r="W233" s="333"/>
      <c r="X233" s="333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24">
        <v>4607091387766</v>
      </c>
      <c r="E234" s="325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5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27"/>
      <c r="P234" s="327"/>
      <c r="Q234" s="327"/>
      <c r="R234" s="325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24">
        <v>4607091387957</v>
      </c>
      <c r="E235" s="325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6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27"/>
      <c r="P235" s="327"/>
      <c r="Q235" s="327"/>
      <c r="R235" s="325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24">
        <v>4607091387964</v>
      </c>
      <c r="E236" s="325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27"/>
      <c r="P236" s="327"/>
      <c r="Q236" s="327"/>
      <c r="R236" s="325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24">
        <v>4680115883604</v>
      </c>
      <c r="E237" s="325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605" t="s">
        <v>387</v>
      </c>
      <c r="O237" s="327"/>
      <c r="P237" s="327"/>
      <c r="Q237" s="327"/>
      <c r="R237" s="325"/>
      <c r="S237" s="34"/>
      <c r="T237" s="34"/>
      <c r="U237" s="35" t="s">
        <v>65</v>
      </c>
      <c r="V237" s="320">
        <v>979.99999999999989</v>
      </c>
      <c r="W237" s="321">
        <f t="shared" si="11"/>
        <v>980.7</v>
      </c>
      <c r="X237" s="36">
        <f>IFERROR(IF(W237=0,"",ROUNDUP(W237/H237,0)*0.00753),"")</f>
        <v>3.5165100000000002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24">
        <v>4680115883567</v>
      </c>
      <c r="E238" s="325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544" t="s">
        <v>390</v>
      </c>
      <c r="O238" s="327"/>
      <c r="P238" s="327"/>
      <c r="Q238" s="327"/>
      <c r="R238" s="325"/>
      <c r="S238" s="34"/>
      <c r="T238" s="34"/>
      <c r="U238" s="35" t="s">
        <v>65</v>
      </c>
      <c r="V238" s="320">
        <v>420</v>
      </c>
      <c r="W238" s="321">
        <f t="shared" si="11"/>
        <v>420</v>
      </c>
      <c r="X238" s="36">
        <f>IFERROR(IF(W238=0,"",ROUNDUP(W238/H238,0)*0.00753),"")</f>
        <v>1.506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24">
        <v>4607091381672</v>
      </c>
      <c r="E239" s="325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27"/>
      <c r="P239" s="327"/>
      <c r="Q239" s="327"/>
      <c r="R239" s="325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24">
        <v>4607091387537</v>
      </c>
      <c r="E240" s="325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5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27"/>
      <c r="P240" s="327"/>
      <c r="Q240" s="327"/>
      <c r="R240" s="325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24">
        <v>4607091387513</v>
      </c>
      <c r="E241" s="325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27"/>
      <c r="P241" s="327"/>
      <c r="Q241" s="327"/>
      <c r="R241" s="325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24">
        <v>4680115880511</v>
      </c>
      <c r="E242" s="325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42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27"/>
      <c r="P242" s="327"/>
      <c r="Q242" s="327"/>
      <c r="R242" s="325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34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5"/>
      <c r="N243" s="329" t="s">
        <v>66</v>
      </c>
      <c r="O243" s="330"/>
      <c r="P243" s="330"/>
      <c r="Q243" s="330"/>
      <c r="R243" s="330"/>
      <c r="S243" s="330"/>
      <c r="T243" s="331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666.66666666666652</v>
      </c>
      <c r="W243" s="322">
        <f>IFERROR(W234/H234,"0")+IFERROR(W235/H235,"0")+IFERROR(W236/H236,"0")+IFERROR(W237/H237,"0")+IFERROR(W238/H238,"0")+IFERROR(W239/H239,"0")+IFERROR(W240/H240,"0")+IFERROR(W241/H241,"0")+IFERROR(W242/H242,"0")</f>
        <v>667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5.0225100000000005</v>
      </c>
      <c r="Y243" s="323"/>
      <c r="Z243" s="323"/>
    </row>
    <row r="244" spans="1:53" x14ac:dyDescent="0.2">
      <c r="A244" s="333"/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5"/>
      <c r="N244" s="329" t="s">
        <v>66</v>
      </c>
      <c r="O244" s="330"/>
      <c r="P244" s="330"/>
      <c r="Q244" s="330"/>
      <c r="R244" s="330"/>
      <c r="S244" s="330"/>
      <c r="T244" s="331"/>
      <c r="U244" s="37" t="s">
        <v>65</v>
      </c>
      <c r="V244" s="322">
        <f>IFERROR(SUM(V234:V242),"0")</f>
        <v>1400</v>
      </c>
      <c r="W244" s="322">
        <f>IFERROR(SUM(W234:W242),"0")</f>
        <v>1400.7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33"/>
      <c r="P245" s="333"/>
      <c r="Q245" s="333"/>
      <c r="R245" s="333"/>
      <c r="S245" s="333"/>
      <c r="T245" s="333"/>
      <c r="U245" s="333"/>
      <c r="V245" s="333"/>
      <c r="W245" s="333"/>
      <c r="X245" s="333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24">
        <v>4607091380880</v>
      </c>
      <c r="E246" s="325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6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27"/>
      <c r="P246" s="327"/>
      <c r="Q246" s="327"/>
      <c r="R246" s="325"/>
      <c r="S246" s="34"/>
      <c r="T246" s="34"/>
      <c r="U246" s="35" t="s">
        <v>65</v>
      </c>
      <c r="V246" s="320">
        <v>20</v>
      </c>
      <c r="W246" s="321">
        <f>IFERROR(IF(V246="",0,CEILING((V246/$H246),1)*$H246),"")</f>
        <v>25.200000000000003</v>
      </c>
      <c r="X246" s="36">
        <f>IFERROR(IF(W246=0,"",ROUNDUP(W246/H246,0)*0.02175),"")</f>
        <v>6.5250000000000002E-2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4">
        <v>4607091384482</v>
      </c>
      <c r="E247" s="325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6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27"/>
      <c r="P247" s="327"/>
      <c r="Q247" s="327"/>
      <c r="R247" s="325"/>
      <c r="S247" s="34"/>
      <c r="T247" s="34"/>
      <c r="U247" s="35" t="s">
        <v>65</v>
      </c>
      <c r="V247" s="320">
        <v>300</v>
      </c>
      <c r="W247" s="321">
        <f>IFERROR(IF(V247="",0,CEILING((V247/$H247),1)*$H247),"")</f>
        <v>304.2</v>
      </c>
      <c r="X247" s="36">
        <f>IFERROR(IF(W247=0,"",ROUNDUP(W247/H247,0)*0.02175),"")</f>
        <v>0.84824999999999995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24">
        <v>4607091380897</v>
      </c>
      <c r="E248" s="325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27"/>
      <c r="P248" s="327"/>
      <c r="Q248" s="327"/>
      <c r="R248" s="325"/>
      <c r="S248" s="34"/>
      <c r="T248" s="34"/>
      <c r="U248" s="35" t="s">
        <v>65</v>
      </c>
      <c r="V248" s="320">
        <v>30</v>
      </c>
      <c r="W248" s="321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x14ac:dyDescent="0.2">
      <c r="A249" s="334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5"/>
      <c r="N249" s="329" t="s">
        <v>66</v>
      </c>
      <c r="O249" s="330"/>
      <c r="P249" s="330"/>
      <c r="Q249" s="330"/>
      <c r="R249" s="330"/>
      <c r="S249" s="330"/>
      <c r="T249" s="331"/>
      <c r="U249" s="37" t="s">
        <v>67</v>
      </c>
      <c r="V249" s="322">
        <f>IFERROR(V246/H246,"0")+IFERROR(V247/H247,"0")+IFERROR(V248/H248,"0")</f>
        <v>44.413919413919409</v>
      </c>
      <c r="W249" s="322">
        <f>IFERROR(W246/H246,"0")+IFERROR(W247/H247,"0")+IFERROR(W248/H248,"0")</f>
        <v>46</v>
      </c>
      <c r="X249" s="322">
        <f>IFERROR(IF(X246="",0,X246),"0")+IFERROR(IF(X247="",0,X247),"0")+IFERROR(IF(X248="",0,X248),"0")</f>
        <v>1.0004999999999999</v>
      </c>
      <c r="Y249" s="323"/>
      <c r="Z249" s="323"/>
    </row>
    <row r="250" spans="1:53" x14ac:dyDescent="0.2">
      <c r="A250" s="333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5"/>
      <c r="N250" s="329" t="s">
        <v>66</v>
      </c>
      <c r="O250" s="330"/>
      <c r="P250" s="330"/>
      <c r="Q250" s="330"/>
      <c r="R250" s="330"/>
      <c r="S250" s="330"/>
      <c r="T250" s="331"/>
      <c r="U250" s="37" t="s">
        <v>65</v>
      </c>
      <c r="V250" s="322">
        <f>IFERROR(SUM(V246:V248),"0")</f>
        <v>350</v>
      </c>
      <c r="W250" s="322">
        <f>IFERROR(SUM(W246:W248),"0")</f>
        <v>363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33"/>
      <c r="P251" s="333"/>
      <c r="Q251" s="333"/>
      <c r="R251" s="333"/>
      <c r="S251" s="333"/>
      <c r="T251" s="333"/>
      <c r="U251" s="333"/>
      <c r="V251" s="333"/>
      <c r="W251" s="333"/>
      <c r="X251" s="333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24">
        <v>4607091388374</v>
      </c>
      <c r="E252" s="325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375" t="s">
        <v>407</v>
      </c>
      <c r="O252" s="327"/>
      <c r="P252" s="327"/>
      <c r="Q252" s="327"/>
      <c r="R252" s="325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24">
        <v>4607091388381</v>
      </c>
      <c r="E253" s="325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661" t="s">
        <v>410</v>
      </c>
      <c r="O253" s="327"/>
      <c r="P253" s="327"/>
      <c r="Q253" s="327"/>
      <c r="R253" s="325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24">
        <v>4607091388404</v>
      </c>
      <c r="E254" s="325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27"/>
      <c r="P254" s="327"/>
      <c r="Q254" s="327"/>
      <c r="R254" s="325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34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5"/>
      <c r="N255" s="329" t="s">
        <v>66</v>
      </c>
      <c r="O255" s="330"/>
      <c r="P255" s="330"/>
      <c r="Q255" s="330"/>
      <c r="R255" s="330"/>
      <c r="S255" s="330"/>
      <c r="T255" s="331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5"/>
      <c r="N256" s="329" t="s">
        <v>66</v>
      </c>
      <c r="O256" s="330"/>
      <c r="P256" s="330"/>
      <c r="Q256" s="330"/>
      <c r="R256" s="330"/>
      <c r="S256" s="330"/>
      <c r="T256" s="331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24">
        <v>4680115881808</v>
      </c>
      <c r="E258" s="325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27"/>
      <c r="P258" s="327"/>
      <c r="Q258" s="327"/>
      <c r="R258" s="325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24">
        <v>4680115881822</v>
      </c>
      <c r="E259" s="325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27"/>
      <c r="P259" s="327"/>
      <c r="Q259" s="327"/>
      <c r="R259" s="325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24">
        <v>4680115880016</v>
      </c>
      <c r="E260" s="325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27"/>
      <c r="P260" s="327"/>
      <c r="Q260" s="327"/>
      <c r="R260" s="325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34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5"/>
      <c r="N261" s="329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5"/>
      <c r="N262" s="329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32" t="s">
        <v>422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16"/>
      <c r="Z263" s="316"/>
    </row>
    <row r="264" spans="1:53" ht="14.25" hidden="1" customHeight="1" x14ac:dyDescent="0.25">
      <c r="A264" s="336" t="s">
        <v>103</v>
      </c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24">
        <v>4607091387421</v>
      </c>
      <c r="E265" s="325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7"/>
      <c r="P265" s="327"/>
      <c r="Q265" s="327"/>
      <c r="R265" s="325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24">
        <v>4607091387421</v>
      </c>
      <c r="E266" s="325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7"/>
      <c r="P266" s="327"/>
      <c r="Q266" s="327"/>
      <c r="R266" s="325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24">
        <v>4607091387452</v>
      </c>
      <c r="E267" s="325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345" t="s">
        <v>428</v>
      </c>
      <c r="O267" s="327"/>
      <c r="P267" s="327"/>
      <c r="Q267" s="327"/>
      <c r="R267" s="325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24">
        <v>4607091387452</v>
      </c>
      <c r="E268" s="325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6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7"/>
      <c r="P268" s="327"/>
      <c r="Q268" s="327"/>
      <c r="R268" s="325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24">
        <v>4607091385984</v>
      </c>
      <c r="E269" s="325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5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27"/>
      <c r="P269" s="327"/>
      <c r="Q269" s="327"/>
      <c r="R269" s="325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24">
        <v>4607091387438</v>
      </c>
      <c r="E270" s="325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27"/>
      <c r="P270" s="327"/>
      <c r="Q270" s="327"/>
      <c r="R270" s="325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24">
        <v>4607091387469</v>
      </c>
      <c r="E271" s="325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27"/>
      <c r="P271" s="327"/>
      <c r="Q271" s="327"/>
      <c r="R271" s="325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34"/>
      <c r="B272" s="333"/>
      <c r="C272" s="333"/>
      <c r="D272" s="333"/>
      <c r="E272" s="333"/>
      <c r="F272" s="333"/>
      <c r="G272" s="333"/>
      <c r="H272" s="333"/>
      <c r="I272" s="333"/>
      <c r="J272" s="333"/>
      <c r="K272" s="333"/>
      <c r="L272" s="333"/>
      <c r="M272" s="335"/>
      <c r="N272" s="329" t="s">
        <v>66</v>
      </c>
      <c r="O272" s="330"/>
      <c r="P272" s="330"/>
      <c r="Q272" s="330"/>
      <c r="R272" s="330"/>
      <c r="S272" s="330"/>
      <c r="T272" s="331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33"/>
      <c r="B273" s="333"/>
      <c r="C273" s="333"/>
      <c r="D273" s="333"/>
      <c r="E273" s="333"/>
      <c r="F273" s="333"/>
      <c r="G273" s="333"/>
      <c r="H273" s="333"/>
      <c r="I273" s="333"/>
      <c r="J273" s="333"/>
      <c r="K273" s="333"/>
      <c r="L273" s="333"/>
      <c r="M273" s="335"/>
      <c r="N273" s="329" t="s">
        <v>66</v>
      </c>
      <c r="O273" s="330"/>
      <c r="P273" s="330"/>
      <c r="Q273" s="330"/>
      <c r="R273" s="330"/>
      <c r="S273" s="330"/>
      <c r="T273" s="331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33"/>
      <c r="C274" s="333"/>
      <c r="D274" s="333"/>
      <c r="E274" s="333"/>
      <c r="F274" s="333"/>
      <c r="G274" s="333"/>
      <c r="H274" s="333"/>
      <c r="I274" s="333"/>
      <c r="J274" s="333"/>
      <c r="K274" s="333"/>
      <c r="L274" s="333"/>
      <c r="M274" s="333"/>
      <c r="N274" s="333"/>
      <c r="O274" s="333"/>
      <c r="P274" s="333"/>
      <c r="Q274" s="333"/>
      <c r="R274" s="333"/>
      <c r="S274" s="333"/>
      <c r="T274" s="333"/>
      <c r="U274" s="333"/>
      <c r="V274" s="333"/>
      <c r="W274" s="333"/>
      <c r="X274" s="333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24">
        <v>4607091387292</v>
      </c>
      <c r="E275" s="325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3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27"/>
      <c r="P275" s="327"/>
      <c r="Q275" s="327"/>
      <c r="R275" s="325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24">
        <v>4607091387315</v>
      </c>
      <c r="E276" s="325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27"/>
      <c r="P276" s="327"/>
      <c r="Q276" s="327"/>
      <c r="R276" s="325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34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5"/>
      <c r="N277" s="329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33"/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5"/>
      <c r="N278" s="329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32" t="s">
        <v>440</v>
      </c>
      <c r="B279" s="333"/>
      <c r="C279" s="333"/>
      <c r="D279" s="333"/>
      <c r="E279" s="333"/>
      <c r="F279" s="333"/>
      <c r="G279" s="333"/>
      <c r="H279" s="333"/>
      <c r="I279" s="333"/>
      <c r="J279" s="333"/>
      <c r="K279" s="333"/>
      <c r="L279" s="333"/>
      <c r="M279" s="333"/>
      <c r="N279" s="333"/>
      <c r="O279" s="333"/>
      <c r="P279" s="333"/>
      <c r="Q279" s="333"/>
      <c r="R279" s="333"/>
      <c r="S279" s="333"/>
      <c r="T279" s="333"/>
      <c r="U279" s="333"/>
      <c r="V279" s="333"/>
      <c r="W279" s="333"/>
      <c r="X279" s="333"/>
      <c r="Y279" s="316"/>
      <c r="Z279" s="316"/>
    </row>
    <row r="280" spans="1:53" ht="14.25" hidden="1" customHeight="1" x14ac:dyDescent="0.25">
      <c r="A280" s="336" t="s">
        <v>60</v>
      </c>
      <c r="B280" s="333"/>
      <c r="C280" s="333"/>
      <c r="D280" s="333"/>
      <c r="E280" s="333"/>
      <c r="F280" s="333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  <c r="X280" s="333"/>
      <c r="Y280" s="315"/>
      <c r="Z280" s="315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24">
        <v>4607091383836</v>
      </c>
      <c r="E281" s="325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5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27"/>
      <c r="P281" s="327"/>
      <c r="Q281" s="327"/>
      <c r="R281" s="325"/>
      <c r="S281" s="34"/>
      <c r="T281" s="34"/>
      <c r="U281" s="35" t="s">
        <v>65</v>
      </c>
      <c r="V281" s="320">
        <v>27</v>
      </c>
      <c r="W281" s="321">
        <f>IFERROR(IF(V281="",0,CEILING((V281/$H281),1)*$H281),"")</f>
        <v>27</v>
      </c>
      <c r="X281" s="36">
        <f>IFERROR(IF(W281=0,"",ROUNDUP(W281/H281,0)*0.00753),"")</f>
        <v>0.11295000000000001</v>
      </c>
      <c r="Y281" s="56"/>
      <c r="Z281" s="57"/>
      <c r="AD281" s="58"/>
      <c r="BA281" s="215" t="s">
        <v>1</v>
      </c>
    </row>
    <row r="282" spans="1:53" x14ac:dyDescent="0.2">
      <c r="A282" s="334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5"/>
      <c r="N282" s="329" t="s">
        <v>66</v>
      </c>
      <c r="O282" s="330"/>
      <c r="P282" s="330"/>
      <c r="Q282" s="330"/>
      <c r="R282" s="330"/>
      <c r="S282" s="330"/>
      <c r="T282" s="331"/>
      <c r="U282" s="37" t="s">
        <v>67</v>
      </c>
      <c r="V282" s="322">
        <f>IFERROR(V281/H281,"0")</f>
        <v>15</v>
      </c>
      <c r="W282" s="322">
        <f>IFERROR(W281/H281,"0")</f>
        <v>15</v>
      </c>
      <c r="X282" s="322">
        <f>IFERROR(IF(X281="",0,X281),"0")</f>
        <v>0.11295000000000001</v>
      </c>
      <c r="Y282" s="323"/>
      <c r="Z282" s="323"/>
    </row>
    <row r="283" spans="1:53" x14ac:dyDescent="0.2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5"/>
      <c r="N283" s="329" t="s">
        <v>66</v>
      </c>
      <c r="O283" s="330"/>
      <c r="P283" s="330"/>
      <c r="Q283" s="330"/>
      <c r="R283" s="330"/>
      <c r="S283" s="330"/>
      <c r="T283" s="331"/>
      <c r="U283" s="37" t="s">
        <v>65</v>
      </c>
      <c r="V283" s="322">
        <f>IFERROR(SUM(V281:V281),"0")</f>
        <v>27</v>
      </c>
      <c r="W283" s="322">
        <f>IFERROR(SUM(W281:W281),"0")</f>
        <v>27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24">
        <v>4607091387919</v>
      </c>
      <c r="E285" s="325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27"/>
      <c r="P285" s="327"/>
      <c r="Q285" s="327"/>
      <c r="R285" s="325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34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5"/>
      <c r="N286" s="329" t="s">
        <v>66</v>
      </c>
      <c r="O286" s="330"/>
      <c r="P286" s="330"/>
      <c r="Q286" s="330"/>
      <c r="R286" s="330"/>
      <c r="S286" s="330"/>
      <c r="T286" s="331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5"/>
      <c r="N287" s="329" t="s">
        <v>66</v>
      </c>
      <c r="O287" s="330"/>
      <c r="P287" s="330"/>
      <c r="Q287" s="330"/>
      <c r="R287" s="330"/>
      <c r="S287" s="330"/>
      <c r="T287" s="331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3"/>
      <c r="S288" s="333"/>
      <c r="T288" s="333"/>
      <c r="U288" s="333"/>
      <c r="V288" s="333"/>
      <c r="W288" s="333"/>
      <c r="X288" s="333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24">
        <v>4607091388831</v>
      </c>
      <c r="E289" s="325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27"/>
      <c r="P289" s="327"/>
      <c r="Q289" s="327"/>
      <c r="R289" s="325"/>
      <c r="S289" s="34"/>
      <c r="T289" s="34"/>
      <c r="U289" s="35" t="s">
        <v>65</v>
      </c>
      <c r="V289" s="320">
        <v>30.4</v>
      </c>
      <c r="W289" s="321">
        <f>IFERROR(IF(V289="",0,CEILING((V289/$H289),1)*$H289),"")</f>
        <v>31.919999999999998</v>
      </c>
      <c r="X289" s="36">
        <f>IFERROR(IF(W289=0,"",ROUNDUP(W289/H289,0)*0.00753),"")</f>
        <v>0.10542</v>
      </c>
      <c r="Y289" s="56"/>
      <c r="Z289" s="57"/>
      <c r="AD289" s="58"/>
      <c r="BA289" s="217" t="s">
        <v>1</v>
      </c>
    </row>
    <row r="290" spans="1:53" x14ac:dyDescent="0.2">
      <c r="A290" s="334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5"/>
      <c r="N290" s="329" t="s">
        <v>66</v>
      </c>
      <c r="O290" s="330"/>
      <c r="P290" s="330"/>
      <c r="Q290" s="330"/>
      <c r="R290" s="330"/>
      <c r="S290" s="330"/>
      <c r="T290" s="331"/>
      <c r="U290" s="37" t="s">
        <v>67</v>
      </c>
      <c r="V290" s="322">
        <f>IFERROR(V289/H289,"0")</f>
        <v>13.333333333333334</v>
      </c>
      <c r="W290" s="322">
        <f>IFERROR(W289/H289,"0")</f>
        <v>14</v>
      </c>
      <c r="X290" s="322">
        <f>IFERROR(IF(X289="",0,X289),"0")</f>
        <v>0.10542</v>
      </c>
      <c r="Y290" s="323"/>
      <c r="Z290" s="323"/>
    </row>
    <row r="291" spans="1:53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5"/>
      <c r="N291" s="329" t="s">
        <v>66</v>
      </c>
      <c r="O291" s="330"/>
      <c r="P291" s="330"/>
      <c r="Q291" s="330"/>
      <c r="R291" s="330"/>
      <c r="S291" s="330"/>
      <c r="T291" s="331"/>
      <c r="U291" s="37" t="s">
        <v>65</v>
      </c>
      <c r="V291" s="322">
        <f>IFERROR(SUM(V289:V289),"0")</f>
        <v>30.4</v>
      </c>
      <c r="W291" s="322">
        <f>IFERROR(SUM(W289:W289),"0")</f>
        <v>31.919999999999998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333"/>
      <c r="X292" s="333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24">
        <v>4607091383102</v>
      </c>
      <c r="E293" s="325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27"/>
      <c r="P293" s="327"/>
      <c r="Q293" s="327"/>
      <c r="R293" s="325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34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5"/>
      <c r="N294" s="329" t="s">
        <v>66</v>
      </c>
      <c r="O294" s="330"/>
      <c r="P294" s="330"/>
      <c r="Q294" s="330"/>
      <c r="R294" s="330"/>
      <c r="S294" s="330"/>
      <c r="T294" s="331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5"/>
      <c r="N295" s="329" t="s">
        <v>66</v>
      </c>
      <c r="O295" s="330"/>
      <c r="P295" s="330"/>
      <c r="Q295" s="330"/>
      <c r="R295" s="330"/>
      <c r="S295" s="330"/>
      <c r="T295" s="331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341" t="s">
        <v>449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48"/>
      <c r="Z296" s="48"/>
    </row>
    <row r="297" spans="1:53" ht="16.5" hidden="1" customHeight="1" x14ac:dyDescent="0.25">
      <c r="A297" s="332" t="s">
        <v>450</v>
      </c>
      <c r="B297" s="333"/>
      <c r="C297" s="333"/>
      <c r="D297" s="333"/>
      <c r="E297" s="333"/>
      <c r="F297" s="333"/>
      <c r="G297" s="333"/>
      <c r="H297" s="333"/>
      <c r="I297" s="333"/>
      <c r="J297" s="333"/>
      <c r="K297" s="333"/>
      <c r="L297" s="333"/>
      <c r="M297" s="333"/>
      <c r="N297" s="333"/>
      <c r="O297" s="333"/>
      <c r="P297" s="333"/>
      <c r="Q297" s="333"/>
      <c r="R297" s="333"/>
      <c r="S297" s="333"/>
      <c r="T297" s="333"/>
      <c r="U297" s="333"/>
      <c r="V297" s="333"/>
      <c r="W297" s="333"/>
      <c r="X297" s="333"/>
      <c r="Y297" s="316"/>
      <c r="Z297" s="316"/>
    </row>
    <row r="298" spans="1:53" ht="14.25" hidden="1" customHeight="1" x14ac:dyDescent="0.25">
      <c r="A298" s="336" t="s">
        <v>103</v>
      </c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3"/>
      <c r="N298" s="333"/>
      <c r="O298" s="333"/>
      <c r="P298" s="333"/>
      <c r="Q298" s="333"/>
      <c r="R298" s="333"/>
      <c r="S298" s="333"/>
      <c r="T298" s="333"/>
      <c r="U298" s="333"/>
      <c r="V298" s="333"/>
      <c r="W298" s="333"/>
      <c r="X298" s="333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4">
        <v>4607091383997</v>
      </c>
      <c r="E299" s="325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7"/>
      <c r="P299" s="327"/>
      <c r="Q299" s="327"/>
      <c r="R299" s="325"/>
      <c r="S299" s="34"/>
      <c r="T299" s="34"/>
      <c r="U299" s="35" t="s">
        <v>65</v>
      </c>
      <c r="V299" s="320">
        <v>1000</v>
      </c>
      <c r="W299" s="321">
        <f t="shared" ref="W299:W306" si="13">IFERROR(IF(V299="",0,CEILING((V299/$H299),1)*$H299),"")</f>
        <v>1005</v>
      </c>
      <c r="X299" s="36">
        <f>IFERROR(IF(W299=0,"",ROUNDUP(W299/H299,0)*0.02175),"")</f>
        <v>1.4572499999999999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24">
        <v>4607091383997</v>
      </c>
      <c r="E300" s="325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60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7"/>
      <c r="P300" s="327"/>
      <c r="Q300" s="327"/>
      <c r="R300" s="325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454</v>
      </c>
      <c r="B301" s="54" t="s">
        <v>455</v>
      </c>
      <c r="C301" s="31">
        <v>4301011326</v>
      </c>
      <c r="D301" s="324">
        <v>4607091384130</v>
      </c>
      <c r="E301" s="325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7"/>
      <c r="P301" s="327"/>
      <c r="Q301" s="327"/>
      <c r="R301" s="325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24">
        <v>4607091384130</v>
      </c>
      <c r="E302" s="325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7"/>
      <c r="P302" s="327"/>
      <c r="Q302" s="327"/>
      <c r="R302" s="325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4">
        <v>4607091384147</v>
      </c>
      <c r="E303" s="325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27"/>
      <c r="P303" s="327"/>
      <c r="Q303" s="327"/>
      <c r="R303" s="325"/>
      <c r="S303" s="34"/>
      <c r="T303" s="34"/>
      <c r="U303" s="35" t="s">
        <v>65</v>
      </c>
      <c r="V303" s="320">
        <v>1200</v>
      </c>
      <c r="W303" s="321">
        <f t="shared" si="13"/>
        <v>1200</v>
      </c>
      <c r="X303" s="36">
        <f>IFERROR(IF(W303=0,"",ROUNDUP(W303/H303,0)*0.02175),"")</f>
        <v>1.7399999999999998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24">
        <v>4607091384147</v>
      </c>
      <c r="E304" s="325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38" t="s">
        <v>460</v>
      </c>
      <c r="O304" s="327"/>
      <c r="P304" s="327"/>
      <c r="Q304" s="327"/>
      <c r="R304" s="325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24">
        <v>4607091384154</v>
      </c>
      <c r="E305" s="325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27"/>
      <c r="P305" s="327"/>
      <c r="Q305" s="327"/>
      <c r="R305" s="325"/>
      <c r="S305" s="34"/>
      <c r="T305" s="34"/>
      <c r="U305" s="35" t="s">
        <v>65</v>
      </c>
      <c r="V305" s="320">
        <v>100</v>
      </c>
      <c r="W305" s="321">
        <f t="shared" si="13"/>
        <v>100</v>
      </c>
      <c r="X305" s="36">
        <f>IFERROR(IF(W305=0,"",ROUNDUP(W305/H305,0)*0.00937),"")</f>
        <v>0.18740000000000001</v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463</v>
      </c>
      <c r="B306" s="54" t="s">
        <v>464</v>
      </c>
      <c r="C306" s="31">
        <v>4301011332</v>
      </c>
      <c r="D306" s="324">
        <v>4607091384161</v>
      </c>
      <c r="E306" s="325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27"/>
      <c r="P306" s="327"/>
      <c r="Q306" s="327"/>
      <c r="R306" s="325"/>
      <c r="S306" s="34"/>
      <c r="T306" s="34"/>
      <c r="U306" s="35" t="s">
        <v>65</v>
      </c>
      <c r="V306" s="320">
        <v>20</v>
      </c>
      <c r="W306" s="321">
        <f t="shared" si="13"/>
        <v>20</v>
      </c>
      <c r="X306" s="36">
        <f>IFERROR(IF(W306=0,"",ROUNDUP(W306/H306,0)*0.00937),"")</f>
        <v>3.7479999999999999E-2</v>
      </c>
      <c r="Y306" s="56"/>
      <c r="Z306" s="57"/>
      <c r="AD306" s="58"/>
      <c r="BA306" s="226" t="s">
        <v>1</v>
      </c>
    </row>
    <row r="307" spans="1:53" x14ac:dyDescent="0.2">
      <c r="A307" s="334"/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3"/>
      <c r="M307" s="335"/>
      <c r="N307" s="329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170.66666666666669</v>
      </c>
      <c r="W307" s="322">
        <f>IFERROR(W299/H299,"0")+IFERROR(W300/H300,"0")+IFERROR(W301/H301,"0")+IFERROR(W302/H302,"0")+IFERROR(W303/H303,"0")+IFERROR(W304/H304,"0")+IFERROR(W305/H305,"0")+IFERROR(W306/H306,"0")</f>
        <v>171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3.4221299999999997</v>
      </c>
      <c r="Y307" s="323"/>
      <c r="Z307" s="323"/>
    </row>
    <row r="308" spans="1:53" x14ac:dyDescent="0.2">
      <c r="A308" s="333"/>
      <c r="B308" s="333"/>
      <c r="C308" s="333"/>
      <c r="D308" s="333"/>
      <c r="E308" s="333"/>
      <c r="F308" s="333"/>
      <c r="G308" s="333"/>
      <c r="H308" s="333"/>
      <c r="I308" s="333"/>
      <c r="J308" s="333"/>
      <c r="K308" s="333"/>
      <c r="L308" s="333"/>
      <c r="M308" s="335"/>
      <c r="N308" s="329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22">
        <f>IFERROR(SUM(V299:V306),"0")</f>
        <v>2320</v>
      </c>
      <c r="W308" s="322">
        <f>IFERROR(SUM(W299:W306),"0")</f>
        <v>2325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33"/>
      <c r="C309" s="333"/>
      <c r="D309" s="333"/>
      <c r="E309" s="333"/>
      <c r="F309" s="333"/>
      <c r="G309" s="333"/>
      <c r="H309" s="333"/>
      <c r="I309" s="333"/>
      <c r="J309" s="333"/>
      <c r="K309" s="333"/>
      <c r="L309" s="333"/>
      <c r="M309" s="333"/>
      <c r="N309" s="333"/>
      <c r="O309" s="333"/>
      <c r="P309" s="333"/>
      <c r="Q309" s="333"/>
      <c r="R309" s="333"/>
      <c r="S309" s="333"/>
      <c r="T309" s="333"/>
      <c r="U309" s="333"/>
      <c r="V309" s="333"/>
      <c r="W309" s="333"/>
      <c r="X309" s="333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4">
        <v>4607091383980</v>
      </c>
      <c r="E310" s="325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4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27"/>
      <c r="P310" s="327"/>
      <c r="Q310" s="327"/>
      <c r="R310" s="325"/>
      <c r="S310" s="34"/>
      <c r="T310" s="34"/>
      <c r="U310" s="35" t="s">
        <v>65</v>
      </c>
      <c r="V310" s="320">
        <v>1000</v>
      </c>
      <c r="W310" s="321">
        <f>IFERROR(IF(V310="",0,CEILING((V310/$H310),1)*$H310),"")</f>
        <v>1005</v>
      </c>
      <c r="X310" s="36">
        <f>IFERROR(IF(W310=0,"",ROUNDUP(W310/H310,0)*0.02175),"")</f>
        <v>1.4572499999999999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24">
        <v>4680115883314</v>
      </c>
      <c r="E311" s="325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0" t="s">
        <v>469</v>
      </c>
      <c r="O311" s="327"/>
      <c r="P311" s="327"/>
      <c r="Q311" s="327"/>
      <c r="R311" s="325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24">
        <v>4607091384178</v>
      </c>
      <c r="E312" s="325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27"/>
      <c r="P312" s="327"/>
      <c r="Q312" s="327"/>
      <c r="R312" s="325"/>
      <c r="S312" s="34"/>
      <c r="T312" s="34"/>
      <c r="U312" s="35" t="s">
        <v>65</v>
      </c>
      <c r="V312" s="320">
        <v>8</v>
      </c>
      <c r="W312" s="321">
        <f>IFERROR(IF(V312="",0,CEILING((V312/$H312),1)*$H312),"")</f>
        <v>8</v>
      </c>
      <c r="X312" s="36">
        <f>IFERROR(IF(W312=0,"",ROUNDUP(W312/H312,0)*0.00937),"")</f>
        <v>1.874E-2</v>
      </c>
      <c r="Y312" s="56"/>
      <c r="Z312" s="57"/>
      <c r="AD312" s="58"/>
      <c r="BA312" s="229" t="s">
        <v>1</v>
      </c>
    </row>
    <row r="313" spans="1:53" x14ac:dyDescent="0.2">
      <c r="A313" s="334"/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5"/>
      <c r="N313" s="329" t="s">
        <v>66</v>
      </c>
      <c r="O313" s="330"/>
      <c r="P313" s="330"/>
      <c r="Q313" s="330"/>
      <c r="R313" s="330"/>
      <c r="S313" s="330"/>
      <c r="T313" s="331"/>
      <c r="U313" s="37" t="s">
        <v>67</v>
      </c>
      <c r="V313" s="322">
        <f>IFERROR(V310/H310,"0")+IFERROR(V311/H311,"0")+IFERROR(V312/H312,"0")</f>
        <v>68.666666666666671</v>
      </c>
      <c r="W313" s="322">
        <f>IFERROR(W310/H310,"0")+IFERROR(W311/H311,"0")+IFERROR(W312/H312,"0")</f>
        <v>69</v>
      </c>
      <c r="X313" s="322">
        <f>IFERROR(IF(X310="",0,X310),"0")+IFERROR(IF(X311="",0,X311),"0")+IFERROR(IF(X312="",0,X312),"0")</f>
        <v>1.4759899999999999</v>
      </c>
      <c r="Y313" s="323"/>
      <c r="Z313" s="323"/>
    </row>
    <row r="314" spans="1:53" x14ac:dyDescent="0.2">
      <c r="A314" s="333"/>
      <c r="B314" s="333"/>
      <c r="C314" s="333"/>
      <c r="D314" s="333"/>
      <c r="E314" s="333"/>
      <c r="F314" s="333"/>
      <c r="G314" s="333"/>
      <c r="H314" s="333"/>
      <c r="I314" s="333"/>
      <c r="J314" s="333"/>
      <c r="K314" s="333"/>
      <c r="L314" s="333"/>
      <c r="M314" s="335"/>
      <c r="N314" s="329" t="s">
        <v>66</v>
      </c>
      <c r="O314" s="330"/>
      <c r="P314" s="330"/>
      <c r="Q314" s="330"/>
      <c r="R314" s="330"/>
      <c r="S314" s="330"/>
      <c r="T314" s="331"/>
      <c r="U314" s="37" t="s">
        <v>65</v>
      </c>
      <c r="V314" s="322">
        <f>IFERROR(SUM(V310:V312),"0")</f>
        <v>1008</v>
      </c>
      <c r="W314" s="322">
        <f>IFERROR(SUM(W310:W312),"0")</f>
        <v>1013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33"/>
      <c r="C315" s="333"/>
      <c r="D315" s="333"/>
      <c r="E315" s="333"/>
      <c r="F315" s="333"/>
      <c r="G315" s="333"/>
      <c r="H315" s="333"/>
      <c r="I315" s="333"/>
      <c r="J315" s="333"/>
      <c r="K315" s="333"/>
      <c r="L315" s="333"/>
      <c r="M315" s="333"/>
      <c r="N315" s="333"/>
      <c r="O315" s="333"/>
      <c r="P315" s="333"/>
      <c r="Q315" s="333"/>
      <c r="R315" s="333"/>
      <c r="S315" s="333"/>
      <c r="T315" s="333"/>
      <c r="U315" s="333"/>
      <c r="V315" s="333"/>
      <c r="W315" s="333"/>
      <c r="X315" s="333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24">
        <v>4607091383928</v>
      </c>
      <c r="E316" s="325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497" t="s">
        <v>474</v>
      </c>
      <c r="O316" s="327"/>
      <c r="P316" s="327"/>
      <c r="Q316" s="327"/>
      <c r="R316" s="325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24">
        <v>4607091384260</v>
      </c>
      <c r="E317" s="325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7"/>
      <c r="P317" s="327"/>
      <c r="Q317" s="327"/>
      <c r="R317" s="325"/>
      <c r="S317" s="34"/>
      <c r="T317" s="34"/>
      <c r="U317" s="35" t="s">
        <v>65</v>
      </c>
      <c r="V317" s="320">
        <v>50</v>
      </c>
      <c r="W317" s="321">
        <f>IFERROR(IF(V317="",0,CEILING((V317/$H317),1)*$H317),"")</f>
        <v>54.6</v>
      </c>
      <c r="X317" s="36">
        <f>IFERROR(IF(W317=0,"",ROUNDUP(W317/H317,0)*0.02175),"")</f>
        <v>0.15225</v>
      </c>
      <c r="Y317" s="56"/>
      <c r="Z317" s="57"/>
      <c r="AD317" s="58"/>
      <c r="BA317" s="231" t="s">
        <v>1</v>
      </c>
    </row>
    <row r="318" spans="1:53" x14ac:dyDescent="0.2">
      <c r="A318" s="334"/>
      <c r="B318" s="333"/>
      <c r="C318" s="333"/>
      <c r="D318" s="333"/>
      <c r="E318" s="333"/>
      <c r="F318" s="333"/>
      <c r="G318" s="333"/>
      <c r="H318" s="333"/>
      <c r="I318" s="333"/>
      <c r="J318" s="333"/>
      <c r="K318" s="333"/>
      <c r="L318" s="333"/>
      <c r="M318" s="335"/>
      <c r="N318" s="329" t="s">
        <v>66</v>
      </c>
      <c r="O318" s="330"/>
      <c r="P318" s="330"/>
      <c r="Q318" s="330"/>
      <c r="R318" s="330"/>
      <c r="S318" s="330"/>
      <c r="T318" s="331"/>
      <c r="U318" s="37" t="s">
        <v>67</v>
      </c>
      <c r="V318" s="322">
        <f>IFERROR(V316/H316,"0")+IFERROR(V317/H317,"0")</f>
        <v>6.4102564102564106</v>
      </c>
      <c r="W318" s="322">
        <f>IFERROR(W316/H316,"0")+IFERROR(W317/H317,"0")</f>
        <v>7</v>
      </c>
      <c r="X318" s="322">
        <f>IFERROR(IF(X316="",0,X316),"0")+IFERROR(IF(X317="",0,X317),"0")</f>
        <v>0.15225</v>
      </c>
      <c r="Y318" s="323"/>
      <c r="Z318" s="323"/>
    </row>
    <row r="319" spans="1:53" x14ac:dyDescent="0.2">
      <c r="A319" s="333"/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5"/>
      <c r="N319" s="329" t="s">
        <v>66</v>
      </c>
      <c r="O319" s="330"/>
      <c r="P319" s="330"/>
      <c r="Q319" s="330"/>
      <c r="R319" s="330"/>
      <c r="S319" s="330"/>
      <c r="T319" s="331"/>
      <c r="U319" s="37" t="s">
        <v>65</v>
      </c>
      <c r="V319" s="322">
        <f>IFERROR(SUM(V316:V317),"0")</f>
        <v>50</v>
      </c>
      <c r="W319" s="322">
        <f>IFERROR(SUM(W316:W317),"0")</f>
        <v>54.6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33"/>
      <c r="C320" s="333"/>
      <c r="D320" s="333"/>
      <c r="E320" s="333"/>
      <c r="F320" s="333"/>
      <c r="G320" s="333"/>
      <c r="H320" s="333"/>
      <c r="I320" s="333"/>
      <c r="J320" s="333"/>
      <c r="K320" s="333"/>
      <c r="L320" s="333"/>
      <c r="M320" s="333"/>
      <c r="N320" s="333"/>
      <c r="O320" s="333"/>
      <c r="P320" s="333"/>
      <c r="Q320" s="333"/>
      <c r="R320" s="333"/>
      <c r="S320" s="333"/>
      <c r="T320" s="333"/>
      <c r="U320" s="333"/>
      <c r="V320" s="333"/>
      <c r="W320" s="333"/>
      <c r="X320" s="333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24">
        <v>4607091384673</v>
      </c>
      <c r="E321" s="325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3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7"/>
      <c r="P321" s="327"/>
      <c r="Q321" s="327"/>
      <c r="R321" s="325"/>
      <c r="S321" s="34"/>
      <c r="T321" s="34"/>
      <c r="U321" s="35" t="s">
        <v>65</v>
      </c>
      <c r="V321" s="320">
        <v>30</v>
      </c>
      <c r="W321" s="321">
        <f>IFERROR(IF(V321="",0,CEILING((V321/$H321),1)*$H321),"")</f>
        <v>31.2</v>
      </c>
      <c r="X321" s="36">
        <f>IFERROR(IF(W321=0,"",ROUNDUP(W321/H321,0)*0.02175),"")</f>
        <v>8.6999999999999994E-2</v>
      </c>
      <c r="Y321" s="56"/>
      <c r="Z321" s="57"/>
      <c r="AD321" s="58"/>
      <c r="BA321" s="232" t="s">
        <v>1</v>
      </c>
    </row>
    <row r="322" spans="1:53" x14ac:dyDescent="0.2">
      <c r="A322" s="334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5"/>
      <c r="N322" s="329" t="s">
        <v>66</v>
      </c>
      <c r="O322" s="330"/>
      <c r="P322" s="330"/>
      <c r="Q322" s="330"/>
      <c r="R322" s="330"/>
      <c r="S322" s="330"/>
      <c r="T322" s="331"/>
      <c r="U322" s="37" t="s">
        <v>67</v>
      </c>
      <c r="V322" s="322">
        <f>IFERROR(V321/H321,"0")</f>
        <v>3.8461538461538463</v>
      </c>
      <c r="W322" s="322">
        <f>IFERROR(W321/H321,"0")</f>
        <v>4</v>
      </c>
      <c r="X322" s="322">
        <f>IFERROR(IF(X321="",0,X321),"0")</f>
        <v>8.6999999999999994E-2</v>
      </c>
      <c r="Y322" s="323"/>
      <c r="Z322" s="323"/>
    </row>
    <row r="323" spans="1:53" x14ac:dyDescent="0.2">
      <c r="A323" s="333"/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5"/>
      <c r="N323" s="329" t="s">
        <v>66</v>
      </c>
      <c r="O323" s="330"/>
      <c r="P323" s="330"/>
      <c r="Q323" s="330"/>
      <c r="R323" s="330"/>
      <c r="S323" s="330"/>
      <c r="T323" s="331"/>
      <c r="U323" s="37" t="s">
        <v>65</v>
      </c>
      <c r="V323" s="322">
        <f>IFERROR(SUM(V321:V321),"0")</f>
        <v>30</v>
      </c>
      <c r="W323" s="322">
        <f>IFERROR(SUM(W321:W321),"0")</f>
        <v>31.2</v>
      </c>
      <c r="X323" s="37"/>
      <c r="Y323" s="323"/>
      <c r="Z323" s="323"/>
    </row>
    <row r="324" spans="1:53" ht="16.5" hidden="1" customHeight="1" x14ac:dyDescent="0.25">
      <c r="A324" s="332" t="s">
        <v>479</v>
      </c>
      <c r="B324" s="333"/>
      <c r="C324" s="333"/>
      <c r="D324" s="333"/>
      <c r="E324" s="333"/>
      <c r="F324" s="333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16"/>
      <c r="Z324" s="316"/>
    </row>
    <row r="325" spans="1:53" ht="14.25" hidden="1" customHeight="1" x14ac:dyDescent="0.25">
      <c r="A325" s="336" t="s">
        <v>103</v>
      </c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3"/>
      <c r="N325" s="333"/>
      <c r="O325" s="333"/>
      <c r="P325" s="333"/>
      <c r="Q325" s="333"/>
      <c r="R325" s="333"/>
      <c r="S325" s="333"/>
      <c r="T325" s="333"/>
      <c r="U325" s="333"/>
      <c r="V325" s="333"/>
      <c r="W325" s="333"/>
      <c r="X325" s="333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24">
        <v>4607091384185</v>
      </c>
      <c r="E326" s="325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4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7"/>
      <c r="P326" s="327"/>
      <c r="Q326" s="327"/>
      <c r="R326" s="325"/>
      <c r="S326" s="34"/>
      <c r="T326" s="34"/>
      <c r="U326" s="35" t="s">
        <v>65</v>
      </c>
      <c r="V326" s="320">
        <v>50</v>
      </c>
      <c r="W326" s="321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24">
        <v>4607091384192</v>
      </c>
      <c r="E327" s="325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7"/>
      <c r="P327" s="327"/>
      <c r="Q327" s="327"/>
      <c r="R327" s="325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24">
        <v>4680115881907</v>
      </c>
      <c r="E328" s="325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3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7"/>
      <c r="P328" s="327"/>
      <c r="Q328" s="327"/>
      <c r="R328" s="325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24">
        <v>4680115883925</v>
      </c>
      <c r="E329" s="325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25" t="s">
        <v>488</v>
      </c>
      <c r="O329" s="327"/>
      <c r="P329" s="327"/>
      <c r="Q329" s="327"/>
      <c r="R329" s="325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24">
        <v>4607091384680</v>
      </c>
      <c r="E330" s="325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3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7"/>
      <c r="P330" s="327"/>
      <c r="Q330" s="327"/>
      <c r="R330" s="325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4"/>
      <c r="B331" s="333"/>
      <c r="C331" s="333"/>
      <c r="D331" s="333"/>
      <c r="E331" s="333"/>
      <c r="F331" s="333"/>
      <c r="G331" s="333"/>
      <c r="H331" s="333"/>
      <c r="I331" s="333"/>
      <c r="J331" s="333"/>
      <c r="K331" s="333"/>
      <c r="L331" s="333"/>
      <c r="M331" s="33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2">
        <f>IFERROR(V326/H326,"0")+IFERROR(V327/H327,"0")+IFERROR(V328/H328,"0")+IFERROR(V329/H329,"0")+IFERROR(V330/H330,"0")</f>
        <v>4.166666666666667</v>
      </c>
      <c r="W331" s="322">
        <f>IFERROR(W326/H326,"0")+IFERROR(W327/H327,"0")+IFERROR(W328/H328,"0")+IFERROR(W329/H329,"0")+IFERROR(W330/H330,"0")</f>
        <v>5</v>
      </c>
      <c r="X331" s="322">
        <f>IFERROR(IF(X326="",0,X326),"0")+IFERROR(IF(X327="",0,X327),"0")+IFERROR(IF(X328="",0,X328),"0")+IFERROR(IF(X329="",0,X329),"0")+IFERROR(IF(X330="",0,X330),"0")</f>
        <v>0.10874999999999999</v>
      </c>
      <c r="Y331" s="323"/>
      <c r="Z331" s="323"/>
    </row>
    <row r="332" spans="1:53" x14ac:dyDescent="0.2">
      <c r="A332" s="333"/>
      <c r="B332" s="333"/>
      <c r="C332" s="333"/>
      <c r="D332" s="333"/>
      <c r="E332" s="333"/>
      <c r="F332" s="333"/>
      <c r="G332" s="333"/>
      <c r="H332" s="333"/>
      <c r="I332" s="333"/>
      <c r="J332" s="333"/>
      <c r="K332" s="333"/>
      <c r="L332" s="333"/>
      <c r="M332" s="33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2">
        <f>IFERROR(SUM(V326:V330),"0")</f>
        <v>50</v>
      </c>
      <c r="W332" s="322">
        <f>IFERROR(SUM(W326:W330),"0")</f>
        <v>60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3"/>
      <c r="N333" s="333"/>
      <c r="O333" s="333"/>
      <c r="P333" s="333"/>
      <c r="Q333" s="333"/>
      <c r="R333" s="333"/>
      <c r="S333" s="333"/>
      <c r="T333" s="333"/>
      <c r="U333" s="333"/>
      <c r="V333" s="333"/>
      <c r="W333" s="333"/>
      <c r="X333" s="333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24">
        <v>4607091384802</v>
      </c>
      <c r="E334" s="325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7"/>
      <c r="P334" s="327"/>
      <c r="Q334" s="327"/>
      <c r="R334" s="325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24">
        <v>4607091384826</v>
      </c>
      <c r="E335" s="325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59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7"/>
      <c r="P335" s="327"/>
      <c r="Q335" s="327"/>
      <c r="R335" s="325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4"/>
      <c r="B336" s="333"/>
      <c r="C336" s="333"/>
      <c r="D336" s="333"/>
      <c r="E336" s="333"/>
      <c r="F336" s="333"/>
      <c r="G336" s="333"/>
      <c r="H336" s="333"/>
      <c r="I336" s="333"/>
      <c r="J336" s="333"/>
      <c r="K336" s="333"/>
      <c r="L336" s="333"/>
      <c r="M336" s="33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33"/>
      <c r="B337" s="333"/>
      <c r="C337" s="333"/>
      <c r="D337" s="333"/>
      <c r="E337" s="333"/>
      <c r="F337" s="333"/>
      <c r="G337" s="333"/>
      <c r="H337" s="333"/>
      <c r="I337" s="333"/>
      <c r="J337" s="333"/>
      <c r="K337" s="333"/>
      <c r="L337" s="333"/>
      <c r="M337" s="33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33"/>
      <c r="C338" s="333"/>
      <c r="D338" s="333"/>
      <c r="E338" s="333"/>
      <c r="F338" s="333"/>
      <c r="G338" s="333"/>
      <c r="H338" s="333"/>
      <c r="I338" s="333"/>
      <c r="J338" s="333"/>
      <c r="K338" s="333"/>
      <c r="L338" s="333"/>
      <c r="M338" s="333"/>
      <c r="N338" s="333"/>
      <c r="O338" s="333"/>
      <c r="P338" s="333"/>
      <c r="Q338" s="333"/>
      <c r="R338" s="333"/>
      <c r="S338" s="333"/>
      <c r="T338" s="333"/>
      <c r="U338" s="333"/>
      <c r="V338" s="333"/>
      <c r="W338" s="333"/>
      <c r="X338" s="333"/>
      <c r="Y338" s="315"/>
      <c r="Z338" s="315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4">
        <v>4607091384246</v>
      </c>
      <c r="E339" s="325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7"/>
      <c r="P339" s="327"/>
      <c r="Q339" s="327"/>
      <c r="R339" s="325"/>
      <c r="S339" s="34"/>
      <c r="T339" s="34"/>
      <c r="U339" s="35" t="s">
        <v>65</v>
      </c>
      <c r="V339" s="320">
        <v>20</v>
      </c>
      <c r="W339" s="321">
        <f>IFERROR(IF(V339="",0,CEILING((V339/$H339),1)*$H339),"")</f>
        <v>23.4</v>
      </c>
      <c r="X339" s="36">
        <f>IFERROR(IF(W339=0,"",ROUNDUP(W339/H339,0)*0.02175),"")</f>
        <v>6.5250000000000002E-2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24">
        <v>4680115881976</v>
      </c>
      <c r="E340" s="325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7"/>
      <c r="P340" s="327"/>
      <c r="Q340" s="327"/>
      <c r="R340" s="325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24">
        <v>4607091384253</v>
      </c>
      <c r="E341" s="325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7"/>
      <c r="P341" s="327"/>
      <c r="Q341" s="327"/>
      <c r="R341" s="325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24">
        <v>4680115881969</v>
      </c>
      <c r="E342" s="325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7"/>
      <c r="P342" s="327"/>
      <c r="Q342" s="327"/>
      <c r="R342" s="325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4"/>
      <c r="B343" s="333"/>
      <c r="C343" s="333"/>
      <c r="D343" s="333"/>
      <c r="E343" s="333"/>
      <c r="F343" s="333"/>
      <c r="G343" s="333"/>
      <c r="H343" s="333"/>
      <c r="I343" s="333"/>
      <c r="J343" s="333"/>
      <c r="K343" s="333"/>
      <c r="L343" s="333"/>
      <c r="M343" s="33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2">
        <f>IFERROR(V339/H339,"0")+IFERROR(V340/H340,"0")+IFERROR(V341/H341,"0")+IFERROR(V342/H342,"0")</f>
        <v>2.5641025641025643</v>
      </c>
      <c r="W343" s="322">
        <f>IFERROR(W339/H339,"0")+IFERROR(W340/H340,"0")+IFERROR(W341/H341,"0")+IFERROR(W342/H342,"0")</f>
        <v>3</v>
      </c>
      <c r="X343" s="322">
        <f>IFERROR(IF(X339="",0,X339),"0")+IFERROR(IF(X340="",0,X340),"0")+IFERROR(IF(X341="",0,X341),"0")+IFERROR(IF(X342="",0,X342),"0")</f>
        <v>6.5250000000000002E-2</v>
      </c>
      <c r="Y343" s="323"/>
      <c r="Z343" s="323"/>
    </row>
    <row r="344" spans="1:53" x14ac:dyDescent="0.2">
      <c r="A344" s="333"/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2">
        <f>IFERROR(SUM(V339:V342),"0")</f>
        <v>20</v>
      </c>
      <c r="W344" s="322">
        <f>IFERROR(SUM(W339:W342),"0")</f>
        <v>23.4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3"/>
      <c r="N345" s="333"/>
      <c r="O345" s="333"/>
      <c r="P345" s="333"/>
      <c r="Q345" s="333"/>
      <c r="R345" s="333"/>
      <c r="S345" s="333"/>
      <c r="T345" s="333"/>
      <c r="U345" s="333"/>
      <c r="V345" s="333"/>
      <c r="W345" s="333"/>
      <c r="X345" s="333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24">
        <v>4607091389357</v>
      </c>
      <c r="E346" s="325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7"/>
      <c r="P346" s="327"/>
      <c r="Q346" s="327"/>
      <c r="R346" s="325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4"/>
      <c r="B347" s="333"/>
      <c r="C347" s="333"/>
      <c r="D347" s="333"/>
      <c r="E347" s="333"/>
      <c r="F347" s="333"/>
      <c r="G347" s="333"/>
      <c r="H347" s="333"/>
      <c r="I347" s="333"/>
      <c r="J347" s="333"/>
      <c r="K347" s="333"/>
      <c r="L347" s="333"/>
      <c r="M347" s="33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33"/>
      <c r="B348" s="333"/>
      <c r="C348" s="333"/>
      <c r="D348" s="333"/>
      <c r="E348" s="333"/>
      <c r="F348" s="333"/>
      <c r="G348" s="333"/>
      <c r="H348" s="333"/>
      <c r="I348" s="333"/>
      <c r="J348" s="333"/>
      <c r="K348" s="333"/>
      <c r="L348" s="333"/>
      <c r="M348" s="33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341" t="s">
        <v>506</v>
      </c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42"/>
      <c r="N349" s="342"/>
      <c r="O349" s="342"/>
      <c r="P349" s="342"/>
      <c r="Q349" s="342"/>
      <c r="R349" s="342"/>
      <c r="S349" s="342"/>
      <c r="T349" s="342"/>
      <c r="U349" s="342"/>
      <c r="V349" s="342"/>
      <c r="W349" s="342"/>
      <c r="X349" s="342"/>
      <c r="Y349" s="48"/>
      <c r="Z349" s="48"/>
    </row>
    <row r="350" spans="1:53" ht="16.5" hidden="1" customHeight="1" x14ac:dyDescent="0.25">
      <c r="A350" s="332" t="s">
        <v>507</v>
      </c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3"/>
      <c r="N350" s="333"/>
      <c r="O350" s="333"/>
      <c r="P350" s="333"/>
      <c r="Q350" s="333"/>
      <c r="R350" s="333"/>
      <c r="S350" s="333"/>
      <c r="T350" s="333"/>
      <c r="U350" s="333"/>
      <c r="V350" s="333"/>
      <c r="W350" s="333"/>
      <c r="X350" s="333"/>
      <c r="Y350" s="316"/>
      <c r="Z350" s="316"/>
    </row>
    <row r="351" spans="1:53" ht="14.25" hidden="1" customHeight="1" x14ac:dyDescent="0.25">
      <c r="A351" s="336" t="s">
        <v>103</v>
      </c>
      <c r="B351" s="333"/>
      <c r="C351" s="333"/>
      <c r="D351" s="333"/>
      <c r="E351" s="333"/>
      <c r="F351" s="333"/>
      <c r="G351" s="333"/>
      <c r="H351" s="333"/>
      <c r="I351" s="333"/>
      <c r="J351" s="333"/>
      <c r="K351" s="333"/>
      <c r="L351" s="333"/>
      <c r="M351" s="333"/>
      <c r="N351" s="333"/>
      <c r="O351" s="333"/>
      <c r="P351" s="333"/>
      <c r="Q351" s="333"/>
      <c r="R351" s="333"/>
      <c r="S351" s="333"/>
      <c r="T351" s="333"/>
      <c r="U351" s="333"/>
      <c r="V351" s="333"/>
      <c r="W351" s="333"/>
      <c r="X351" s="333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24">
        <v>4607091389708</v>
      </c>
      <c r="E352" s="325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2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7"/>
      <c r="P352" s="327"/>
      <c r="Q352" s="327"/>
      <c r="R352" s="325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24">
        <v>4607091389692</v>
      </c>
      <c r="E353" s="325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7"/>
      <c r="P353" s="327"/>
      <c r="Q353" s="327"/>
      <c r="R353" s="325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4"/>
      <c r="B354" s="333"/>
      <c r="C354" s="333"/>
      <c r="D354" s="333"/>
      <c r="E354" s="333"/>
      <c r="F354" s="333"/>
      <c r="G354" s="333"/>
      <c r="H354" s="333"/>
      <c r="I354" s="333"/>
      <c r="J354" s="333"/>
      <c r="K354" s="333"/>
      <c r="L354" s="333"/>
      <c r="M354" s="33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33"/>
      <c r="B355" s="333"/>
      <c r="C355" s="333"/>
      <c r="D355" s="333"/>
      <c r="E355" s="333"/>
      <c r="F355" s="333"/>
      <c r="G355" s="333"/>
      <c r="H355" s="333"/>
      <c r="I355" s="333"/>
      <c r="J355" s="333"/>
      <c r="K355" s="333"/>
      <c r="L355" s="333"/>
      <c r="M355" s="33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33"/>
      <c r="C356" s="333"/>
      <c r="D356" s="333"/>
      <c r="E356" s="333"/>
      <c r="F356" s="333"/>
      <c r="G356" s="333"/>
      <c r="H356" s="333"/>
      <c r="I356" s="333"/>
      <c r="J356" s="333"/>
      <c r="K356" s="333"/>
      <c r="L356" s="333"/>
      <c r="M356" s="333"/>
      <c r="N356" s="333"/>
      <c r="O356" s="333"/>
      <c r="P356" s="333"/>
      <c r="Q356" s="333"/>
      <c r="R356" s="333"/>
      <c r="S356" s="333"/>
      <c r="T356" s="333"/>
      <c r="U356" s="333"/>
      <c r="V356" s="333"/>
      <c r="W356" s="333"/>
      <c r="X356" s="333"/>
      <c r="Y356" s="315"/>
      <c r="Z356" s="315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24">
        <v>4607091389753</v>
      </c>
      <c r="E357" s="325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7"/>
      <c r="P357" s="327"/>
      <c r="Q357" s="327"/>
      <c r="R357" s="325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24">
        <v>4607091389760</v>
      </c>
      <c r="E358" s="325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7"/>
      <c r="P358" s="327"/>
      <c r="Q358" s="327"/>
      <c r="R358" s="325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24">
        <v>4607091389746</v>
      </c>
      <c r="E359" s="325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7"/>
      <c r="P359" s="327"/>
      <c r="Q359" s="327"/>
      <c r="R359" s="325"/>
      <c r="S359" s="34"/>
      <c r="T359" s="34"/>
      <c r="U359" s="35" t="s">
        <v>65</v>
      </c>
      <c r="V359" s="320">
        <v>120</v>
      </c>
      <c r="W359" s="321">
        <f t="shared" si="14"/>
        <v>121.80000000000001</v>
      </c>
      <c r="X359" s="36">
        <f>IFERROR(IF(W359=0,"",ROUNDUP(W359/H359,0)*0.00753),"")</f>
        <v>0.21837000000000001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24">
        <v>4680115882928</v>
      </c>
      <c r="E360" s="325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7"/>
      <c r="P360" s="327"/>
      <c r="Q360" s="327"/>
      <c r="R360" s="325"/>
      <c r="S360" s="34"/>
      <c r="T360" s="34"/>
      <c r="U360" s="35" t="s">
        <v>65</v>
      </c>
      <c r="V360" s="320">
        <v>19.600000000000001</v>
      </c>
      <c r="W360" s="321">
        <f t="shared" si="14"/>
        <v>20.16</v>
      </c>
      <c r="X360" s="36">
        <f>IFERROR(IF(W360=0,"",ROUNDUP(W360/H360,0)*0.00753),"")</f>
        <v>9.0359999999999996E-2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24">
        <v>4680115883147</v>
      </c>
      <c r="E361" s="325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7"/>
      <c r="P361" s="327"/>
      <c r="Q361" s="327"/>
      <c r="R361" s="325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24">
        <v>4607091384338</v>
      </c>
      <c r="E362" s="325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7"/>
      <c r="P362" s="327"/>
      <c r="Q362" s="327"/>
      <c r="R362" s="325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24">
        <v>4680115883154</v>
      </c>
      <c r="E363" s="325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7"/>
      <c r="P363" s="327"/>
      <c r="Q363" s="327"/>
      <c r="R363" s="325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24">
        <v>4607091389524</v>
      </c>
      <c r="E364" s="325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7"/>
      <c r="P364" s="327"/>
      <c r="Q364" s="327"/>
      <c r="R364" s="325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24">
        <v>4680115883161</v>
      </c>
      <c r="E365" s="325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45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7"/>
      <c r="P365" s="327"/>
      <c r="Q365" s="327"/>
      <c r="R365" s="325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24">
        <v>4607091384345</v>
      </c>
      <c r="E366" s="325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3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7"/>
      <c r="P366" s="327"/>
      <c r="Q366" s="327"/>
      <c r="R366" s="325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24">
        <v>4680115883178</v>
      </c>
      <c r="E367" s="325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61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7"/>
      <c r="P367" s="327"/>
      <c r="Q367" s="327"/>
      <c r="R367" s="325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24">
        <v>4607091389531</v>
      </c>
      <c r="E368" s="325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4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7"/>
      <c r="P368" s="327"/>
      <c r="Q368" s="327"/>
      <c r="R368" s="325"/>
      <c r="S368" s="34"/>
      <c r="T368" s="34"/>
      <c r="U368" s="35" t="s">
        <v>65</v>
      </c>
      <c r="V368" s="320">
        <v>105</v>
      </c>
      <c r="W368" s="321">
        <f t="shared" si="14"/>
        <v>105</v>
      </c>
      <c r="X368" s="36">
        <f t="shared" si="15"/>
        <v>0.251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24">
        <v>4680115883185</v>
      </c>
      <c r="E369" s="325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610" t="s">
        <v>538</v>
      </c>
      <c r="O369" s="327"/>
      <c r="P369" s="327"/>
      <c r="Q369" s="327"/>
      <c r="R369" s="325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4"/>
      <c r="B370" s="333"/>
      <c r="C370" s="333"/>
      <c r="D370" s="333"/>
      <c r="E370" s="333"/>
      <c r="F370" s="333"/>
      <c r="G370" s="333"/>
      <c r="H370" s="333"/>
      <c r="I370" s="333"/>
      <c r="J370" s="333"/>
      <c r="K370" s="333"/>
      <c r="L370" s="333"/>
      <c r="M370" s="33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90.238095238095241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91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0.55973000000000006</v>
      </c>
      <c r="Y370" s="323"/>
      <c r="Z370" s="323"/>
    </row>
    <row r="371" spans="1:53" x14ac:dyDescent="0.2">
      <c r="A371" s="333"/>
      <c r="B371" s="333"/>
      <c r="C371" s="333"/>
      <c r="D371" s="333"/>
      <c r="E371" s="333"/>
      <c r="F371" s="333"/>
      <c r="G371" s="333"/>
      <c r="H371" s="333"/>
      <c r="I371" s="333"/>
      <c r="J371" s="333"/>
      <c r="K371" s="333"/>
      <c r="L371" s="333"/>
      <c r="M371" s="33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2">
        <f>IFERROR(SUM(V357:V369),"0")</f>
        <v>244.6</v>
      </c>
      <c r="W371" s="322">
        <f>IFERROR(SUM(W357:W369),"0")</f>
        <v>246.96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33"/>
      <c r="C372" s="333"/>
      <c r="D372" s="333"/>
      <c r="E372" s="333"/>
      <c r="F372" s="333"/>
      <c r="G372" s="333"/>
      <c r="H372" s="333"/>
      <c r="I372" s="333"/>
      <c r="J372" s="333"/>
      <c r="K372" s="333"/>
      <c r="L372" s="333"/>
      <c r="M372" s="333"/>
      <c r="N372" s="333"/>
      <c r="O372" s="333"/>
      <c r="P372" s="333"/>
      <c r="Q372" s="333"/>
      <c r="R372" s="333"/>
      <c r="S372" s="333"/>
      <c r="T372" s="333"/>
      <c r="U372" s="333"/>
      <c r="V372" s="333"/>
      <c r="W372" s="333"/>
      <c r="X372" s="333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24">
        <v>4607091389685</v>
      </c>
      <c r="E373" s="325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4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7"/>
      <c r="P373" s="327"/>
      <c r="Q373" s="327"/>
      <c r="R373" s="325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24">
        <v>4607091389654</v>
      </c>
      <c r="E374" s="325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7"/>
      <c r="P374" s="327"/>
      <c r="Q374" s="327"/>
      <c r="R374" s="325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24">
        <v>4607091384352</v>
      </c>
      <c r="E375" s="325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7"/>
      <c r="P375" s="327"/>
      <c r="Q375" s="327"/>
      <c r="R375" s="325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24">
        <v>4607091389661</v>
      </c>
      <c r="E376" s="325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4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7"/>
      <c r="P376" s="327"/>
      <c r="Q376" s="327"/>
      <c r="R376" s="325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4"/>
      <c r="B377" s="333"/>
      <c r="C377" s="333"/>
      <c r="D377" s="333"/>
      <c r="E377" s="333"/>
      <c r="F377" s="333"/>
      <c r="G377" s="333"/>
      <c r="H377" s="333"/>
      <c r="I377" s="333"/>
      <c r="J377" s="333"/>
      <c r="K377" s="333"/>
      <c r="L377" s="333"/>
      <c r="M377" s="33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33"/>
      <c r="B378" s="333"/>
      <c r="C378" s="333"/>
      <c r="D378" s="333"/>
      <c r="E378" s="333"/>
      <c r="F378" s="333"/>
      <c r="G378" s="333"/>
      <c r="H378" s="333"/>
      <c r="I378" s="333"/>
      <c r="J378" s="333"/>
      <c r="K378" s="333"/>
      <c r="L378" s="333"/>
      <c r="M378" s="33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33"/>
      <c r="C379" s="333"/>
      <c r="D379" s="333"/>
      <c r="E379" s="333"/>
      <c r="F379" s="333"/>
      <c r="G379" s="333"/>
      <c r="H379" s="333"/>
      <c r="I379" s="333"/>
      <c r="J379" s="333"/>
      <c r="K379" s="333"/>
      <c r="L379" s="333"/>
      <c r="M379" s="333"/>
      <c r="N379" s="333"/>
      <c r="O379" s="333"/>
      <c r="P379" s="333"/>
      <c r="Q379" s="333"/>
      <c r="R379" s="333"/>
      <c r="S379" s="333"/>
      <c r="T379" s="333"/>
      <c r="U379" s="333"/>
      <c r="V379" s="333"/>
      <c r="W379" s="333"/>
      <c r="X379" s="333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24">
        <v>4680115881648</v>
      </c>
      <c r="E380" s="325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7"/>
      <c r="P380" s="327"/>
      <c r="Q380" s="327"/>
      <c r="R380" s="325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4"/>
      <c r="B381" s="333"/>
      <c r="C381" s="333"/>
      <c r="D381" s="333"/>
      <c r="E381" s="333"/>
      <c r="F381" s="333"/>
      <c r="G381" s="333"/>
      <c r="H381" s="333"/>
      <c r="I381" s="333"/>
      <c r="J381" s="333"/>
      <c r="K381" s="333"/>
      <c r="L381" s="333"/>
      <c r="M381" s="33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33"/>
      <c r="B382" s="333"/>
      <c r="C382" s="333"/>
      <c r="D382" s="333"/>
      <c r="E382" s="333"/>
      <c r="F382" s="333"/>
      <c r="G382" s="333"/>
      <c r="H382" s="333"/>
      <c r="I382" s="333"/>
      <c r="J382" s="333"/>
      <c r="K382" s="333"/>
      <c r="L382" s="333"/>
      <c r="M382" s="33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33"/>
      <c r="C383" s="333"/>
      <c r="D383" s="333"/>
      <c r="E383" s="333"/>
      <c r="F383" s="333"/>
      <c r="G383" s="333"/>
      <c r="H383" s="333"/>
      <c r="I383" s="333"/>
      <c r="J383" s="333"/>
      <c r="K383" s="333"/>
      <c r="L383" s="333"/>
      <c r="M383" s="333"/>
      <c r="N383" s="333"/>
      <c r="O383" s="333"/>
      <c r="P383" s="333"/>
      <c r="Q383" s="333"/>
      <c r="R383" s="333"/>
      <c r="S383" s="333"/>
      <c r="T383" s="333"/>
      <c r="U383" s="333"/>
      <c r="V383" s="333"/>
      <c r="W383" s="333"/>
      <c r="X383" s="333"/>
      <c r="Y383" s="315"/>
      <c r="Z383" s="315"/>
    </row>
    <row r="384" spans="1:53" ht="27" customHeight="1" x14ac:dyDescent="0.25">
      <c r="A384" s="54" t="s">
        <v>549</v>
      </c>
      <c r="B384" s="54" t="s">
        <v>550</v>
      </c>
      <c r="C384" s="31">
        <v>4301032046</v>
      </c>
      <c r="D384" s="324">
        <v>4680115884359</v>
      </c>
      <c r="E384" s="325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459" t="s">
        <v>553</v>
      </c>
      <c r="O384" s="327"/>
      <c r="P384" s="327"/>
      <c r="Q384" s="327"/>
      <c r="R384" s="325"/>
      <c r="S384" s="34"/>
      <c r="T384" s="34"/>
      <c r="U384" s="35" t="s">
        <v>65</v>
      </c>
      <c r="V384" s="320">
        <v>12</v>
      </c>
      <c r="W384" s="321">
        <f>IFERROR(IF(V384="",0,CEILING((V384/$H384),1)*$H384),"")</f>
        <v>12</v>
      </c>
      <c r="X384" s="36">
        <f>IFERROR(IF(W384=0,"",ROUNDUP(W384/H384,0)*0.00627),"")</f>
        <v>6.2700000000000006E-2</v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24">
        <v>4680115884335</v>
      </c>
      <c r="E385" s="325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651" t="s">
        <v>556</v>
      </c>
      <c r="O385" s="327"/>
      <c r="P385" s="327"/>
      <c r="Q385" s="327"/>
      <c r="R385" s="325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24">
        <v>4680115884342</v>
      </c>
      <c r="E386" s="325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427" t="s">
        <v>559</v>
      </c>
      <c r="O386" s="327"/>
      <c r="P386" s="327"/>
      <c r="Q386" s="327"/>
      <c r="R386" s="325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24">
        <v>4680115884113</v>
      </c>
      <c r="E387" s="325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21" t="s">
        <v>562</v>
      </c>
      <c r="O387" s="327"/>
      <c r="P387" s="327"/>
      <c r="Q387" s="327"/>
      <c r="R387" s="325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4"/>
      <c r="B388" s="333"/>
      <c r="C388" s="333"/>
      <c r="D388" s="333"/>
      <c r="E388" s="333"/>
      <c r="F388" s="333"/>
      <c r="G388" s="333"/>
      <c r="H388" s="333"/>
      <c r="I388" s="333"/>
      <c r="J388" s="333"/>
      <c r="K388" s="333"/>
      <c r="L388" s="333"/>
      <c r="M388" s="33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2">
        <f>IFERROR(V384/H384,"0")+IFERROR(V385/H385,"0")+IFERROR(V386/H386,"0")+IFERROR(V387/H387,"0")</f>
        <v>10</v>
      </c>
      <c r="W388" s="322">
        <f>IFERROR(W384/H384,"0")+IFERROR(W385/H385,"0")+IFERROR(W386/H386,"0")+IFERROR(W387/H387,"0")</f>
        <v>10</v>
      </c>
      <c r="X388" s="322">
        <f>IFERROR(IF(X384="",0,X384),"0")+IFERROR(IF(X385="",0,X385),"0")+IFERROR(IF(X386="",0,X386),"0")+IFERROR(IF(X387="",0,X387),"0")</f>
        <v>6.2700000000000006E-2</v>
      </c>
      <c r="Y388" s="323"/>
      <c r="Z388" s="323"/>
    </row>
    <row r="389" spans="1:53" x14ac:dyDescent="0.2">
      <c r="A389" s="333"/>
      <c r="B389" s="333"/>
      <c r="C389" s="333"/>
      <c r="D389" s="333"/>
      <c r="E389" s="333"/>
      <c r="F389" s="333"/>
      <c r="G389" s="333"/>
      <c r="H389" s="333"/>
      <c r="I389" s="333"/>
      <c r="J389" s="333"/>
      <c r="K389" s="333"/>
      <c r="L389" s="333"/>
      <c r="M389" s="33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2">
        <f>IFERROR(SUM(V384:V387),"0")</f>
        <v>12</v>
      </c>
      <c r="W389" s="322">
        <f>IFERROR(SUM(W384:W387),"0")</f>
        <v>12</v>
      </c>
      <c r="X389" s="37"/>
      <c r="Y389" s="323"/>
      <c r="Z389" s="323"/>
    </row>
    <row r="390" spans="1:53" ht="16.5" hidden="1" customHeight="1" x14ac:dyDescent="0.25">
      <c r="A390" s="332" t="s">
        <v>563</v>
      </c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3"/>
      <c r="N390" s="333"/>
      <c r="O390" s="333"/>
      <c r="P390" s="333"/>
      <c r="Q390" s="333"/>
      <c r="R390" s="333"/>
      <c r="S390" s="333"/>
      <c r="T390" s="333"/>
      <c r="U390" s="333"/>
      <c r="V390" s="333"/>
      <c r="W390" s="333"/>
      <c r="X390" s="333"/>
      <c r="Y390" s="316"/>
      <c r="Z390" s="316"/>
    </row>
    <row r="391" spans="1:53" ht="14.25" hidden="1" customHeight="1" x14ac:dyDescent="0.25">
      <c r="A391" s="336" t="s">
        <v>95</v>
      </c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3"/>
      <c r="N391" s="333"/>
      <c r="O391" s="333"/>
      <c r="P391" s="333"/>
      <c r="Q391" s="333"/>
      <c r="R391" s="333"/>
      <c r="S391" s="333"/>
      <c r="T391" s="333"/>
      <c r="U391" s="333"/>
      <c r="V391" s="333"/>
      <c r="W391" s="333"/>
      <c r="X391" s="333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24">
        <v>4607091389388</v>
      </c>
      <c r="E392" s="325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35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7"/>
      <c r="P392" s="327"/>
      <c r="Q392" s="327"/>
      <c r="R392" s="325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24">
        <v>4607091389364</v>
      </c>
      <c r="E393" s="325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7"/>
      <c r="P393" s="327"/>
      <c r="Q393" s="327"/>
      <c r="R393" s="325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34"/>
      <c r="B394" s="333"/>
      <c r="C394" s="333"/>
      <c r="D394" s="333"/>
      <c r="E394" s="333"/>
      <c r="F394" s="333"/>
      <c r="G394" s="333"/>
      <c r="H394" s="333"/>
      <c r="I394" s="333"/>
      <c r="J394" s="333"/>
      <c r="K394" s="333"/>
      <c r="L394" s="333"/>
      <c r="M394" s="33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33"/>
      <c r="B395" s="333"/>
      <c r="C395" s="333"/>
      <c r="D395" s="333"/>
      <c r="E395" s="333"/>
      <c r="F395" s="333"/>
      <c r="G395" s="333"/>
      <c r="H395" s="333"/>
      <c r="I395" s="333"/>
      <c r="J395" s="333"/>
      <c r="K395" s="333"/>
      <c r="L395" s="333"/>
      <c r="M395" s="33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33"/>
      <c r="C396" s="333"/>
      <c r="D396" s="333"/>
      <c r="E396" s="333"/>
      <c r="F396" s="333"/>
      <c r="G396" s="333"/>
      <c r="H396" s="333"/>
      <c r="I396" s="333"/>
      <c r="J396" s="333"/>
      <c r="K396" s="333"/>
      <c r="L396" s="333"/>
      <c r="M396" s="333"/>
      <c r="N396" s="333"/>
      <c r="O396" s="333"/>
      <c r="P396" s="333"/>
      <c r="Q396" s="333"/>
      <c r="R396" s="333"/>
      <c r="S396" s="333"/>
      <c r="T396" s="333"/>
      <c r="U396" s="333"/>
      <c r="V396" s="333"/>
      <c r="W396" s="333"/>
      <c r="X396" s="333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24">
        <v>4607091389739</v>
      </c>
      <c r="E397" s="325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7"/>
      <c r="P397" s="327"/>
      <c r="Q397" s="327"/>
      <c r="R397" s="325"/>
      <c r="S397" s="34"/>
      <c r="T397" s="34"/>
      <c r="U397" s="35" t="s">
        <v>65</v>
      </c>
      <c r="V397" s="320">
        <v>120</v>
      </c>
      <c r="W397" s="321">
        <f t="shared" ref="W397:W403" si="16">IFERROR(IF(V397="",0,CEILING((V397/$H397),1)*$H397),"")</f>
        <v>121.80000000000001</v>
      </c>
      <c r="X397" s="36">
        <f>IFERROR(IF(W397=0,"",ROUNDUP(W397/H397,0)*0.00753),"")</f>
        <v>0.21837000000000001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24">
        <v>4680115883048</v>
      </c>
      <c r="E398" s="325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8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7"/>
      <c r="P398" s="327"/>
      <c r="Q398" s="327"/>
      <c r="R398" s="325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24">
        <v>4607091389425</v>
      </c>
      <c r="E399" s="325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7"/>
      <c r="P399" s="327"/>
      <c r="Q399" s="327"/>
      <c r="R399" s="325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24">
        <v>4680115882911</v>
      </c>
      <c r="E400" s="325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419" t="s">
        <v>576</v>
      </c>
      <c r="O400" s="327"/>
      <c r="P400" s="327"/>
      <c r="Q400" s="327"/>
      <c r="R400" s="325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24">
        <v>4680115880771</v>
      </c>
      <c r="E401" s="325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7"/>
      <c r="P401" s="327"/>
      <c r="Q401" s="327"/>
      <c r="R401" s="325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24">
        <v>4607091389500</v>
      </c>
      <c r="E402" s="325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7"/>
      <c r="P402" s="327"/>
      <c r="Q402" s="327"/>
      <c r="R402" s="325"/>
      <c r="S402" s="34"/>
      <c r="T402" s="34"/>
      <c r="U402" s="35" t="s">
        <v>65</v>
      </c>
      <c r="V402" s="320">
        <v>35</v>
      </c>
      <c r="W402" s="321">
        <f t="shared" si="16"/>
        <v>35.700000000000003</v>
      </c>
      <c r="X402" s="36">
        <f>IFERROR(IF(W402=0,"",ROUNDUP(W402/H402,0)*0.00502),"")</f>
        <v>8.5339999999999999E-2</v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24">
        <v>4680115881983</v>
      </c>
      <c r="E403" s="325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4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7"/>
      <c r="P403" s="327"/>
      <c r="Q403" s="327"/>
      <c r="R403" s="325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4"/>
      <c r="B404" s="333"/>
      <c r="C404" s="333"/>
      <c r="D404" s="333"/>
      <c r="E404" s="333"/>
      <c r="F404" s="333"/>
      <c r="G404" s="333"/>
      <c r="H404" s="333"/>
      <c r="I404" s="333"/>
      <c r="J404" s="333"/>
      <c r="K404" s="333"/>
      <c r="L404" s="333"/>
      <c r="M404" s="33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2">
        <f>IFERROR(V397/H397,"0")+IFERROR(V398/H398,"0")+IFERROR(V399/H399,"0")+IFERROR(V400/H400,"0")+IFERROR(V401/H401,"0")+IFERROR(V402/H402,"0")+IFERROR(V403/H403,"0")</f>
        <v>45.238095238095234</v>
      </c>
      <c r="W404" s="322">
        <f>IFERROR(W397/H397,"0")+IFERROR(W398/H398,"0")+IFERROR(W399/H399,"0")+IFERROR(W400/H400,"0")+IFERROR(W401/H401,"0")+IFERROR(W402/H402,"0")+IFERROR(W403/H403,"0")</f>
        <v>46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0.30371000000000004</v>
      </c>
      <c r="Y404" s="323"/>
      <c r="Z404" s="323"/>
    </row>
    <row r="405" spans="1:53" x14ac:dyDescent="0.2">
      <c r="A405" s="333"/>
      <c r="B405" s="333"/>
      <c r="C405" s="333"/>
      <c r="D405" s="333"/>
      <c r="E405" s="333"/>
      <c r="F405" s="333"/>
      <c r="G405" s="333"/>
      <c r="H405" s="333"/>
      <c r="I405" s="333"/>
      <c r="J405" s="333"/>
      <c r="K405" s="333"/>
      <c r="L405" s="333"/>
      <c r="M405" s="33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2">
        <f>IFERROR(SUM(V397:V403),"0")</f>
        <v>155</v>
      </c>
      <c r="W405" s="322">
        <f>IFERROR(SUM(W397:W403),"0")</f>
        <v>157.5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33"/>
      <c r="C406" s="333"/>
      <c r="D406" s="333"/>
      <c r="E406" s="333"/>
      <c r="F406" s="333"/>
      <c r="G406" s="333"/>
      <c r="H406" s="333"/>
      <c r="I406" s="333"/>
      <c r="J406" s="333"/>
      <c r="K406" s="333"/>
      <c r="L406" s="333"/>
      <c r="M406" s="333"/>
      <c r="N406" s="333"/>
      <c r="O406" s="333"/>
      <c r="P406" s="333"/>
      <c r="Q406" s="333"/>
      <c r="R406" s="333"/>
      <c r="S406" s="333"/>
      <c r="T406" s="333"/>
      <c r="U406" s="333"/>
      <c r="V406" s="333"/>
      <c r="W406" s="333"/>
      <c r="X406" s="333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24">
        <v>4680115884571</v>
      </c>
      <c r="E407" s="325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412" t="s">
        <v>585</v>
      </c>
      <c r="O407" s="327"/>
      <c r="P407" s="327"/>
      <c r="Q407" s="327"/>
      <c r="R407" s="325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34"/>
      <c r="B408" s="333"/>
      <c r="C408" s="333"/>
      <c r="D408" s="333"/>
      <c r="E408" s="333"/>
      <c r="F408" s="333"/>
      <c r="G408" s="333"/>
      <c r="H408" s="333"/>
      <c r="I408" s="333"/>
      <c r="J408" s="333"/>
      <c r="K408" s="333"/>
      <c r="L408" s="333"/>
      <c r="M408" s="33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33"/>
      <c r="B409" s="333"/>
      <c r="C409" s="333"/>
      <c r="D409" s="333"/>
      <c r="E409" s="333"/>
      <c r="F409" s="333"/>
      <c r="G409" s="333"/>
      <c r="H409" s="333"/>
      <c r="I409" s="333"/>
      <c r="J409" s="333"/>
      <c r="K409" s="333"/>
      <c r="L409" s="333"/>
      <c r="M409" s="33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33"/>
      <c r="C410" s="333"/>
      <c r="D410" s="333"/>
      <c r="E410" s="333"/>
      <c r="F410" s="333"/>
      <c r="G410" s="333"/>
      <c r="H410" s="333"/>
      <c r="I410" s="333"/>
      <c r="J410" s="333"/>
      <c r="K410" s="333"/>
      <c r="L410" s="333"/>
      <c r="M410" s="333"/>
      <c r="N410" s="333"/>
      <c r="O410" s="333"/>
      <c r="P410" s="333"/>
      <c r="Q410" s="333"/>
      <c r="R410" s="333"/>
      <c r="S410" s="333"/>
      <c r="T410" s="333"/>
      <c r="U410" s="333"/>
      <c r="V410" s="333"/>
      <c r="W410" s="333"/>
      <c r="X410" s="333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24">
        <v>4680115884090</v>
      </c>
      <c r="E411" s="325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470" t="s">
        <v>589</v>
      </c>
      <c r="O411" s="327"/>
      <c r="P411" s="327"/>
      <c r="Q411" s="327"/>
      <c r="R411" s="325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4"/>
      <c r="B412" s="333"/>
      <c r="C412" s="333"/>
      <c r="D412" s="333"/>
      <c r="E412" s="333"/>
      <c r="F412" s="333"/>
      <c r="G412" s="333"/>
      <c r="H412" s="333"/>
      <c r="I412" s="333"/>
      <c r="J412" s="333"/>
      <c r="K412" s="333"/>
      <c r="L412" s="333"/>
      <c r="M412" s="33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33"/>
      <c r="B413" s="333"/>
      <c r="C413" s="333"/>
      <c r="D413" s="333"/>
      <c r="E413" s="333"/>
      <c r="F413" s="333"/>
      <c r="G413" s="333"/>
      <c r="H413" s="333"/>
      <c r="I413" s="333"/>
      <c r="J413" s="333"/>
      <c r="K413" s="333"/>
      <c r="L413" s="333"/>
      <c r="M413" s="33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33"/>
      <c r="C414" s="33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24">
        <v>4680115884564</v>
      </c>
      <c r="E415" s="325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445" t="s">
        <v>593</v>
      </c>
      <c r="O415" s="327"/>
      <c r="P415" s="327"/>
      <c r="Q415" s="327"/>
      <c r="R415" s="325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34"/>
      <c r="B416" s="333"/>
      <c r="C416" s="333"/>
      <c r="D416" s="333"/>
      <c r="E416" s="333"/>
      <c r="F416" s="333"/>
      <c r="G416" s="333"/>
      <c r="H416" s="333"/>
      <c r="I416" s="333"/>
      <c r="J416" s="333"/>
      <c r="K416" s="333"/>
      <c r="L416" s="333"/>
      <c r="M416" s="335"/>
      <c r="N416" s="329" t="s">
        <v>66</v>
      </c>
      <c r="O416" s="330"/>
      <c r="P416" s="330"/>
      <c r="Q416" s="330"/>
      <c r="R416" s="330"/>
      <c r="S416" s="330"/>
      <c r="T416" s="331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33"/>
      <c r="B417" s="333"/>
      <c r="C417" s="333"/>
      <c r="D417" s="333"/>
      <c r="E417" s="333"/>
      <c r="F417" s="333"/>
      <c r="G417" s="333"/>
      <c r="H417" s="333"/>
      <c r="I417" s="333"/>
      <c r="J417" s="333"/>
      <c r="K417" s="333"/>
      <c r="L417" s="333"/>
      <c r="M417" s="335"/>
      <c r="N417" s="329" t="s">
        <v>66</v>
      </c>
      <c r="O417" s="330"/>
      <c r="P417" s="330"/>
      <c r="Q417" s="330"/>
      <c r="R417" s="330"/>
      <c r="S417" s="330"/>
      <c r="T417" s="331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341" t="s">
        <v>594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48"/>
      <c r="Z418" s="48"/>
    </row>
    <row r="419" spans="1:53" ht="16.5" hidden="1" customHeight="1" x14ac:dyDescent="0.25">
      <c r="A419" s="332" t="s">
        <v>594</v>
      </c>
      <c r="B419" s="333"/>
      <c r="C419" s="333"/>
      <c r="D419" s="333"/>
      <c r="E419" s="333"/>
      <c r="F419" s="333"/>
      <c r="G419" s="333"/>
      <c r="H419" s="333"/>
      <c r="I419" s="333"/>
      <c r="J419" s="333"/>
      <c r="K419" s="333"/>
      <c r="L419" s="333"/>
      <c r="M419" s="333"/>
      <c r="N419" s="333"/>
      <c r="O419" s="333"/>
      <c r="P419" s="333"/>
      <c r="Q419" s="333"/>
      <c r="R419" s="333"/>
      <c r="S419" s="333"/>
      <c r="T419" s="333"/>
      <c r="U419" s="333"/>
      <c r="V419" s="333"/>
      <c r="W419" s="333"/>
      <c r="X419" s="333"/>
      <c r="Y419" s="316"/>
      <c r="Z419" s="316"/>
    </row>
    <row r="420" spans="1:53" ht="14.25" hidden="1" customHeight="1" x14ac:dyDescent="0.25">
      <c r="A420" s="336" t="s">
        <v>103</v>
      </c>
      <c r="B420" s="333"/>
      <c r="C420" s="333"/>
      <c r="D420" s="333"/>
      <c r="E420" s="333"/>
      <c r="F420" s="333"/>
      <c r="G420" s="333"/>
      <c r="H420" s="333"/>
      <c r="I420" s="333"/>
      <c r="J420" s="333"/>
      <c r="K420" s="333"/>
      <c r="L420" s="333"/>
      <c r="M420" s="333"/>
      <c r="N420" s="333"/>
      <c r="O420" s="333"/>
      <c r="P420" s="333"/>
      <c r="Q420" s="333"/>
      <c r="R420" s="333"/>
      <c r="S420" s="333"/>
      <c r="T420" s="333"/>
      <c r="U420" s="333"/>
      <c r="V420" s="333"/>
      <c r="W420" s="333"/>
      <c r="X420" s="333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24">
        <v>4607091389067</v>
      </c>
      <c r="E421" s="325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5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27"/>
      <c r="P421" s="327"/>
      <c r="Q421" s="327"/>
      <c r="R421" s="325"/>
      <c r="S421" s="34"/>
      <c r="T421" s="34"/>
      <c r="U421" s="35" t="s">
        <v>65</v>
      </c>
      <c r="V421" s="320">
        <v>50</v>
      </c>
      <c r="W421" s="321">
        <f t="shared" ref="W421:W429" si="17">IFERROR(IF(V421="",0,CEILING((V421/$H421),1)*$H421),"")</f>
        <v>52.800000000000004</v>
      </c>
      <c r="X421" s="36">
        <f>IFERROR(IF(W421=0,"",ROUNDUP(W421/H421,0)*0.01196),"")</f>
        <v>0.1196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4">
        <v>4607091383522</v>
      </c>
      <c r="E422" s="325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27"/>
      <c r="P422" s="327"/>
      <c r="Q422" s="327"/>
      <c r="R422" s="325"/>
      <c r="S422" s="34"/>
      <c r="T422" s="34"/>
      <c r="U422" s="35" t="s">
        <v>65</v>
      </c>
      <c r="V422" s="320">
        <v>300</v>
      </c>
      <c r="W422" s="321">
        <f t="shared" si="17"/>
        <v>300.96000000000004</v>
      </c>
      <c r="X422" s="36">
        <f>IFERROR(IF(W422=0,"",ROUNDUP(W422/H422,0)*0.01196),"")</f>
        <v>0.68171999999999999</v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24">
        <v>4607091384437</v>
      </c>
      <c r="E423" s="325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5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27"/>
      <c r="P423" s="327"/>
      <c r="Q423" s="327"/>
      <c r="R423" s="325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24">
        <v>4607091389104</v>
      </c>
      <c r="E424" s="325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27"/>
      <c r="P424" s="327"/>
      <c r="Q424" s="327"/>
      <c r="R424" s="325"/>
      <c r="S424" s="34"/>
      <c r="T424" s="34"/>
      <c r="U424" s="35" t="s">
        <v>65</v>
      </c>
      <c r="V424" s="320">
        <v>200</v>
      </c>
      <c r="W424" s="321">
        <f t="shared" si="17"/>
        <v>200.64000000000001</v>
      </c>
      <c r="X424" s="36">
        <f>IFERROR(IF(W424=0,"",ROUNDUP(W424/H424,0)*0.01196),"")</f>
        <v>0.45448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24">
        <v>4680115880603</v>
      </c>
      <c r="E425" s="325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5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27"/>
      <c r="P425" s="327"/>
      <c r="Q425" s="327"/>
      <c r="R425" s="325"/>
      <c r="S425" s="34"/>
      <c r="T425" s="34"/>
      <c r="U425" s="35" t="s">
        <v>65</v>
      </c>
      <c r="V425" s="320">
        <v>30</v>
      </c>
      <c r="W425" s="321">
        <f t="shared" si="17"/>
        <v>32.4</v>
      </c>
      <c r="X425" s="36">
        <f>IFERROR(IF(W425=0,"",ROUNDUP(W425/H425,0)*0.00937),"")</f>
        <v>8.4330000000000002E-2</v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24">
        <v>4607091389999</v>
      </c>
      <c r="E426" s="325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4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27"/>
      <c r="P426" s="327"/>
      <c r="Q426" s="327"/>
      <c r="R426" s="325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24">
        <v>4680115882782</v>
      </c>
      <c r="E427" s="325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4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27"/>
      <c r="P427" s="327"/>
      <c r="Q427" s="327"/>
      <c r="R427" s="325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24">
        <v>4607091389098</v>
      </c>
      <c r="E428" s="325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4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27"/>
      <c r="P428" s="327"/>
      <c r="Q428" s="327"/>
      <c r="R428" s="325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24">
        <v>4607091389982</v>
      </c>
      <c r="E429" s="325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4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27"/>
      <c r="P429" s="327"/>
      <c r="Q429" s="327"/>
      <c r="R429" s="325"/>
      <c r="S429" s="34"/>
      <c r="T429" s="34"/>
      <c r="U429" s="35" t="s">
        <v>65</v>
      </c>
      <c r="V429" s="320">
        <v>48</v>
      </c>
      <c r="W429" s="321">
        <f t="shared" si="17"/>
        <v>50.4</v>
      </c>
      <c r="X429" s="36">
        <f>IFERROR(IF(W429=0,"",ROUNDUP(W429/H429,0)*0.00937),"")</f>
        <v>0.13117999999999999</v>
      </c>
      <c r="Y429" s="56"/>
      <c r="Z429" s="57"/>
      <c r="AD429" s="58"/>
      <c r="BA429" s="289" t="s">
        <v>1</v>
      </c>
    </row>
    <row r="430" spans="1:53" x14ac:dyDescent="0.2">
      <c r="A430" s="334"/>
      <c r="B430" s="333"/>
      <c r="C430" s="333"/>
      <c r="D430" s="333"/>
      <c r="E430" s="333"/>
      <c r="F430" s="333"/>
      <c r="G430" s="333"/>
      <c r="H430" s="333"/>
      <c r="I430" s="333"/>
      <c r="J430" s="333"/>
      <c r="K430" s="333"/>
      <c r="L430" s="333"/>
      <c r="M430" s="335"/>
      <c r="N430" s="329" t="s">
        <v>66</v>
      </c>
      <c r="O430" s="330"/>
      <c r="P430" s="330"/>
      <c r="Q430" s="330"/>
      <c r="R430" s="330"/>
      <c r="S430" s="330"/>
      <c r="T430" s="331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125.83333333333331</v>
      </c>
      <c r="W430" s="322">
        <f>IFERROR(W421/H421,"0")+IFERROR(W422/H422,"0")+IFERROR(W423/H423,"0")+IFERROR(W424/H424,"0")+IFERROR(W425/H425,"0")+IFERROR(W426/H426,"0")+IFERROR(W427/H427,"0")+IFERROR(W428/H428,"0")+IFERROR(W429/H429,"0")</f>
        <v>128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1.4713100000000001</v>
      </c>
      <c r="Y430" s="323"/>
      <c r="Z430" s="323"/>
    </row>
    <row r="431" spans="1:53" x14ac:dyDescent="0.2">
      <c r="A431" s="333"/>
      <c r="B431" s="333"/>
      <c r="C431" s="333"/>
      <c r="D431" s="333"/>
      <c r="E431" s="333"/>
      <c r="F431" s="333"/>
      <c r="G431" s="333"/>
      <c r="H431" s="333"/>
      <c r="I431" s="333"/>
      <c r="J431" s="333"/>
      <c r="K431" s="333"/>
      <c r="L431" s="333"/>
      <c r="M431" s="335"/>
      <c r="N431" s="329" t="s">
        <v>66</v>
      </c>
      <c r="O431" s="330"/>
      <c r="P431" s="330"/>
      <c r="Q431" s="330"/>
      <c r="R431" s="330"/>
      <c r="S431" s="330"/>
      <c r="T431" s="331"/>
      <c r="U431" s="37" t="s">
        <v>65</v>
      </c>
      <c r="V431" s="322">
        <f>IFERROR(SUM(V421:V429),"0")</f>
        <v>628</v>
      </c>
      <c r="W431" s="322">
        <f>IFERROR(SUM(W421:W429),"0")</f>
        <v>637.20000000000005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15"/>
      <c r="Z432" s="315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24">
        <v>4607091388930</v>
      </c>
      <c r="E433" s="325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6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27"/>
      <c r="P433" s="327"/>
      <c r="Q433" s="327"/>
      <c r="R433" s="325"/>
      <c r="S433" s="34"/>
      <c r="T433" s="34"/>
      <c r="U433" s="35" t="s">
        <v>65</v>
      </c>
      <c r="V433" s="320">
        <v>120</v>
      </c>
      <c r="W433" s="321">
        <f>IFERROR(IF(V433="",0,CEILING((V433/$H433),1)*$H433),"")</f>
        <v>121.44000000000001</v>
      </c>
      <c r="X433" s="36">
        <f>IFERROR(IF(W433=0,"",ROUNDUP(W433/H433,0)*0.01196),"")</f>
        <v>0.27507999999999999</v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24">
        <v>4680115880054</v>
      </c>
      <c r="E434" s="325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27"/>
      <c r="P434" s="327"/>
      <c r="Q434" s="327"/>
      <c r="R434" s="325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34"/>
      <c r="B435" s="333"/>
      <c r="C435" s="333"/>
      <c r="D435" s="333"/>
      <c r="E435" s="333"/>
      <c r="F435" s="333"/>
      <c r="G435" s="333"/>
      <c r="H435" s="333"/>
      <c r="I435" s="333"/>
      <c r="J435" s="333"/>
      <c r="K435" s="333"/>
      <c r="L435" s="333"/>
      <c r="M435" s="335"/>
      <c r="N435" s="329" t="s">
        <v>66</v>
      </c>
      <c r="O435" s="330"/>
      <c r="P435" s="330"/>
      <c r="Q435" s="330"/>
      <c r="R435" s="330"/>
      <c r="S435" s="330"/>
      <c r="T435" s="331"/>
      <c r="U435" s="37" t="s">
        <v>67</v>
      </c>
      <c r="V435" s="322">
        <f>IFERROR(V433/H433,"0")+IFERROR(V434/H434,"0")</f>
        <v>22.727272727272727</v>
      </c>
      <c r="W435" s="322">
        <f>IFERROR(W433/H433,"0")+IFERROR(W434/H434,"0")</f>
        <v>23</v>
      </c>
      <c r="X435" s="322">
        <f>IFERROR(IF(X433="",0,X433),"0")+IFERROR(IF(X434="",0,X434),"0")</f>
        <v>0.27507999999999999</v>
      </c>
      <c r="Y435" s="323"/>
      <c r="Z435" s="323"/>
    </row>
    <row r="436" spans="1:53" x14ac:dyDescent="0.2">
      <c r="A436" s="333"/>
      <c r="B436" s="333"/>
      <c r="C436" s="333"/>
      <c r="D436" s="333"/>
      <c r="E436" s="333"/>
      <c r="F436" s="333"/>
      <c r="G436" s="333"/>
      <c r="H436" s="333"/>
      <c r="I436" s="333"/>
      <c r="J436" s="333"/>
      <c r="K436" s="333"/>
      <c r="L436" s="333"/>
      <c r="M436" s="335"/>
      <c r="N436" s="329" t="s">
        <v>66</v>
      </c>
      <c r="O436" s="330"/>
      <c r="P436" s="330"/>
      <c r="Q436" s="330"/>
      <c r="R436" s="330"/>
      <c r="S436" s="330"/>
      <c r="T436" s="331"/>
      <c r="U436" s="37" t="s">
        <v>65</v>
      </c>
      <c r="V436" s="322">
        <f>IFERROR(SUM(V433:V434),"0")</f>
        <v>120</v>
      </c>
      <c r="W436" s="322">
        <f>IFERROR(SUM(W433:W434),"0")</f>
        <v>121.44000000000001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33"/>
      <c r="C437" s="333"/>
      <c r="D437" s="333"/>
      <c r="E437" s="333"/>
      <c r="F437" s="333"/>
      <c r="G437" s="333"/>
      <c r="H437" s="333"/>
      <c r="I437" s="333"/>
      <c r="J437" s="333"/>
      <c r="K437" s="333"/>
      <c r="L437" s="333"/>
      <c r="M437" s="333"/>
      <c r="N437" s="333"/>
      <c r="O437" s="333"/>
      <c r="P437" s="333"/>
      <c r="Q437" s="333"/>
      <c r="R437" s="333"/>
      <c r="S437" s="333"/>
      <c r="T437" s="333"/>
      <c r="U437" s="333"/>
      <c r="V437" s="333"/>
      <c r="W437" s="333"/>
      <c r="X437" s="333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24">
        <v>4680115883116</v>
      </c>
      <c r="E438" s="325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27"/>
      <c r="P438" s="327"/>
      <c r="Q438" s="327"/>
      <c r="R438" s="325"/>
      <c r="S438" s="34"/>
      <c r="T438" s="34"/>
      <c r="U438" s="35" t="s">
        <v>65</v>
      </c>
      <c r="V438" s="320">
        <v>100</v>
      </c>
      <c r="W438" s="321">
        <f t="shared" ref="W438:W443" si="18">IFERROR(IF(V438="",0,CEILING((V438/$H438),1)*$H438),"")</f>
        <v>100.32000000000001</v>
      </c>
      <c r="X438" s="36">
        <f>IFERROR(IF(W438=0,"",ROUNDUP(W438/H438,0)*0.01196),"")</f>
        <v>0.22724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24">
        <v>4680115883093</v>
      </c>
      <c r="E439" s="325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27"/>
      <c r="P439" s="327"/>
      <c r="Q439" s="327"/>
      <c r="R439" s="325"/>
      <c r="S439" s="34"/>
      <c r="T439" s="34"/>
      <c r="U439" s="35" t="s">
        <v>65</v>
      </c>
      <c r="V439" s="320">
        <v>150</v>
      </c>
      <c r="W439" s="321">
        <f t="shared" si="18"/>
        <v>153.12</v>
      </c>
      <c r="X439" s="36">
        <f>IFERROR(IF(W439=0,"",ROUNDUP(W439/H439,0)*0.01196),"")</f>
        <v>0.34683999999999998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4">
        <v>4680115883109</v>
      </c>
      <c r="E440" s="325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6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27"/>
      <c r="P440" s="327"/>
      <c r="Q440" s="327"/>
      <c r="R440" s="325"/>
      <c r="S440" s="34"/>
      <c r="T440" s="34"/>
      <c r="U440" s="35" t="s">
        <v>65</v>
      </c>
      <c r="V440" s="320">
        <v>160</v>
      </c>
      <c r="W440" s="321">
        <f t="shared" si="18"/>
        <v>163.68</v>
      </c>
      <c r="X440" s="36">
        <f>IFERROR(IF(W440=0,"",ROUNDUP(W440/H440,0)*0.01196),"")</f>
        <v>0.37075999999999998</v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24">
        <v>4680115882072</v>
      </c>
      <c r="E441" s="325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644" t="s">
        <v>625</v>
      </c>
      <c r="O441" s="327"/>
      <c r="P441" s="327"/>
      <c r="Q441" s="327"/>
      <c r="R441" s="325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24">
        <v>4680115882102</v>
      </c>
      <c r="E442" s="325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598" t="s">
        <v>628</v>
      </c>
      <c r="O442" s="327"/>
      <c r="P442" s="327"/>
      <c r="Q442" s="327"/>
      <c r="R442" s="325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24">
        <v>4680115882096</v>
      </c>
      <c r="E443" s="325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499" t="s">
        <v>631</v>
      </c>
      <c r="O443" s="327"/>
      <c r="P443" s="327"/>
      <c r="Q443" s="327"/>
      <c r="R443" s="325"/>
      <c r="S443" s="34"/>
      <c r="T443" s="34"/>
      <c r="U443" s="35" t="s">
        <v>65</v>
      </c>
      <c r="V443" s="320">
        <v>18</v>
      </c>
      <c r="W443" s="321">
        <f t="shared" si="18"/>
        <v>18</v>
      </c>
      <c r="X443" s="36">
        <f>IFERROR(IF(W443=0,"",ROUNDUP(W443/H443,0)*0.00937),"")</f>
        <v>4.6850000000000003E-2</v>
      </c>
      <c r="Y443" s="56"/>
      <c r="Z443" s="57"/>
      <c r="AD443" s="58"/>
      <c r="BA443" s="297" t="s">
        <v>1</v>
      </c>
    </row>
    <row r="444" spans="1:53" x14ac:dyDescent="0.2">
      <c r="A444" s="334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5"/>
      <c r="N444" s="329" t="s">
        <v>66</v>
      </c>
      <c r="O444" s="330"/>
      <c r="P444" s="330"/>
      <c r="Q444" s="330"/>
      <c r="R444" s="330"/>
      <c r="S444" s="330"/>
      <c r="T444" s="331"/>
      <c r="U444" s="37" t="s">
        <v>67</v>
      </c>
      <c r="V444" s="322">
        <f>IFERROR(V438/H438,"0")+IFERROR(V439/H439,"0")+IFERROR(V440/H440,"0")+IFERROR(V441/H441,"0")+IFERROR(V442/H442,"0")+IFERROR(V443/H443,"0")</f>
        <v>82.651515151515142</v>
      </c>
      <c r="W444" s="322">
        <f>IFERROR(W438/H438,"0")+IFERROR(W439/H439,"0")+IFERROR(W440/H440,"0")+IFERROR(W441/H441,"0")+IFERROR(W442/H442,"0")+IFERROR(W443/H443,"0")</f>
        <v>84</v>
      </c>
      <c r="X444" s="322">
        <f>IFERROR(IF(X438="",0,X438),"0")+IFERROR(IF(X439="",0,X439),"0")+IFERROR(IF(X440="",0,X440),"0")+IFERROR(IF(X441="",0,X441),"0")+IFERROR(IF(X442="",0,X442),"0")+IFERROR(IF(X443="",0,X443),"0")</f>
        <v>0.99168999999999996</v>
      </c>
      <c r="Y444" s="323"/>
      <c r="Z444" s="323"/>
    </row>
    <row r="445" spans="1:53" x14ac:dyDescent="0.2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5"/>
      <c r="N445" s="329" t="s">
        <v>66</v>
      </c>
      <c r="O445" s="330"/>
      <c r="P445" s="330"/>
      <c r="Q445" s="330"/>
      <c r="R445" s="330"/>
      <c r="S445" s="330"/>
      <c r="T445" s="331"/>
      <c r="U445" s="37" t="s">
        <v>65</v>
      </c>
      <c r="V445" s="322">
        <f>IFERROR(SUM(V438:V443),"0")</f>
        <v>428</v>
      </c>
      <c r="W445" s="322">
        <f>IFERROR(SUM(W438:W443),"0")</f>
        <v>435.12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33"/>
      <c r="C446" s="333"/>
      <c r="D446" s="333"/>
      <c r="E446" s="333"/>
      <c r="F446" s="333"/>
      <c r="G446" s="333"/>
      <c r="H446" s="333"/>
      <c r="I446" s="333"/>
      <c r="J446" s="333"/>
      <c r="K446" s="333"/>
      <c r="L446" s="333"/>
      <c r="M446" s="333"/>
      <c r="N446" s="333"/>
      <c r="O446" s="333"/>
      <c r="P446" s="333"/>
      <c r="Q446" s="333"/>
      <c r="R446" s="333"/>
      <c r="S446" s="333"/>
      <c r="T446" s="333"/>
      <c r="U446" s="333"/>
      <c r="V446" s="333"/>
      <c r="W446" s="333"/>
      <c r="X446" s="333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24">
        <v>4607091383409</v>
      </c>
      <c r="E447" s="325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27"/>
      <c r="P447" s="327"/>
      <c r="Q447" s="327"/>
      <c r="R447" s="325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24">
        <v>4607091383416</v>
      </c>
      <c r="E448" s="325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27"/>
      <c r="P448" s="327"/>
      <c r="Q448" s="327"/>
      <c r="R448" s="325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34"/>
      <c r="B449" s="333"/>
      <c r="C449" s="333"/>
      <c r="D449" s="333"/>
      <c r="E449" s="333"/>
      <c r="F449" s="333"/>
      <c r="G449" s="333"/>
      <c r="H449" s="333"/>
      <c r="I449" s="333"/>
      <c r="J449" s="333"/>
      <c r="K449" s="333"/>
      <c r="L449" s="333"/>
      <c r="M449" s="335"/>
      <c r="N449" s="329" t="s">
        <v>66</v>
      </c>
      <c r="O449" s="330"/>
      <c r="P449" s="330"/>
      <c r="Q449" s="330"/>
      <c r="R449" s="330"/>
      <c r="S449" s="330"/>
      <c r="T449" s="331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33"/>
      <c r="B450" s="333"/>
      <c r="C450" s="333"/>
      <c r="D450" s="333"/>
      <c r="E450" s="333"/>
      <c r="F450" s="333"/>
      <c r="G450" s="333"/>
      <c r="H450" s="333"/>
      <c r="I450" s="333"/>
      <c r="J450" s="333"/>
      <c r="K450" s="333"/>
      <c r="L450" s="333"/>
      <c r="M450" s="335"/>
      <c r="N450" s="329" t="s">
        <v>66</v>
      </c>
      <c r="O450" s="330"/>
      <c r="P450" s="330"/>
      <c r="Q450" s="330"/>
      <c r="R450" s="330"/>
      <c r="S450" s="330"/>
      <c r="T450" s="331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341" t="s">
        <v>636</v>
      </c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2"/>
      <c r="N451" s="342"/>
      <c r="O451" s="342"/>
      <c r="P451" s="342"/>
      <c r="Q451" s="342"/>
      <c r="R451" s="342"/>
      <c r="S451" s="342"/>
      <c r="T451" s="342"/>
      <c r="U451" s="342"/>
      <c r="V451" s="342"/>
      <c r="W451" s="342"/>
      <c r="X451" s="342"/>
      <c r="Y451" s="48"/>
      <c r="Z451" s="48"/>
    </row>
    <row r="452" spans="1:53" ht="16.5" hidden="1" customHeight="1" x14ac:dyDescent="0.25">
      <c r="A452" s="332" t="s">
        <v>637</v>
      </c>
      <c r="B452" s="333"/>
      <c r="C452" s="333"/>
      <c r="D452" s="333"/>
      <c r="E452" s="333"/>
      <c r="F452" s="333"/>
      <c r="G452" s="333"/>
      <c r="H452" s="333"/>
      <c r="I452" s="333"/>
      <c r="J452" s="333"/>
      <c r="K452" s="333"/>
      <c r="L452" s="333"/>
      <c r="M452" s="333"/>
      <c r="N452" s="333"/>
      <c r="O452" s="333"/>
      <c r="P452" s="333"/>
      <c r="Q452" s="333"/>
      <c r="R452" s="333"/>
      <c r="S452" s="333"/>
      <c r="T452" s="333"/>
      <c r="U452" s="333"/>
      <c r="V452" s="333"/>
      <c r="W452" s="333"/>
      <c r="X452" s="333"/>
      <c r="Y452" s="316"/>
      <c r="Z452" s="316"/>
    </row>
    <row r="453" spans="1:53" ht="14.25" hidden="1" customHeight="1" x14ac:dyDescent="0.25">
      <c r="A453" s="336" t="s">
        <v>103</v>
      </c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24">
        <v>4640242180441</v>
      </c>
      <c r="E454" s="325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649" t="s">
        <v>640</v>
      </c>
      <c r="O454" s="327"/>
      <c r="P454" s="327"/>
      <c r="Q454" s="327"/>
      <c r="R454" s="325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24">
        <v>4640242180564</v>
      </c>
      <c r="E455" s="325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355" t="s">
        <v>643</v>
      </c>
      <c r="O455" s="327"/>
      <c r="P455" s="327"/>
      <c r="Q455" s="327"/>
      <c r="R455" s="325"/>
      <c r="S455" s="34"/>
      <c r="T455" s="34"/>
      <c r="U455" s="35" t="s">
        <v>65</v>
      </c>
      <c r="V455" s="320">
        <v>50</v>
      </c>
      <c r="W455" s="321">
        <f>IFERROR(IF(V455="",0,CEILING((V455/$H455),1)*$H455),"")</f>
        <v>60</v>
      </c>
      <c r="X455" s="36">
        <f>IFERROR(IF(W455=0,"",ROUNDUP(W455/H455,0)*0.02175),"")</f>
        <v>0.10874999999999999</v>
      </c>
      <c r="Y455" s="56"/>
      <c r="Z455" s="57"/>
      <c r="AD455" s="58"/>
      <c r="BA455" s="301" t="s">
        <v>1</v>
      </c>
    </row>
    <row r="456" spans="1:53" x14ac:dyDescent="0.2">
      <c r="A456" s="334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5"/>
      <c r="N456" s="329" t="s">
        <v>66</v>
      </c>
      <c r="O456" s="330"/>
      <c r="P456" s="330"/>
      <c r="Q456" s="330"/>
      <c r="R456" s="330"/>
      <c r="S456" s="330"/>
      <c r="T456" s="331"/>
      <c r="U456" s="37" t="s">
        <v>67</v>
      </c>
      <c r="V456" s="322">
        <f>IFERROR(V454/H454,"0")+IFERROR(V455/H455,"0")</f>
        <v>4.166666666666667</v>
      </c>
      <c r="W456" s="322">
        <f>IFERROR(W454/H454,"0")+IFERROR(W455/H455,"0")</f>
        <v>5</v>
      </c>
      <c r="X456" s="322">
        <f>IFERROR(IF(X454="",0,X454),"0")+IFERROR(IF(X455="",0,X455),"0")</f>
        <v>0.10874999999999999</v>
      </c>
      <c r="Y456" s="323"/>
      <c r="Z456" s="323"/>
    </row>
    <row r="457" spans="1:53" x14ac:dyDescent="0.2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5"/>
      <c r="N457" s="329" t="s">
        <v>66</v>
      </c>
      <c r="O457" s="330"/>
      <c r="P457" s="330"/>
      <c r="Q457" s="330"/>
      <c r="R457" s="330"/>
      <c r="S457" s="330"/>
      <c r="T457" s="331"/>
      <c r="U457" s="37" t="s">
        <v>65</v>
      </c>
      <c r="V457" s="322">
        <f>IFERROR(SUM(V454:V455),"0")</f>
        <v>50</v>
      </c>
      <c r="W457" s="322">
        <f>IFERROR(SUM(W454:W455),"0")</f>
        <v>60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33"/>
      <c r="C458" s="333"/>
      <c r="D458" s="333"/>
      <c r="E458" s="333"/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24">
        <v>4640242180526</v>
      </c>
      <c r="E459" s="325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556" t="s">
        <v>646</v>
      </c>
      <c r="O459" s="327"/>
      <c r="P459" s="327"/>
      <c r="Q459" s="327"/>
      <c r="R459" s="325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24">
        <v>4640242180519</v>
      </c>
      <c r="E460" s="325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346" t="s">
        <v>649</v>
      </c>
      <c r="O460" s="327"/>
      <c r="P460" s="327"/>
      <c r="Q460" s="327"/>
      <c r="R460" s="325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34"/>
      <c r="B461" s="333"/>
      <c r="C461" s="333"/>
      <c r="D461" s="333"/>
      <c r="E461" s="333"/>
      <c r="F461" s="333"/>
      <c r="G461" s="333"/>
      <c r="H461" s="333"/>
      <c r="I461" s="333"/>
      <c r="J461" s="333"/>
      <c r="K461" s="333"/>
      <c r="L461" s="333"/>
      <c r="M461" s="335"/>
      <c r="N461" s="329" t="s">
        <v>66</v>
      </c>
      <c r="O461" s="330"/>
      <c r="P461" s="330"/>
      <c r="Q461" s="330"/>
      <c r="R461" s="330"/>
      <c r="S461" s="330"/>
      <c r="T461" s="331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33"/>
      <c r="B462" s="333"/>
      <c r="C462" s="333"/>
      <c r="D462" s="333"/>
      <c r="E462" s="333"/>
      <c r="F462" s="333"/>
      <c r="G462" s="333"/>
      <c r="H462" s="333"/>
      <c r="I462" s="333"/>
      <c r="J462" s="333"/>
      <c r="K462" s="333"/>
      <c r="L462" s="333"/>
      <c r="M462" s="335"/>
      <c r="N462" s="329" t="s">
        <v>66</v>
      </c>
      <c r="O462" s="330"/>
      <c r="P462" s="330"/>
      <c r="Q462" s="330"/>
      <c r="R462" s="330"/>
      <c r="S462" s="330"/>
      <c r="T462" s="331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33"/>
      <c r="C463" s="333"/>
      <c r="D463" s="333"/>
      <c r="E463" s="333"/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24">
        <v>4640242180489</v>
      </c>
      <c r="E464" s="325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637" t="s">
        <v>652</v>
      </c>
      <c r="O464" s="327"/>
      <c r="P464" s="327"/>
      <c r="Q464" s="327"/>
      <c r="R464" s="325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24">
        <v>4640242180816</v>
      </c>
      <c r="E465" s="325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484" t="s">
        <v>655</v>
      </c>
      <c r="O465" s="327"/>
      <c r="P465" s="327"/>
      <c r="Q465" s="327"/>
      <c r="R465" s="325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24">
        <v>4640242180595</v>
      </c>
      <c r="E466" s="325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433" t="s">
        <v>658</v>
      </c>
      <c r="O466" s="327"/>
      <c r="P466" s="327"/>
      <c r="Q466" s="327"/>
      <c r="R466" s="325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24">
        <v>4640242180908</v>
      </c>
      <c r="E467" s="325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585" t="s">
        <v>661</v>
      </c>
      <c r="O467" s="327"/>
      <c r="P467" s="327"/>
      <c r="Q467" s="327"/>
      <c r="R467" s="325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34"/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5"/>
      <c r="N468" s="329" t="s">
        <v>66</v>
      </c>
      <c r="O468" s="330"/>
      <c r="P468" s="330"/>
      <c r="Q468" s="330"/>
      <c r="R468" s="330"/>
      <c r="S468" s="330"/>
      <c r="T468" s="331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33"/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5"/>
      <c r="N469" s="329" t="s">
        <v>66</v>
      </c>
      <c r="O469" s="330"/>
      <c r="P469" s="330"/>
      <c r="Q469" s="330"/>
      <c r="R469" s="330"/>
      <c r="S469" s="330"/>
      <c r="T469" s="331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33"/>
      <c r="C470" s="333"/>
      <c r="D470" s="333"/>
      <c r="E470" s="333"/>
      <c r="F470" s="333"/>
      <c r="G470" s="333"/>
      <c r="H470" s="333"/>
      <c r="I470" s="333"/>
      <c r="J470" s="333"/>
      <c r="K470" s="333"/>
      <c r="L470" s="333"/>
      <c r="M470" s="333"/>
      <c r="N470" s="333"/>
      <c r="O470" s="333"/>
      <c r="P470" s="333"/>
      <c r="Q470" s="333"/>
      <c r="R470" s="333"/>
      <c r="S470" s="333"/>
      <c r="T470" s="333"/>
      <c r="U470" s="333"/>
      <c r="V470" s="333"/>
      <c r="W470" s="333"/>
      <c r="X470" s="333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24">
        <v>4640242181233</v>
      </c>
      <c r="E471" s="325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535" t="s">
        <v>664</v>
      </c>
      <c r="O471" s="327"/>
      <c r="P471" s="327"/>
      <c r="Q471" s="327"/>
      <c r="R471" s="325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24">
        <v>4640242181226</v>
      </c>
      <c r="E472" s="325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564" t="s">
        <v>667</v>
      </c>
      <c r="O472" s="327"/>
      <c r="P472" s="327"/>
      <c r="Q472" s="327"/>
      <c r="R472" s="325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24">
        <v>4680115880870</v>
      </c>
      <c r="E473" s="325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5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27"/>
      <c r="P473" s="327"/>
      <c r="Q473" s="327"/>
      <c r="R473" s="325"/>
      <c r="S473" s="34"/>
      <c r="T473" s="34"/>
      <c r="U473" s="35" t="s">
        <v>65</v>
      </c>
      <c r="V473" s="320">
        <v>800</v>
      </c>
      <c r="W473" s="321">
        <f>IFERROR(IF(V473="",0,CEILING((V473/$H473),1)*$H473),"")</f>
        <v>803.4</v>
      </c>
      <c r="X473" s="36">
        <f>IFERROR(IF(W473=0,"",ROUNDUP(W473/H473,0)*0.02175),"")</f>
        <v>2.2402499999999996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24">
        <v>4640242180540</v>
      </c>
      <c r="E474" s="325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430" t="s">
        <v>672</v>
      </c>
      <c r="O474" s="327"/>
      <c r="P474" s="327"/>
      <c r="Q474" s="327"/>
      <c r="R474" s="325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24">
        <v>4640242180557</v>
      </c>
      <c r="E475" s="325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370" t="s">
        <v>675</v>
      </c>
      <c r="O475" s="327"/>
      <c r="P475" s="327"/>
      <c r="Q475" s="327"/>
      <c r="R475" s="325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34"/>
      <c r="B476" s="333"/>
      <c r="C476" s="333"/>
      <c r="D476" s="333"/>
      <c r="E476" s="333"/>
      <c r="F476" s="333"/>
      <c r="G476" s="333"/>
      <c r="H476" s="333"/>
      <c r="I476" s="333"/>
      <c r="J476" s="333"/>
      <c r="K476" s="333"/>
      <c r="L476" s="333"/>
      <c r="M476" s="335"/>
      <c r="N476" s="329" t="s">
        <v>66</v>
      </c>
      <c r="O476" s="330"/>
      <c r="P476" s="330"/>
      <c r="Q476" s="330"/>
      <c r="R476" s="330"/>
      <c r="S476" s="330"/>
      <c r="T476" s="331"/>
      <c r="U476" s="37" t="s">
        <v>67</v>
      </c>
      <c r="V476" s="322">
        <f>IFERROR(V471/H471,"0")+IFERROR(V472/H472,"0")+IFERROR(V473/H473,"0")+IFERROR(V474/H474,"0")+IFERROR(V475/H475,"0")</f>
        <v>102.56410256410257</v>
      </c>
      <c r="W476" s="322">
        <f>IFERROR(W471/H471,"0")+IFERROR(W472/H472,"0")+IFERROR(W473/H473,"0")+IFERROR(W474/H474,"0")+IFERROR(W475/H475,"0")</f>
        <v>103</v>
      </c>
      <c r="X476" s="322">
        <f>IFERROR(IF(X471="",0,X471),"0")+IFERROR(IF(X472="",0,X472),"0")+IFERROR(IF(X473="",0,X473),"0")+IFERROR(IF(X474="",0,X474),"0")+IFERROR(IF(X475="",0,X475),"0")</f>
        <v>2.2402499999999996</v>
      </c>
      <c r="Y476" s="323"/>
      <c r="Z476" s="323"/>
    </row>
    <row r="477" spans="1:53" x14ac:dyDescent="0.2">
      <c r="A477" s="333"/>
      <c r="B477" s="333"/>
      <c r="C477" s="333"/>
      <c r="D477" s="333"/>
      <c r="E477" s="333"/>
      <c r="F477" s="333"/>
      <c r="G477" s="333"/>
      <c r="H477" s="333"/>
      <c r="I477" s="333"/>
      <c r="J477" s="333"/>
      <c r="K477" s="333"/>
      <c r="L477" s="333"/>
      <c r="M477" s="335"/>
      <c r="N477" s="329" t="s">
        <v>66</v>
      </c>
      <c r="O477" s="330"/>
      <c r="P477" s="330"/>
      <c r="Q477" s="330"/>
      <c r="R477" s="330"/>
      <c r="S477" s="330"/>
      <c r="T477" s="331"/>
      <c r="U477" s="37" t="s">
        <v>65</v>
      </c>
      <c r="V477" s="322">
        <f>IFERROR(SUM(V471:V475),"0")</f>
        <v>800</v>
      </c>
      <c r="W477" s="322">
        <f>IFERROR(SUM(W471:W475),"0")</f>
        <v>803.4</v>
      </c>
      <c r="X477" s="37"/>
      <c r="Y477" s="323"/>
      <c r="Z477" s="323"/>
    </row>
    <row r="478" spans="1:53" ht="15" customHeight="1" x14ac:dyDescent="0.2">
      <c r="A478" s="584"/>
      <c r="B478" s="333"/>
      <c r="C478" s="333"/>
      <c r="D478" s="333"/>
      <c r="E478" s="333"/>
      <c r="F478" s="333"/>
      <c r="G478" s="333"/>
      <c r="H478" s="333"/>
      <c r="I478" s="333"/>
      <c r="J478" s="333"/>
      <c r="K478" s="333"/>
      <c r="L478" s="333"/>
      <c r="M478" s="392"/>
      <c r="N478" s="338" t="s">
        <v>676</v>
      </c>
      <c r="O478" s="339"/>
      <c r="P478" s="339"/>
      <c r="Q478" s="339"/>
      <c r="R478" s="339"/>
      <c r="S478" s="339"/>
      <c r="T478" s="340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16996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17128.880000000005</v>
      </c>
      <c r="X478" s="37"/>
      <c r="Y478" s="323"/>
      <c r="Z478" s="323"/>
    </row>
    <row r="479" spans="1:53" x14ac:dyDescent="0.2">
      <c r="A479" s="333"/>
      <c r="B479" s="333"/>
      <c r="C479" s="333"/>
      <c r="D479" s="333"/>
      <c r="E479" s="333"/>
      <c r="F479" s="333"/>
      <c r="G479" s="333"/>
      <c r="H479" s="333"/>
      <c r="I479" s="333"/>
      <c r="J479" s="333"/>
      <c r="K479" s="333"/>
      <c r="L479" s="333"/>
      <c r="M479" s="392"/>
      <c r="N479" s="338" t="s">
        <v>677</v>
      </c>
      <c r="O479" s="339"/>
      <c r="P479" s="339"/>
      <c r="Q479" s="339"/>
      <c r="R479" s="339"/>
      <c r="S479" s="339"/>
      <c r="T479" s="340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18270.783284608115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18411.606000000003</v>
      </c>
      <c r="X479" s="37"/>
      <c r="Y479" s="323"/>
      <c r="Z479" s="323"/>
    </row>
    <row r="480" spans="1:53" x14ac:dyDescent="0.2">
      <c r="A480" s="333"/>
      <c r="B480" s="333"/>
      <c r="C480" s="333"/>
      <c r="D480" s="333"/>
      <c r="E480" s="333"/>
      <c r="F480" s="333"/>
      <c r="G480" s="333"/>
      <c r="H480" s="333"/>
      <c r="I480" s="333"/>
      <c r="J480" s="333"/>
      <c r="K480" s="333"/>
      <c r="L480" s="333"/>
      <c r="M480" s="392"/>
      <c r="N480" s="338" t="s">
        <v>678</v>
      </c>
      <c r="O480" s="339"/>
      <c r="P480" s="339"/>
      <c r="Q480" s="339"/>
      <c r="R480" s="339"/>
      <c r="S480" s="339"/>
      <c r="T480" s="340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37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37</v>
      </c>
      <c r="X480" s="37"/>
      <c r="Y480" s="323"/>
      <c r="Z480" s="323"/>
    </row>
    <row r="481" spans="1:29" x14ac:dyDescent="0.2">
      <c r="A481" s="333"/>
      <c r="B481" s="333"/>
      <c r="C481" s="333"/>
      <c r="D481" s="333"/>
      <c r="E481" s="333"/>
      <c r="F481" s="333"/>
      <c r="G481" s="333"/>
      <c r="H481" s="333"/>
      <c r="I481" s="333"/>
      <c r="J481" s="333"/>
      <c r="K481" s="333"/>
      <c r="L481" s="333"/>
      <c r="M481" s="392"/>
      <c r="N481" s="338" t="s">
        <v>680</v>
      </c>
      <c r="O481" s="339"/>
      <c r="P481" s="339"/>
      <c r="Q481" s="339"/>
      <c r="R481" s="339"/>
      <c r="S481" s="339"/>
      <c r="T481" s="340"/>
      <c r="U481" s="37" t="s">
        <v>65</v>
      </c>
      <c r="V481" s="322">
        <f>GrossWeightTotal+PalletQtyTotal*25</f>
        <v>19195.783284608115</v>
      </c>
      <c r="W481" s="322">
        <f>GrossWeightTotalR+PalletQtyTotalR*25</f>
        <v>19336.606000000003</v>
      </c>
      <c r="X481" s="37"/>
      <c r="Y481" s="323"/>
      <c r="Z481" s="323"/>
    </row>
    <row r="482" spans="1:29" x14ac:dyDescent="0.2">
      <c r="A482" s="333"/>
      <c r="B482" s="333"/>
      <c r="C482" s="333"/>
      <c r="D482" s="333"/>
      <c r="E482" s="333"/>
      <c r="F482" s="333"/>
      <c r="G482" s="333"/>
      <c r="H482" s="333"/>
      <c r="I482" s="333"/>
      <c r="J482" s="333"/>
      <c r="K482" s="333"/>
      <c r="L482" s="333"/>
      <c r="M482" s="392"/>
      <c r="N482" s="338" t="s">
        <v>681</v>
      </c>
      <c r="O482" s="339"/>
      <c r="P482" s="339"/>
      <c r="Q482" s="339"/>
      <c r="R482" s="339"/>
      <c r="S482" s="339"/>
      <c r="T482" s="340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4495.1576638559391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4517</v>
      </c>
      <c r="X482" s="37"/>
      <c r="Y482" s="323"/>
      <c r="Z482" s="323"/>
    </row>
    <row r="483" spans="1:29" ht="14.25" hidden="1" customHeight="1" x14ac:dyDescent="0.2">
      <c r="A483" s="333"/>
      <c r="B483" s="333"/>
      <c r="C483" s="333"/>
      <c r="D483" s="333"/>
      <c r="E483" s="333"/>
      <c r="F483" s="333"/>
      <c r="G483" s="333"/>
      <c r="H483" s="333"/>
      <c r="I483" s="333"/>
      <c r="J483" s="333"/>
      <c r="K483" s="333"/>
      <c r="L483" s="333"/>
      <c r="M483" s="392"/>
      <c r="N483" s="338" t="s">
        <v>682</v>
      </c>
      <c r="O483" s="339"/>
      <c r="P483" s="339"/>
      <c r="Q483" s="339"/>
      <c r="R483" s="339"/>
      <c r="S483" s="339"/>
      <c r="T483" s="340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42.24975000000002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50" t="s">
        <v>93</v>
      </c>
      <c r="D485" s="351"/>
      <c r="E485" s="351"/>
      <c r="F485" s="352"/>
      <c r="G485" s="350" t="s">
        <v>245</v>
      </c>
      <c r="H485" s="351"/>
      <c r="I485" s="351"/>
      <c r="J485" s="351"/>
      <c r="K485" s="351"/>
      <c r="L485" s="351"/>
      <c r="M485" s="351"/>
      <c r="N485" s="352"/>
      <c r="O485" s="350" t="s">
        <v>449</v>
      </c>
      <c r="P485" s="352"/>
      <c r="Q485" s="350" t="s">
        <v>506</v>
      </c>
      <c r="R485" s="352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530" t="s">
        <v>685</v>
      </c>
      <c r="B486" s="350" t="s">
        <v>59</v>
      </c>
      <c r="C486" s="350" t="s">
        <v>94</v>
      </c>
      <c r="D486" s="350" t="s">
        <v>102</v>
      </c>
      <c r="E486" s="350" t="s">
        <v>93</v>
      </c>
      <c r="F486" s="350" t="s">
        <v>237</v>
      </c>
      <c r="G486" s="350" t="s">
        <v>246</v>
      </c>
      <c r="H486" s="350" t="s">
        <v>253</v>
      </c>
      <c r="I486" s="350" t="s">
        <v>273</v>
      </c>
      <c r="J486" s="350" t="s">
        <v>339</v>
      </c>
      <c r="K486" s="314"/>
      <c r="L486" s="350" t="s">
        <v>342</v>
      </c>
      <c r="M486" s="350" t="s">
        <v>422</v>
      </c>
      <c r="N486" s="350" t="s">
        <v>440</v>
      </c>
      <c r="O486" s="350" t="s">
        <v>450</v>
      </c>
      <c r="P486" s="350" t="s">
        <v>479</v>
      </c>
      <c r="Q486" s="350" t="s">
        <v>507</v>
      </c>
      <c r="R486" s="350" t="s">
        <v>563</v>
      </c>
      <c r="S486" s="350" t="s">
        <v>594</v>
      </c>
      <c r="T486" s="350" t="s">
        <v>637</v>
      </c>
      <c r="U486" s="314"/>
      <c r="Z486" s="52"/>
      <c r="AC486" s="314"/>
    </row>
    <row r="487" spans="1:29" ht="13.5" customHeight="1" thickBot="1" x14ac:dyDescent="0.25">
      <c r="A487" s="531"/>
      <c r="B487" s="358"/>
      <c r="C487" s="358"/>
      <c r="D487" s="358"/>
      <c r="E487" s="358"/>
      <c r="F487" s="358"/>
      <c r="G487" s="358"/>
      <c r="H487" s="358"/>
      <c r="I487" s="358"/>
      <c r="J487" s="358"/>
      <c r="K487" s="314"/>
      <c r="L487" s="358"/>
      <c r="M487" s="358"/>
      <c r="N487" s="358"/>
      <c r="O487" s="358"/>
      <c r="P487" s="358"/>
      <c r="Q487" s="358"/>
      <c r="R487" s="358"/>
      <c r="S487" s="358"/>
      <c r="T487" s="358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267.3</v>
      </c>
      <c r="D488" s="46">
        <f>IFERROR(W55*1,"0")+IFERROR(W56*1,"0")+IFERROR(W57*1,"0")+IFERROR(W58*1,"0")</f>
        <v>360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2589.42</v>
      </c>
      <c r="F488" s="46">
        <f>IFERROR(W128*1,"0")+IFERROR(W129*1,"0")+IFERROR(W130*1,"0")</f>
        <v>1213.2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569.5200000000001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4105.5</v>
      </c>
      <c r="J488" s="46">
        <f>IFERROR(W201*1,"0")</f>
        <v>210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1774.2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58.92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3423.7999999999997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83.4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258.96000000000004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157.5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1193.7600000000002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863.4</v>
      </c>
      <c r="U488" s="314"/>
      <c r="Z488" s="52"/>
      <c r="AC488" s="314"/>
    </row>
  </sheetData>
  <sheetProtection algorithmName="SHA-512" hashValue="L3GNzjfaySjN1mWUf1bgUHRdgTsdxHVtJ7F0fpPIr9A8I9m7CmpP9E9o4z/Idc3N9HxY9MW2oqKqkr9xSmf84Q==" saltValue="lv3HY+HVdgBNfy8GO5oqdA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08,00"/>
        <filter val="1 080,00"/>
        <filter val="1 108,00"/>
        <filter val="1 200,00"/>
        <filter val="1 210,00"/>
        <filter val="1 362,07"/>
        <filter val="1 370,00"/>
        <filter val="1 400,00"/>
        <filter val="1,85"/>
        <filter val="10,00"/>
        <filter val="10,50"/>
        <filter val="100,00"/>
        <filter val="102,56"/>
        <filter val="105,00"/>
        <filter val="12,00"/>
        <filter val="120,00"/>
        <filter val="125,83"/>
        <filter val="13,33"/>
        <filter val="14,00"/>
        <filter val="140,00"/>
        <filter val="15,00"/>
        <filter val="150,00"/>
        <filter val="155,00"/>
        <filter val="157,50"/>
        <filter val="16 996,00"/>
        <filter val="160,00"/>
        <filter val="170,67"/>
        <filter val="18 270,78"/>
        <filter val="18,00"/>
        <filter val="180,00"/>
        <filter val="19 195,78"/>
        <filter val="19,60"/>
        <filter val="2 320,00"/>
        <filter val="2,56"/>
        <filter val="20,00"/>
        <filter val="200,00"/>
        <filter val="210,00"/>
        <filter val="22,73"/>
        <filter val="220,00"/>
        <filter val="235,71"/>
        <filter val="244,60"/>
        <filter val="250,00"/>
        <filter val="260,00"/>
        <filter val="27,00"/>
        <filter val="28,00"/>
        <filter val="295,27"/>
        <filter val="3 450,00"/>
        <filter val="3,85"/>
        <filter val="30,00"/>
        <filter val="30,40"/>
        <filter val="300,00"/>
        <filter val="31,67"/>
        <filter val="33,00"/>
        <filter val="347,62"/>
        <filter val="35,00"/>
        <filter val="350,00"/>
        <filter val="360,00"/>
        <filter val="361,79"/>
        <filter val="37"/>
        <filter val="4 495,16"/>
        <filter val="4,17"/>
        <filter val="40,00"/>
        <filter val="400,00"/>
        <filter val="42,00"/>
        <filter val="420,00"/>
        <filter val="428,00"/>
        <filter val="44,41"/>
        <filter val="440,00"/>
        <filter val="45,24"/>
        <filter val="48,00"/>
        <filter val="5,00"/>
        <filter val="5,95"/>
        <filter val="50,00"/>
        <filter val="540,00"/>
        <filter val="560,00"/>
        <filter val="566,50"/>
        <filter val="6,41"/>
        <filter val="600,00"/>
        <filter val="628,00"/>
        <filter val="666,67"/>
        <filter val="68,67"/>
        <filter val="720,00"/>
        <filter val="74,07"/>
        <filter val="76,00"/>
        <filter val="8,00"/>
        <filter val="80,00"/>
        <filter val="800,00"/>
        <filter val="810,00"/>
        <filter val="82,65"/>
        <filter val="855,00"/>
        <filter val="90,24"/>
        <filter val="980,00"/>
      </filters>
    </filterColumn>
  </autoFilter>
  <mergeCells count="868"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D239:E239"/>
    <mergeCell ref="D95:E95"/>
    <mergeCell ref="S17:T17"/>
    <mergeCell ref="D266:E266"/>
    <mergeCell ref="N385:R385"/>
    <mergeCell ref="F5:G5"/>
    <mergeCell ref="A14:L14"/>
    <mergeCell ref="A354:M355"/>
    <mergeCell ref="N224:R224"/>
    <mergeCell ref="A47:X4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88:R88"/>
    <mergeCell ref="N152:T152"/>
    <mergeCell ref="N259:R259"/>
    <mergeCell ref="D196:E196"/>
    <mergeCell ref="A15:L15"/>
    <mergeCell ref="N23:T23"/>
    <mergeCell ref="A48:X48"/>
    <mergeCell ref="N90:R90"/>
    <mergeCell ref="N217:R217"/>
    <mergeCell ref="A53:X53"/>
    <mergeCell ref="N255:T255"/>
    <mergeCell ref="D35:E35"/>
    <mergeCell ref="D228:E228"/>
    <mergeCell ref="D10:E10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206:R206"/>
    <mergeCell ref="A345:X345"/>
    <mergeCell ref="N413:T413"/>
    <mergeCell ref="N188:R188"/>
    <mergeCell ref="A225:M226"/>
    <mergeCell ref="N222:T222"/>
    <mergeCell ref="N201:R201"/>
    <mergeCell ref="N237:R237"/>
    <mergeCell ref="D407:E407"/>
    <mergeCell ref="N367:R367"/>
    <mergeCell ref="N318:T318"/>
    <mergeCell ref="A318:M319"/>
    <mergeCell ref="A347:M348"/>
    <mergeCell ref="A324:X324"/>
    <mergeCell ref="N306:R306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M486:M487"/>
    <mergeCell ref="A279:X279"/>
    <mergeCell ref="N347:T347"/>
    <mergeCell ref="A350:X350"/>
    <mergeCell ref="D368:E368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N476:T476"/>
    <mergeCell ref="D459:E459"/>
    <mergeCell ref="N479:T479"/>
    <mergeCell ref="N468:T468"/>
    <mergeCell ref="A470:X470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A42:X42"/>
    <mergeCell ref="A331:M332"/>
    <mergeCell ref="D269:E269"/>
    <mergeCell ref="N104:T104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D438:E438"/>
    <mergeCell ref="A277:M278"/>
    <mergeCell ref="D425:E425"/>
    <mergeCell ref="N459:R459"/>
    <mergeCell ref="D465:E465"/>
    <mergeCell ref="D440:E44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689</v>
      </c>
      <c r="D6" s="47" t="s">
        <v>690</v>
      </c>
      <c r="E6" s="47"/>
    </row>
    <row r="7" spans="2:8" x14ac:dyDescent="0.2">
      <c r="B7" s="47" t="s">
        <v>691</v>
      </c>
      <c r="C7" s="47" t="s">
        <v>692</v>
      </c>
      <c r="D7" s="47" t="s">
        <v>693</v>
      </c>
      <c r="E7" s="47"/>
    </row>
    <row r="9" spans="2:8" x14ac:dyDescent="0.2">
      <c r="B9" s="47" t="s">
        <v>694</v>
      </c>
      <c r="C9" s="47" t="s">
        <v>689</v>
      </c>
      <c r="D9" s="47"/>
      <c r="E9" s="47"/>
    </row>
    <row r="11" spans="2:8" x14ac:dyDescent="0.2">
      <c r="B11" s="47" t="s">
        <v>694</v>
      </c>
      <c r="C11" s="47" t="s">
        <v>692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OprM0uNPsMJMZlCY5wdDFh5xHqq31hBqMIkxK81Kb9wZ2d6w8PjfXXK56nSTG+m0VUm+OsMf+mS7+FyY2ZFX4w==" saltValue="oBeu+RcCtvWoU53g0eie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