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912329-0F7B-4344-941C-6C893A9577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9" i="1" l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V261" i="1"/>
  <c r="V260" i="1"/>
  <c r="V258" i="1"/>
  <c r="V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7" i="1" s="1"/>
  <c r="W247" i="1"/>
  <c r="W258" i="1" s="1"/>
  <c r="V245" i="1"/>
  <c r="V244" i="1"/>
  <c r="X243" i="1"/>
  <c r="W243" i="1"/>
  <c r="X242" i="1"/>
  <c r="W242" i="1"/>
  <c r="X241" i="1"/>
  <c r="W241" i="1"/>
  <c r="X240" i="1"/>
  <c r="X244" i="1" s="1"/>
  <c r="W240" i="1"/>
  <c r="W244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3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X189" i="1"/>
  <c r="X191" i="1" s="1"/>
  <c r="W189" i="1"/>
  <c r="W192" i="1" s="1"/>
  <c r="V186" i="1"/>
  <c r="V185" i="1"/>
  <c r="X184" i="1"/>
  <c r="X185" i="1" s="1"/>
  <c r="W184" i="1"/>
  <c r="W185" i="1" s="1"/>
  <c r="N184" i="1"/>
  <c r="V180" i="1"/>
  <c r="V179" i="1"/>
  <c r="X178" i="1"/>
  <c r="X179" i="1" s="1"/>
  <c r="W178" i="1"/>
  <c r="W179" i="1" s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N151" i="1"/>
  <c r="X150" i="1"/>
  <c r="W150" i="1"/>
  <c r="X149" i="1"/>
  <c r="W149" i="1"/>
  <c r="X148" i="1"/>
  <c r="W148" i="1"/>
  <c r="V145" i="1"/>
  <c r="V144" i="1"/>
  <c r="X143" i="1"/>
  <c r="X144" i="1" s="1"/>
  <c r="W143" i="1"/>
  <c r="W144" i="1" s="1"/>
  <c r="N143" i="1"/>
  <c r="V140" i="1"/>
  <c r="V139" i="1"/>
  <c r="X138" i="1"/>
  <c r="X139" i="1" s="1"/>
  <c r="W138" i="1"/>
  <c r="W139" i="1" s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H10" i="1"/>
  <c r="A9" i="1"/>
  <c r="A10" i="1" s="1"/>
  <c r="D7" i="1"/>
  <c r="O6" i="1"/>
  <c r="N2" i="1"/>
  <c r="F9" i="1" l="1"/>
  <c r="J9" i="1"/>
  <c r="F10" i="1"/>
  <c r="X32" i="1"/>
  <c r="X40" i="1"/>
  <c r="W40" i="1"/>
  <c r="W46" i="1"/>
  <c r="X46" i="1"/>
  <c r="X83" i="1"/>
  <c r="W84" i="1"/>
  <c r="X90" i="1"/>
  <c r="W91" i="1"/>
  <c r="W98" i="1"/>
  <c r="X104" i="1"/>
  <c r="W105" i="1"/>
  <c r="X128" i="1"/>
  <c r="W133" i="1"/>
  <c r="X152" i="1"/>
  <c r="W153" i="1"/>
  <c r="X157" i="1"/>
  <c r="X164" i="1"/>
  <c r="W165" i="1"/>
  <c r="W56" i="1"/>
  <c r="W110" i="1"/>
  <c r="X117" i="1"/>
  <c r="W199" i="1"/>
  <c r="W204" i="1"/>
  <c r="X210" i="1"/>
  <c r="W211" i="1"/>
  <c r="W47" i="1"/>
  <c r="V263" i="1"/>
  <c r="W33" i="1"/>
  <c r="V259" i="1"/>
  <c r="W41" i="1"/>
  <c r="W68" i="1"/>
  <c r="W74" i="1"/>
  <c r="W90" i="1"/>
  <c r="W129" i="1"/>
  <c r="W152" i="1"/>
  <c r="W158" i="1"/>
  <c r="W164" i="1"/>
  <c r="W174" i="1"/>
  <c r="W191" i="1"/>
  <c r="X199" i="1"/>
  <c r="W200" i="1"/>
  <c r="W210" i="1"/>
  <c r="W222" i="1"/>
  <c r="W227" i="1"/>
  <c r="W237" i="1"/>
  <c r="W257" i="1"/>
  <c r="V262" i="1"/>
  <c r="W261" i="1"/>
  <c r="W260" i="1"/>
  <c r="W23" i="1"/>
  <c r="W73" i="1"/>
  <c r="W117" i="1"/>
  <c r="W118" i="1"/>
  <c r="W24" i="1"/>
  <c r="W32" i="1"/>
  <c r="W63" i="1"/>
  <c r="X73" i="1"/>
  <c r="W83" i="1"/>
  <c r="W104" i="1"/>
  <c r="W123" i="1"/>
  <c r="W128" i="1"/>
  <c r="W140" i="1"/>
  <c r="W145" i="1"/>
  <c r="W157" i="1"/>
  <c r="W170" i="1"/>
  <c r="W180" i="1"/>
  <c r="W186" i="1"/>
  <c r="W217" i="1"/>
  <c r="W234" i="1"/>
  <c r="W245" i="1"/>
  <c r="H9" i="1"/>
  <c r="X264" i="1" l="1"/>
  <c r="W262" i="1"/>
  <c r="W263" i="1"/>
  <c r="W259" i="1"/>
  <c r="B272" i="1" s="1"/>
  <c r="C272" i="1" l="1"/>
  <c r="A272" i="1"/>
</calcChain>
</file>

<file path=xl/sharedStrings.xml><?xml version="1.0" encoding="utf-8"?>
<sst xmlns="http://schemas.openxmlformats.org/spreadsheetml/2006/main" count="950" uniqueCount="380">
  <si>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</si>
  <si>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</si>
  <si>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</si>
  <si>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</si>
  <si>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</si>
  <si>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</si>
  <si>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</si>
  <si>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</si>
  <si>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</si>
  <si>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</si>
  <si>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</si>
  <si>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</si>
  <si>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</si>
  <si>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</si>
  <si>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</si>
  <si>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</si>
  <si>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</si>
  <si>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</si>
  <si>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</si>
  <si>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</si>
  <si>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</si>
  <si>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</si>
  <si>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</si>
  <si>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</si>
  <si>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</si>
  <si>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</si>
  <si>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</si>
  <si>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</si>
  <si>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</si>
  <si>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</si>
  <si>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</si>
  <si>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</si>
  <si>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</si>
  <si>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</si>
  <si>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</si>
  <si>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</si>
  <si>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</si>
  <si>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</si>
  <si>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</si>
  <si>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</si>
  <si>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</si>
  <si>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</si>
  <si>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</si>
  <si>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</si>
  <si>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</si>
  <si>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</si>
  <si>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</si>
  <si>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</si>
  <si>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</si>
  <si>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</si>
  <si>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</si>
  <si>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</si>
  <si>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</si>
  <si>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</si>
  <si>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</si>
  <si>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</si>
  <si>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</si>
  <si>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</si>
  <si>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</si>
  <si>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</si>
  <si>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</si>
  <si>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</si>
  <si>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</si>
  <si>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</si>
  <si>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</si>
  <si>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</si>
  <si>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</si>
  <si>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</si>
  <si>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</si>
  <si>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</si>
  <si>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</si>
  <si>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</si>
  <si>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</si>
  <si>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</si>
  <si>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</si>
  <si>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</si>
  <si>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</si>
  <si>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</si>
  <si>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</si>
  <si>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</si>
  <si>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</si>
  <si>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</si>
  <si>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</si>
  <si>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</si>
  <si>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</si>
  <si>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</si>
  <si>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</si>
  <si>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</si>
  <si>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</si>
  <si>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</si>
  <si>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</si>
  <si>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</si>
  <si>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</si>
  <si>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</si>
  <si>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</si>
  <si>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</si>
  <si>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</si>
  <si>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</si>
  <si>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</si>
  <si>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</si>
  <si>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</si>
  <si>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</si>
  <si>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</si>
  <si>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</si>
  <si>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</si>
  <si>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</si>
  <si>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</si>
  <si>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</si>
  <si>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</si>
  <si>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</si>
  <si>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</si>
  <si>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</si>
  <si>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</si>
  <si>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</si>
  <si>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</si>
  <si>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</si>
  <si>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</si>
  <si>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</si>
  <si>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</si>
  <si>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</si>
  <si>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</si>
  <si>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</si>
  <si>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</si>
  <si>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</si>
  <si>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</si>
  <si>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</si>
  <si>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</si>
  <si>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</si>
  <si>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</si>
  <si>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</si>
  <si>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</si>
  <si>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</si>
  <si>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</si>
  <si>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</si>
  <si>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</si>
  <si>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</si>
  <si>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</si>
  <si>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</si>
  <si>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</si>
  <si>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</si>
  <si>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</si>
  <si>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</si>
  <si>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</si>
  <si>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</si>
  <si>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</si>
  <si>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</si>
  <si>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</si>
  <si>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</si>
  <si>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</si>
  <si>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</si>
  <si>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</si>
  <si>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</si>
  <si>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</si>
  <si>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</si>
  <si>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</si>
  <si>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</si>
  <si>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</si>
  <si>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</si>
  <si>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</si>
  <si>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</si>
  <si>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</si>
  <si>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</si>
  <si>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</si>
  <si>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</si>
  <si>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</si>
  <si>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</si>
  <si>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</si>
  <si>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</si>
  <si>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</si>
  <si>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</si>
  <si>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</si>
  <si>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</si>
  <si>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</si>
  <si>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</si>
  <si>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</si>
  <si>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</si>
  <si>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</si>
  <si>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</si>
  <si>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</si>
  <si>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</si>
  <si>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</si>
  <si>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</si>
  <si>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</si>
  <si>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</si>
  <si>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</si>
  <si>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</si>
  <si>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</si>
  <si>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</si>
  <si>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</si>
  <si>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</si>
  <si>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</si>
  <si>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</si>
  <si>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</si>
  <si>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</si>
  <si>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</si>
  <si>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</si>
  <si>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</si>
  <si>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</si>
  <si>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</si>
  <si>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</si>
  <si>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</si>
  <si>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</si>
  <si>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</si>
  <si>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</si>
  <si>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SU002976</t>
  </si>
  <si>
    <t>P003435</t>
  </si>
  <si>
    <t>Чебуреки «Сочный мегачебурек» Весовой ТМ «No Name»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</si>
  <si>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</si>
  <si>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</si>
  <si>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</si>
  <si>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</si>
  <si>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</si>
  <si>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</si>
  <si>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</si>
  <si>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</si>
  <si>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</si>
  <si>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</si>
  <si>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</si>
  <si>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</si>
  <si>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</si>
  <si>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</si>
  <si>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</si>
  <si>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</si>
  <si>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</si>
  <si>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</si>
  <si>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</si>
  <si>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</si>
  <si>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</si>
  <si>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</si>
  <si>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</si>
  <si>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</si>
  <si>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</si>
  <si>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</si>
  <si>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</si>
  <si>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</si>
  <si>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</si>
  <si>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</si>
  <si>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</si>
  <si>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</si>
  <si>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</si>
  <si>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</si>
  <si>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</si>
  <si>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</si>
  <si>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</si>
  <si>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</si>
  <si>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</si>
  <si>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</si>
  <si>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</si>
  <si>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</si>
  <si>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</si>
  <si>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</si>
  <si>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</si>
  <si>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</si>
  <si>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</si>
  <si>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</si>
  <si>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</si>
  <si>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</si>
  <si>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</si>
  <si>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</si>
  <si>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</si>
  <si>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</si>
  <si>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</si>
  <si>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</si>
  <si>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</si>
  <si>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</si>
  <si>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</si>
  <si>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</si>
  <si>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</si>
  <si>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</si>
  <si>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</si>
  <si>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</si>
  <si>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</si>
  <si>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</si>
  <si>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</si>
  <si>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</si>
  <si>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</si>
  <si>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</si>
  <si>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</si>
  <si>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</si>
  <si>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</si>
  <si>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</si>
  <si>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</si>
  <si>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</si>
  <si>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</si>
  <si>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</si>
  <si>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</si>
  <si>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</si>
  <si>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</si>
  <si>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</si>
  <si>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</si>
  <si>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</si>
  <si>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</si>
  <si>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</si>
  <si>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</si>
  <si>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</si>
  <si>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</si>
  <si>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</si>
  <si>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</si>
  <si>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</si>
  <si>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</si>
  <si>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</si>
  <si>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</si>
  <si>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</si>
  <si>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</si>
  <si>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</si>
  <si>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</si>
  <si>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</si>
  <si>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</si>
  <si>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</si>
  <si>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</si>
  <si>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</si>
  <si>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</si>
  <si>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</si>
  <si>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</si>
  <si>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</si>
  <si>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</si>
  <si>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</si>
  <si>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</si>
  <si>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</si>
  <si>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</si>
  <si>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</si>
  <si>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</si>
  <si>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</si>
  <si>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</si>
  <si>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</si>
  <si>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</si>
  <si>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</si>
  <si>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</si>
  <si>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</si>
  <si>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</si>
  <si>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</si>
  <si>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</si>
  <si>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</si>
  <si>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</si>
  <si>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</si>
  <si>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</si>
  <si>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</si>
  <si>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</si>
  <si>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</si>
  <si>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</si>
  <si>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</si>
  <si>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</si>
  <si>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</si>
  <si>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</si>
  <si>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</si>
  <si>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</si>
  <si>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</si>
  <si>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</si>
  <si>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</si>
  <si>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</si>
  <si>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</si>
  <si>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</si>
  <si>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</si>
  <si>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</si>
  <si>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</si>
  <si>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Запорожская обл, Трояны с.,</t>
  </si>
  <si>
    <t>596383_4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</si>
  <si>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</si>
  <si>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</si>
  <si>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</si>
  <si>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</si>
  <si>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</si>
  <si>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</si>
  <si>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</si>
  <si>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272319Российская Федерация, Запорожская обл, Мелитопольский р-н, Мелитополь г, 8 Марта ул, д. 43/1,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</si>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</sst>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5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2"/>
  <sheetViews>
    <sheetView showGridLines="0" tabSelected="1" topLeftCell="A4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8" t="s">
        <v>0</v>
      </c>
      <c r="E1" s="198"/>
      <c r="F1" s="198"/>
      <c r="G1" s="13" t="s">
        <v>1</v>
      </c>
      <c r="H1" s="238" t="s">
        <v>2</v>
      </c>
      <c r="I1" s="198"/>
      <c r="J1" s="198"/>
      <c r="K1" s="198"/>
      <c r="L1" s="198"/>
      <c r="M1" s="198"/>
      <c r="N1" s="198"/>
      <c r="O1" s="198"/>
      <c r="P1" s="331" t="s">
        <v>3</v>
      </c>
      <c r="Q1" s="198"/>
      <c r="R1" s="19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7"/>
      <c r="O3" s="167"/>
      <c r="P3" s="167"/>
      <c r="Q3" s="167"/>
      <c r="R3" s="167"/>
      <c r="S3" s="167"/>
      <c r="T3" s="167"/>
      <c r="U3" s="167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02" t="s">
        <v>8</v>
      </c>
      <c r="B5" s="164"/>
      <c r="C5" s="165"/>
      <c r="D5" s="207"/>
      <c r="E5" s="209"/>
      <c r="F5" s="317" t="s">
        <v>9</v>
      </c>
      <c r="G5" s="165"/>
      <c r="H5" s="207" t="s">
        <v>379</v>
      </c>
      <c r="I5" s="208"/>
      <c r="J5" s="208"/>
      <c r="K5" s="208"/>
      <c r="L5" s="209"/>
      <c r="N5" s="25" t="s">
        <v>10</v>
      </c>
      <c r="O5" s="293">
        <v>45306</v>
      </c>
      <c r="P5" s="200"/>
      <c r="R5" s="333" t="s">
        <v>11</v>
      </c>
      <c r="S5" s="195"/>
      <c r="T5" s="262" t="s">
        <v>12</v>
      </c>
      <c r="U5" s="200"/>
      <c r="Z5" s="52"/>
      <c r="AA5" s="52"/>
      <c r="AB5" s="52"/>
    </row>
    <row r="6" spans="1:29" s="155" customFormat="1" ht="24" customHeight="1" x14ac:dyDescent="0.2">
      <c r="A6" s="202" t="s">
        <v>13</v>
      </c>
      <c r="B6" s="164"/>
      <c r="C6" s="165"/>
      <c r="D6" s="299" t="s">
        <v>358</v>
      </c>
      <c r="E6" s="300"/>
      <c r="F6" s="300"/>
      <c r="G6" s="300"/>
      <c r="H6" s="300"/>
      <c r="I6" s="300"/>
      <c r="J6" s="300"/>
      <c r="K6" s="300"/>
      <c r="L6" s="200"/>
      <c r="N6" s="25" t="s">
        <v>15</v>
      </c>
      <c r="O6" s="246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194" t="s">
        <v>16</v>
      </c>
      <c r="S6" s="195"/>
      <c r="T6" s="266" t="s">
        <v>17</v>
      </c>
      <c r="U6" s="190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74" t="str">
        <f>IFERROR(VLOOKUP(DeliveryAddress,Table,3,0),1)</f>
        <v>3</v>
      </c>
      <c r="E7" s="275"/>
      <c r="F7" s="275"/>
      <c r="G7" s="275"/>
      <c r="H7" s="275"/>
      <c r="I7" s="275"/>
      <c r="J7" s="275"/>
      <c r="K7" s="275"/>
      <c r="L7" s="276"/>
      <c r="N7" s="25"/>
      <c r="O7" s="43"/>
      <c r="P7" s="43"/>
      <c r="R7" s="167"/>
      <c r="S7" s="195"/>
      <c r="T7" s="267"/>
      <c r="U7" s="268"/>
      <c r="Z7" s="52"/>
      <c r="AA7" s="52"/>
      <c r="AB7" s="52"/>
    </row>
    <row r="8" spans="1:29" s="155" customFormat="1" ht="25.5" customHeight="1" x14ac:dyDescent="0.2">
      <c r="A8" s="336" t="s">
        <v>18</v>
      </c>
      <c r="B8" s="173"/>
      <c r="C8" s="174"/>
      <c r="D8" s="232"/>
      <c r="E8" s="233"/>
      <c r="F8" s="233"/>
      <c r="G8" s="233"/>
      <c r="H8" s="233"/>
      <c r="I8" s="233"/>
      <c r="J8" s="233"/>
      <c r="K8" s="233"/>
      <c r="L8" s="234"/>
      <c r="N8" s="25" t="s">
        <v>19</v>
      </c>
      <c r="O8" s="199">
        <v>0.41666666666666669</v>
      </c>
      <c r="P8" s="200"/>
      <c r="R8" s="167"/>
      <c r="S8" s="195"/>
      <c r="T8" s="267"/>
      <c r="U8" s="268"/>
      <c r="Z8" s="52"/>
      <c r="AA8" s="52"/>
      <c r="AB8" s="52"/>
    </row>
    <row r="9" spans="1:29" s="155" customFormat="1" ht="39.950000000000003" customHeight="1" x14ac:dyDescent="0.2">
      <c r="A9" s="2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3"/>
      <c r="E9" s="162"/>
      <c r="F9" s="2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1" t="str">
        <f>IF(AND($A$9="Тип доверенности/получателя при получении в адресе перегруза:",$D$9="Разовая доверенность"),"Введите ФИО","")</f>
        <v/>
      </c>
      <c r="I9" s="162"/>
      <c r="J9" s="1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2"/>
      <c r="L9" s="162"/>
      <c r="N9" s="27" t="s">
        <v>20</v>
      </c>
      <c r="O9" s="293"/>
      <c r="P9" s="200"/>
      <c r="R9" s="167"/>
      <c r="S9" s="195"/>
      <c r="T9" s="269"/>
      <c r="U9" s="270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2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3"/>
      <c r="E10" s="162"/>
      <c r="F10" s="2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303" t="str">
        <f>IFERROR(VLOOKUP($D$10,Proxy,2,FALSE),"")</f>
        <v/>
      </c>
      <c r="I10" s="167"/>
      <c r="J10" s="167"/>
      <c r="K10" s="167"/>
      <c r="L10" s="167"/>
      <c r="N10" s="27" t="s">
        <v>21</v>
      </c>
      <c r="O10" s="199"/>
      <c r="P10" s="200"/>
      <c r="S10" s="25" t="s">
        <v>22</v>
      </c>
      <c r="T10" s="189" t="s">
        <v>23</v>
      </c>
      <c r="U10" s="190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199"/>
      <c r="P11" s="200"/>
      <c r="S11" s="25" t="s">
        <v>26</v>
      </c>
      <c r="T11" s="301" t="s">
        <v>27</v>
      </c>
      <c r="U11" s="302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31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5"/>
      <c r="N12" s="25" t="s">
        <v>29</v>
      </c>
      <c r="O12" s="307"/>
      <c r="P12" s="276"/>
      <c r="Q12" s="24"/>
      <c r="S12" s="25"/>
      <c r="T12" s="198"/>
      <c r="U12" s="167"/>
      <c r="Z12" s="52"/>
      <c r="AA12" s="52"/>
      <c r="AB12" s="52"/>
    </row>
    <row r="13" spans="1:29" s="155" customFormat="1" ht="23.25" customHeight="1" x14ac:dyDescent="0.2">
      <c r="A13" s="31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5"/>
      <c r="M13" s="27"/>
      <c r="N13" s="27" t="s">
        <v>31</v>
      </c>
      <c r="O13" s="301"/>
      <c r="P13" s="302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31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5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32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5"/>
      <c r="N15" s="257" t="s">
        <v>34</v>
      </c>
      <c r="O15" s="198"/>
      <c r="P15" s="198"/>
      <c r="Q15" s="198"/>
      <c r="R15" s="19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8"/>
      <c r="O16" s="258"/>
      <c r="P16" s="258"/>
      <c r="Q16" s="258"/>
      <c r="R16" s="25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4" t="s">
        <v>35</v>
      </c>
      <c r="B17" s="184" t="s">
        <v>36</v>
      </c>
      <c r="C17" s="222" t="s">
        <v>37</v>
      </c>
      <c r="D17" s="184" t="s">
        <v>38</v>
      </c>
      <c r="E17" s="242"/>
      <c r="F17" s="184" t="s">
        <v>39</v>
      </c>
      <c r="G17" s="184" t="s">
        <v>40</v>
      </c>
      <c r="H17" s="184" t="s">
        <v>41</v>
      </c>
      <c r="I17" s="184" t="s">
        <v>42</v>
      </c>
      <c r="J17" s="184" t="s">
        <v>43</v>
      </c>
      <c r="K17" s="184" t="s">
        <v>44</v>
      </c>
      <c r="L17" s="184" t="s">
        <v>45</v>
      </c>
      <c r="M17" s="184" t="s">
        <v>46</v>
      </c>
      <c r="N17" s="184" t="s">
        <v>47</v>
      </c>
      <c r="O17" s="241"/>
      <c r="P17" s="241"/>
      <c r="Q17" s="241"/>
      <c r="R17" s="242"/>
      <c r="S17" s="335" t="s">
        <v>48</v>
      </c>
      <c r="T17" s="165"/>
      <c r="U17" s="184" t="s">
        <v>49</v>
      </c>
      <c r="V17" s="184" t="s">
        <v>50</v>
      </c>
      <c r="W17" s="180" t="s">
        <v>51</v>
      </c>
      <c r="X17" s="184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85"/>
      <c r="B18" s="185"/>
      <c r="C18" s="185"/>
      <c r="D18" s="243"/>
      <c r="E18" s="245"/>
      <c r="F18" s="185"/>
      <c r="G18" s="185"/>
      <c r="H18" s="185"/>
      <c r="I18" s="185"/>
      <c r="J18" s="185"/>
      <c r="K18" s="185"/>
      <c r="L18" s="185"/>
      <c r="M18" s="185"/>
      <c r="N18" s="243"/>
      <c r="O18" s="244"/>
      <c r="P18" s="244"/>
      <c r="Q18" s="244"/>
      <c r="R18" s="245"/>
      <c r="S18" s="154" t="s">
        <v>57</v>
      </c>
      <c r="T18" s="154" t="s">
        <v>58</v>
      </c>
      <c r="U18" s="185"/>
      <c r="V18" s="185"/>
      <c r="W18" s="181"/>
      <c r="X18" s="185"/>
      <c r="Y18" s="295"/>
      <c r="Z18" s="295"/>
      <c r="AA18" s="217"/>
      <c r="AB18" s="218"/>
      <c r="AC18" s="219"/>
      <c r="AD18" s="252"/>
      <c r="BA18" s="167"/>
    </row>
    <row r="19" spans="1:53" ht="27.75" hidden="1" customHeight="1" x14ac:dyDescent="0.2">
      <c r="A19" s="191" t="s">
        <v>59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9"/>
      <c r="Z19" s="49"/>
    </row>
    <row r="20" spans="1:53" ht="16.5" hidden="1" customHeight="1" x14ac:dyDescent="0.25">
      <c r="A20" s="179" t="s">
        <v>59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hidden="1" customHeight="1" x14ac:dyDescent="0.25">
      <c r="A21" s="176" t="s">
        <v>60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4" t="s">
        <v>65</v>
      </c>
      <c r="O22" s="170"/>
      <c r="P22" s="170"/>
      <c r="Q22" s="170"/>
      <c r="R22" s="171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8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8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91" t="s">
        <v>69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9"/>
      <c r="Z25" s="49"/>
    </row>
    <row r="26" spans="1:53" ht="16.5" hidden="1" customHeight="1" x14ac:dyDescent="0.25">
      <c r="A26" s="179" t="s">
        <v>70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hidden="1" customHeight="1" x14ac:dyDescent="0.25">
      <c r="A27" s="176" t="s">
        <v>71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5">
        <v>4607111036520</v>
      </c>
      <c r="E28" s="171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66</v>
      </c>
      <c r="V28" s="157">
        <v>17</v>
      </c>
      <c r="W28" s="158">
        <f>IFERROR(IF(V28="","",V28),"")</f>
        <v>17</v>
      </c>
      <c r="X28" s="37">
        <f>IFERROR(IF(V28="","",V28*0.00936),"")</f>
        <v>0.15912000000000001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5">
        <v>4607111036605</v>
      </c>
      <c r="E29" s="171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5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66</v>
      </c>
      <c r="V29" s="157">
        <v>25</v>
      </c>
      <c r="W29" s="158">
        <f>IFERROR(IF(V29="","",V29),"")</f>
        <v>25</v>
      </c>
      <c r="X29" s="37">
        <f>IFERROR(IF(V29="","",V29*0.00936),"")</f>
        <v>0.23400000000000001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5">
        <v>4607111036537</v>
      </c>
      <c r="E30" s="171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7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66</v>
      </c>
      <c r="V30" s="157">
        <v>42</v>
      </c>
      <c r="W30" s="158">
        <f>IFERROR(IF(V30="","",V30),"")</f>
        <v>42</v>
      </c>
      <c r="X30" s="37">
        <f>IFERROR(IF(V30="","",V30*0.00936),"")</f>
        <v>0.39312000000000002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5">
        <v>4607111036599</v>
      </c>
      <c r="E31" s="171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3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66</v>
      </c>
      <c r="V31" s="157">
        <v>18</v>
      </c>
      <c r="W31" s="158">
        <f>IFERROR(IF(V31="","",V31),"")</f>
        <v>18</v>
      </c>
      <c r="X31" s="37">
        <f>IFERROR(IF(V31="","",V31*0.00936),"")</f>
        <v>0.16848000000000002</v>
      </c>
      <c r="Y31" s="57"/>
      <c r="Z31" s="58"/>
      <c r="AD31" s="62"/>
      <c r="BA31" s="67" t="s">
        <v>75</v>
      </c>
    </row>
    <row r="32" spans="1:53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8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59">
        <f>IFERROR(SUM(V28:V31),"0")</f>
        <v>102</v>
      </c>
      <c r="W32" s="159">
        <f>IFERROR(SUM(W28:W31),"0")</f>
        <v>102</v>
      </c>
      <c r="X32" s="159">
        <f>IFERROR(IF(X28="",0,X28),"0")+IFERROR(IF(X29="",0,X29),"0")+IFERROR(IF(X30="",0,X30),"0")+IFERROR(IF(X31="",0,X31),"0")</f>
        <v>0.95472000000000001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8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59">
        <f>IFERROR(SUMPRODUCT(V28:V31*H28:H31),"0")</f>
        <v>153</v>
      </c>
      <c r="W33" s="159">
        <f>IFERROR(SUMPRODUCT(W28:W31*H28:H31),"0")</f>
        <v>153</v>
      </c>
      <c r="X33" s="38"/>
      <c r="Y33" s="160"/>
      <c r="Z33" s="160"/>
    </row>
    <row r="34" spans="1:53" ht="16.5" hidden="1" customHeight="1" x14ac:dyDescent="0.25">
      <c r="A34" s="179" t="s">
        <v>82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hidden="1" customHeight="1" x14ac:dyDescent="0.25">
      <c r="A35" s="176" t="s">
        <v>60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5">
        <v>4607111036285</v>
      </c>
      <c r="E36" s="171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66</v>
      </c>
      <c r="V36" s="157">
        <v>30</v>
      </c>
      <c r="W36" s="158">
        <f>IFERROR(IF(V36="","",V36),"")</f>
        <v>30</v>
      </c>
      <c r="X36" s="37">
        <f>IFERROR(IF(V36="","",V36*0.0155),"")</f>
        <v>0.46499999999999997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5">
        <v>4607111036308</v>
      </c>
      <c r="E37" s="171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2" t="s">
        <v>87</v>
      </c>
      <c r="O37" s="170"/>
      <c r="P37" s="170"/>
      <c r="Q37" s="170"/>
      <c r="R37" s="171"/>
      <c r="S37" s="35"/>
      <c r="T37" s="35"/>
      <c r="U37" s="36" t="s">
        <v>66</v>
      </c>
      <c r="V37" s="157">
        <v>49</v>
      </c>
      <c r="W37" s="158">
        <f>IFERROR(IF(V37="","",V37),"")</f>
        <v>49</v>
      </c>
      <c r="X37" s="37">
        <f>IFERROR(IF(V37="","",V37*0.0155),"")</f>
        <v>0.75949999999999995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5">
        <v>4607111036315</v>
      </c>
      <c r="E38" s="171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2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66</v>
      </c>
      <c r="V38" s="157">
        <v>12</v>
      </c>
      <c r="W38" s="158">
        <f>IFERROR(IF(V38="","",V38),"")</f>
        <v>12</v>
      </c>
      <c r="X38" s="37">
        <f>IFERROR(IF(V38="","",V38*0.0155),"")</f>
        <v>0.186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5">
        <v>4607111036292</v>
      </c>
      <c r="E39" s="171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66</v>
      </c>
      <c r="V39" s="157">
        <v>45</v>
      </c>
      <c r="W39" s="158">
        <f>IFERROR(IF(V39="","",V39),"")</f>
        <v>45</v>
      </c>
      <c r="X39" s="37">
        <f>IFERROR(IF(V39="","",V39*0.0155),"")</f>
        <v>0.69750000000000001</v>
      </c>
      <c r="Y39" s="57"/>
      <c r="Z39" s="58"/>
      <c r="AD39" s="62"/>
      <c r="BA39" s="71" t="s">
        <v>1</v>
      </c>
    </row>
    <row r="40" spans="1:53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8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59">
        <f>IFERROR(SUM(V36:V39),"0")</f>
        <v>136</v>
      </c>
      <c r="W40" s="159">
        <f>IFERROR(SUM(W36:W39),"0")</f>
        <v>136</v>
      </c>
      <c r="X40" s="159">
        <f>IFERROR(IF(X36="",0,X36),"0")+IFERROR(IF(X37="",0,X37),"0")+IFERROR(IF(X38="",0,X38),"0")+IFERROR(IF(X39="",0,X39),"0")</f>
        <v>2.1079999999999997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8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59">
        <f>IFERROR(SUMPRODUCT(V36:V39*H36:H39),"0")</f>
        <v>816</v>
      </c>
      <c r="W41" s="159">
        <f>IFERROR(SUMPRODUCT(W36:W39*H36:H39),"0")</f>
        <v>816</v>
      </c>
      <c r="X41" s="38"/>
      <c r="Y41" s="160"/>
      <c r="Z41" s="160"/>
    </row>
    <row r="42" spans="1:53" ht="16.5" hidden="1" customHeight="1" x14ac:dyDescent="0.25">
      <c r="A42" s="179" t="s">
        <v>92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hidden="1" customHeight="1" x14ac:dyDescent="0.25">
      <c r="A43" s="176" t="s">
        <v>93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5">
        <v>4607111037053</v>
      </c>
      <c r="E44" s="171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35"/>
      <c r="T44" s="35"/>
      <c r="U44" s="36" t="s">
        <v>66</v>
      </c>
      <c r="V44" s="157">
        <v>25</v>
      </c>
      <c r="W44" s="158">
        <f>IFERROR(IF(V44="","",V44),"")</f>
        <v>25</v>
      </c>
      <c r="X44" s="37">
        <f>IFERROR(IF(V44="","",V44*0.0095),"")</f>
        <v>0.23749999999999999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5">
        <v>4607111037060</v>
      </c>
      <c r="E45" s="171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8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66</v>
      </c>
      <c r="V45" s="157">
        <v>25</v>
      </c>
      <c r="W45" s="158">
        <f>IFERROR(IF(V45="","",V45),"")</f>
        <v>25</v>
      </c>
      <c r="X45" s="37">
        <f>IFERROR(IF(V45="","",V45*0.0095),"")</f>
        <v>0.23749999999999999</v>
      </c>
      <c r="Y45" s="57"/>
      <c r="Z45" s="58"/>
      <c r="AD45" s="62"/>
      <c r="BA45" s="73" t="s">
        <v>75</v>
      </c>
    </row>
    <row r="46" spans="1:53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8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59">
        <f>IFERROR(SUM(V44:V45),"0")</f>
        <v>50</v>
      </c>
      <c r="W46" s="159">
        <f>IFERROR(SUM(W44:W45),"0")</f>
        <v>50</v>
      </c>
      <c r="X46" s="159">
        <f>IFERROR(IF(X44="",0,X44),"0")+IFERROR(IF(X45="",0,X45),"0")</f>
        <v>0.47499999999999998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8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59">
        <f>IFERROR(SUMPRODUCT(V44:V45*H44:H45),"0")</f>
        <v>60</v>
      </c>
      <c r="W47" s="159">
        <f>IFERROR(SUMPRODUCT(W44:W45*H44:H45),"0")</f>
        <v>60</v>
      </c>
      <c r="X47" s="38"/>
      <c r="Y47" s="160"/>
      <c r="Z47" s="160"/>
    </row>
    <row r="48" spans="1:53" ht="16.5" hidden="1" customHeight="1" x14ac:dyDescent="0.25">
      <c r="A48" s="179" t="s">
        <v>99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hidden="1" customHeight="1" x14ac:dyDescent="0.25">
      <c r="A49" s="176" t="s">
        <v>60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5">
        <v>4607111037190</v>
      </c>
      <c r="E50" s="171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8" t="s">
        <v>102</v>
      </c>
      <c r="O50" s="170"/>
      <c r="P50" s="170"/>
      <c r="Q50" s="170"/>
      <c r="R50" s="171"/>
      <c r="S50" s="35"/>
      <c r="T50" s="35"/>
      <c r="U50" s="36" t="s">
        <v>66</v>
      </c>
      <c r="V50" s="157">
        <v>5</v>
      </c>
      <c r="W50" s="158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75">
        <v>4607111037183</v>
      </c>
      <c r="E51" s="171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91" t="s">
        <v>105</v>
      </c>
      <c r="O51" s="170"/>
      <c r="P51" s="170"/>
      <c r="Q51" s="170"/>
      <c r="R51" s="171"/>
      <c r="S51" s="35"/>
      <c r="T51" s="35"/>
      <c r="U51" s="36" t="s">
        <v>66</v>
      </c>
      <c r="V51" s="157">
        <v>58</v>
      </c>
      <c r="W51" s="158">
        <f t="shared" si="0"/>
        <v>58</v>
      </c>
      <c r="X51" s="37">
        <f t="shared" si="1"/>
        <v>0.89900000000000002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106</v>
      </c>
      <c r="B52" s="55" t="s">
        <v>107</v>
      </c>
      <c r="C52" s="32">
        <v>4301070970</v>
      </c>
      <c r="D52" s="175">
        <v>4607111037091</v>
      </c>
      <c r="E52" s="171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1" t="s">
        <v>108</v>
      </c>
      <c r="O52" s="170"/>
      <c r="P52" s="170"/>
      <c r="Q52" s="170"/>
      <c r="R52" s="171"/>
      <c r="S52" s="35"/>
      <c r="T52" s="35"/>
      <c r="U52" s="36" t="s">
        <v>66</v>
      </c>
      <c r="V52" s="157">
        <v>5</v>
      </c>
      <c r="W52" s="158">
        <f t="shared" si="0"/>
        <v>5</v>
      </c>
      <c r="X52" s="37">
        <f t="shared" si="1"/>
        <v>7.7499999999999999E-2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75">
        <v>4607111036902</v>
      </c>
      <c r="E53" s="171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5" t="s">
        <v>111</v>
      </c>
      <c r="O53" s="170"/>
      <c r="P53" s="170"/>
      <c r="Q53" s="170"/>
      <c r="R53" s="171"/>
      <c r="S53" s="35"/>
      <c r="T53" s="35"/>
      <c r="U53" s="36" t="s">
        <v>66</v>
      </c>
      <c r="V53" s="157">
        <v>60</v>
      </c>
      <c r="W53" s="158">
        <f t="shared" si="0"/>
        <v>60</v>
      </c>
      <c r="X53" s="37">
        <f t="shared" si="1"/>
        <v>0.92999999999999994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75">
        <v>4607111036858</v>
      </c>
      <c r="E54" s="171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6" t="s">
        <v>114</v>
      </c>
      <c r="O54" s="170"/>
      <c r="P54" s="170"/>
      <c r="Q54" s="170"/>
      <c r="R54" s="171"/>
      <c r="S54" s="35"/>
      <c r="T54" s="35"/>
      <c r="U54" s="36" t="s">
        <v>66</v>
      </c>
      <c r="V54" s="157">
        <v>1</v>
      </c>
      <c r="W54" s="158">
        <f t="shared" si="0"/>
        <v>1</v>
      </c>
      <c r="X54" s="37">
        <f t="shared" si="1"/>
        <v>1.55E-2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5">
        <v>4607111036889</v>
      </c>
      <c r="E55" s="171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">
        <v>117</v>
      </c>
      <c r="O55" s="170"/>
      <c r="P55" s="170"/>
      <c r="Q55" s="170"/>
      <c r="R55" s="171"/>
      <c r="S55" s="35"/>
      <c r="T55" s="35"/>
      <c r="U55" s="36" t="s">
        <v>66</v>
      </c>
      <c r="V55" s="157">
        <v>42</v>
      </c>
      <c r="W55" s="158">
        <f t="shared" si="0"/>
        <v>42</v>
      </c>
      <c r="X55" s="37">
        <f t="shared" si="1"/>
        <v>0.65100000000000002</v>
      </c>
      <c r="Y55" s="57"/>
      <c r="Z55" s="58"/>
      <c r="AD55" s="62"/>
      <c r="BA55" s="79" t="s">
        <v>1</v>
      </c>
    </row>
    <row r="56" spans="1:53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8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59">
        <f>IFERROR(SUM(V50:V55),"0")</f>
        <v>171</v>
      </c>
      <c r="W56" s="159">
        <f>IFERROR(SUM(W50:W55),"0")</f>
        <v>171</v>
      </c>
      <c r="X56" s="159">
        <f>IFERROR(IF(X50="",0,X50),"0")+IFERROR(IF(X51="",0,X51),"0")+IFERROR(IF(X52="",0,X52),"0")+IFERROR(IF(X53="",0,X53),"0")+IFERROR(IF(X54="",0,X54),"0")+IFERROR(IF(X55="",0,X55),"0")</f>
        <v>2.6505000000000001</v>
      </c>
      <c r="Y56" s="160"/>
      <c r="Z56" s="160"/>
    </row>
    <row r="57" spans="1:53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8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59">
        <f>IFERROR(SUMPRODUCT(V50:V55*H50:H55),"0")</f>
        <v>1227.68</v>
      </c>
      <c r="W57" s="159">
        <f>IFERROR(SUMPRODUCT(W50:W55*H50:H55),"0")</f>
        <v>1227.68</v>
      </c>
      <c r="X57" s="38"/>
      <c r="Y57" s="160"/>
      <c r="Z57" s="160"/>
    </row>
    <row r="58" spans="1:53" ht="16.5" hidden="1" customHeight="1" x14ac:dyDescent="0.25">
      <c r="A58" s="179" t="s">
        <v>118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53"/>
      <c r="Z58" s="153"/>
    </row>
    <row r="59" spans="1:53" ht="14.25" hidden="1" customHeight="1" x14ac:dyDescent="0.25">
      <c r="A59" s="176" t="s">
        <v>60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2"/>
      <c r="Z59" s="152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5">
        <v>4607111037411</v>
      </c>
      <c r="E60" s="171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28" t="s">
        <v>122</v>
      </c>
      <c r="O60" s="170"/>
      <c r="P60" s="170"/>
      <c r="Q60" s="170"/>
      <c r="R60" s="171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5">
        <v>4607111036728</v>
      </c>
      <c r="E61" s="171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6" t="s">
        <v>125</v>
      </c>
      <c r="O61" s="170"/>
      <c r="P61" s="170"/>
      <c r="Q61" s="170"/>
      <c r="R61" s="171"/>
      <c r="S61" s="35"/>
      <c r="T61" s="35"/>
      <c r="U61" s="36" t="s">
        <v>66</v>
      </c>
      <c r="V61" s="157">
        <v>140</v>
      </c>
      <c r="W61" s="158">
        <f>IFERROR(IF(V61="","",V61),"")</f>
        <v>140</v>
      </c>
      <c r="X61" s="37">
        <f>IFERROR(IF(V61="","",V61*0.00866),"")</f>
        <v>1.2123999999999999</v>
      </c>
      <c r="Y61" s="57"/>
      <c r="Z61" s="58"/>
      <c r="AD61" s="62"/>
      <c r="BA61" s="81" t="s">
        <v>1</v>
      </c>
    </row>
    <row r="62" spans="1:53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8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59">
        <f>IFERROR(SUM(V60:V61),"0")</f>
        <v>140</v>
      </c>
      <c r="W62" s="159">
        <f>IFERROR(SUM(W60:W61),"0")</f>
        <v>140</v>
      </c>
      <c r="X62" s="159">
        <f>IFERROR(IF(X60="",0,X60),"0")+IFERROR(IF(X61="",0,X61),"0")</f>
        <v>1.2123999999999999</v>
      </c>
      <c r="Y62" s="160"/>
      <c r="Z62" s="160"/>
    </row>
    <row r="63" spans="1:53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8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59">
        <f>IFERROR(SUMPRODUCT(V60:V61*H60:H61),"0")</f>
        <v>700</v>
      </c>
      <c r="W63" s="159">
        <f>IFERROR(SUMPRODUCT(W60:W61*H60:H61),"0")</f>
        <v>700</v>
      </c>
      <c r="X63" s="38"/>
      <c r="Y63" s="160"/>
      <c r="Z63" s="160"/>
    </row>
    <row r="64" spans="1:53" ht="16.5" hidden="1" customHeight="1" x14ac:dyDescent="0.25">
      <c r="A64" s="179" t="s">
        <v>126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53"/>
      <c r="Z64" s="153"/>
    </row>
    <row r="65" spans="1:53" ht="14.25" hidden="1" customHeight="1" x14ac:dyDescent="0.25">
      <c r="A65" s="176" t="s">
        <v>127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2"/>
      <c r="Z65" s="152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75">
        <v>4607111033659</v>
      </c>
      <c r="E66" s="171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66</v>
      </c>
      <c r="V66" s="157">
        <v>15</v>
      </c>
      <c r="W66" s="158">
        <f>IFERROR(IF(V66="","",V66),"")</f>
        <v>15</v>
      </c>
      <c r="X66" s="37">
        <f>IFERROR(IF(V66="","",V66*0.01788),"")</f>
        <v>0.26819999999999999</v>
      </c>
      <c r="Y66" s="57"/>
      <c r="Z66" s="58"/>
      <c r="AD66" s="62"/>
      <c r="BA66" s="82" t="s">
        <v>75</v>
      </c>
    </row>
    <row r="67" spans="1:53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8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59">
        <f>IFERROR(SUM(V66:V66),"0")</f>
        <v>15</v>
      </c>
      <c r="W67" s="159">
        <f>IFERROR(SUM(W66:W66),"0")</f>
        <v>15</v>
      </c>
      <c r="X67" s="159">
        <f>IFERROR(IF(X66="",0,X66),"0")</f>
        <v>0.26819999999999999</v>
      </c>
      <c r="Y67" s="160"/>
      <c r="Z67" s="160"/>
    </row>
    <row r="68" spans="1:53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8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59">
        <f>IFERROR(SUMPRODUCT(V66:V66*H66:H66),"0")</f>
        <v>54</v>
      </c>
      <c r="W68" s="159">
        <f>IFERROR(SUMPRODUCT(W66:W66*H66:H66),"0")</f>
        <v>54</v>
      </c>
      <c r="X68" s="38"/>
      <c r="Y68" s="160"/>
      <c r="Z68" s="160"/>
    </row>
    <row r="69" spans="1:53" ht="16.5" hidden="1" customHeight="1" x14ac:dyDescent="0.25">
      <c r="A69" s="179" t="s">
        <v>130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53"/>
      <c r="Z69" s="153"/>
    </row>
    <row r="70" spans="1:53" ht="14.25" hidden="1" customHeight="1" x14ac:dyDescent="0.25">
      <c r="A70" s="176" t="s">
        <v>131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2"/>
      <c r="Z70" s="152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75">
        <v>4607111034137</v>
      </c>
      <c r="E71" s="171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66</v>
      </c>
      <c r="V71" s="157">
        <v>17</v>
      </c>
      <c r="W71" s="158">
        <f>IFERROR(IF(V71="","",V71),"")</f>
        <v>17</v>
      </c>
      <c r="X71" s="37">
        <f>IFERROR(IF(V71="","",V71*0.01788),"")</f>
        <v>0.30396000000000001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75">
        <v>4607111034120</v>
      </c>
      <c r="E72" s="171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1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66</v>
      </c>
      <c r="V72" s="157">
        <v>17</v>
      </c>
      <c r="W72" s="158">
        <f>IFERROR(IF(V72="","",V72),"")</f>
        <v>17</v>
      </c>
      <c r="X72" s="37">
        <f>IFERROR(IF(V72="","",V72*0.01788),"")</f>
        <v>0.30396000000000001</v>
      </c>
      <c r="Y72" s="57"/>
      <c r="Z72" s="58"/>
      <c r="AD72" s="62"/>
      <c r="BA72" s="84" t="s">
        <v>75</v>
      </c>
    </row>
    <row r="73" spans="1:53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8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59">
        <f>IFERROR(SUM(V71:V72),"0")</f>
        <v>34</v>
      </c>
      <c r="W73" s="159">
        <f>IFERROR(SUM(W71:W72),"0")</f>
        <v>34</v>
      </c>
      <c r="X73" s="159">
        <f>IFERROR(IF(X71="",0,X71),"0")+IFERROR(IF(X72="",0,X72),"0")</f>
        <v>0.60792000000000002</v>
      </c>
      <c r="Y73" s="160"/>
      <c r="Z73" s="160"/>
    </row>
    <row r="74" spans="1:53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8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59">
        <f>IFERROR(SUMPRODUCT(V71:V72*H71:H72),"0")</f>
        <v>122.4</v>
      </c>
      <c r="W74" s="159">
        <f>IFERROR(SUMPRODUCT(W71:W72*H71:H72),"0")</f>
        <v>122.4</v>
      </c>
      <c r="X74" s="38"/>
      <c r="Y74" s="160"/>
      <c r="Z74" s="160"/>
    </row>
    <row r="75" spans="1:53" ht="16.5" hidden="1" customHeight="1" x14ac:dyDescent="0.25">
      <c r="A75" s="179" t="s">
        <v>136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53"/>
      <c r="Z75" s="153"/>
    </row>
    <row r="76" spans="1:53" ht="14.25" hidden="1" customHeight="1" x14ac:dyDescent="0.25">
      <c r="A76" s="176" t="s">
        <v>127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2"/>
      <c r="Z76" s="152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75">
        <v>4607111036407</v>
      </c>
      <c r="E77" s="171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66</v>
      </c>
      <c r="V77" s="157">
        <v>12</v>
      </c>
      <c r="W77" s="158">
        <f t="shared" ref="W77:W82" si="2">IFERROR(IF(V77="","",V77),"")</f>
        <v>12</v>
      </c>
      <c r="X77" s="37">
        <f t="shared" ref="X77:X82" si="3">IFERROR(IF(V77="","",V77*0.01788),"")</f>
        <v>0.21456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5">
        <v>4607111033628</v>
      </c>
      <c r="E78" s="171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2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66</v>
      </c>
      <c r="V78" s="157">
        <v>48</v>
      </c>
      <c r="W78" s="158">
        <f t="shared" si="2"/>
        <v>48</v>
      </c>
      <c r="X78" s="37">
        <f t="shared" si="3"/>
        <v>0.85824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5">
        <v>4607111033451</v>
      </c>
      <c r="E79" s="171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66</v>
      </c>
      <c r="V79" s="157">
        <v>62</v>
      </c>
      <c r="W79" s="158">
        <f t="shared" si="2"/>
        <v>62</v>
      </c>
      <c r="X79" s="37">
        <f t="shared" si="3"/>
        <v>1.10856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75">
        <v>4607111035141</v>
      </c>
      <c r="E80" s="171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66</v>
      </c>
      <c r="V80" s="157">
        <v>49</v>
      </c>
      <c r="W80" s="158">
        <f t="shared" si="2"/>
        <v>49</v>
      </c>
      <c r="X80" s="37">
        <f t="shared" si="3"/>
        <v>0.87612000000000001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75">
        <v>4607111035028</v>
      </c>
      <c r="E81" s="171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8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66</v>
      </c>
      <c r="V81" s="157">
        <v>20</v>
      </c>
      <c r="W81" s="158">
        <f t="shared" si="2"/>
        <v>20</v>
      </c>
      <c r="X81" s="37">
        <f t="shared" si="3"/>
        <v>0.35760000000000003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5">
        <v>4607111033444</v>
      </c>
      <c r="E82" s="171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2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66</v>
      </c>
      <c r="V82" s="157">
        <v>67</v>
      </c>
      <c r="W82" s="158">
        <f t="shared" si="2"/>
        <v>67</v>
      </c>
      <c r="X82" s="37">
        <f t="shared" si="3"/>
        <v>1.1979599999999999</v>
      </c>
      <c r="Y82" s="57"/>
      <c r="Z82" s="58"/>
      <c r="AD82" s="62"/>
      <c r="BA82" s="90" t="s">
        <v>75</v>
      </c>
    </row>
    <row r="83" spans="1:53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8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59">
        <f>IFERROR(SUM(V77:V82),"0")</f>
        <v>258</v>
      </c>
      <c r="W83" s="159">
        <f>IFERROR(SUM(W77:W82),"0")</f>
        <v>258</v>
      </c>
      <c r="X83" s="159">
        <f>IFERROR(IF(X77="",0,X77),"0")+IFERROR(IF(X78="",0,X78),"0")+IFERROR(IF(X79="",0,X79),"0")+IFERROR(IF(X80="",0,X80),"0")+IFERROR(IF(X81="",0,X81),"0")+IFERROR(IF(X82="",0,X82),"0")</f>
        <v>4.6130399999999998</v>
      </c>
      <c r="Y83" s="160"/>
      <c r="Z83" s="160"/>
    </row>
    <row r="84" spans="1:53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8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59">
        <f>IFERROR(SUMPRODUCT(V77:V82*H77:H82),"0")</f>
        <v>940.80000000000007</v>
      </c>
      <c r="W84" s="159">
        <f>IFERROR(SUMPRODUCT(W77:W82*H77:H82),"0")</f>
        <v>940.80000000000007</v>
      </c>
      <c r="X84" s="38"/>
      <c r="Y84" s="160"/>
      <c r="Z84" s="160"/>
    </row>
    <row r="85" spans="1:53" ht="16.5" hidden="1" customHeight="1" x14ac:dyDescent="0.25">
      <c r="A85" s="179" t="s">
        <v>149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53"/>
      <c r="Z85" s="153"/>
    </row>
    <row r="86" spans="1:53" ht="14.25" hidden="1" customHeight="1" x14ac:dyDescent="0.25">
      <c r="A86" s="176" t="s">
        <v>149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52"/>
      <c r="Z86" s="152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75">
        <v>4607025784012</v>
      </c>
      <c r="E87" s="171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66</v>
      </c>
      <c r="V87" s="157">
        <v>30</v>
      </c>
      <c r="W87" s="158">
        <f>IFERROR(IF(V87="","",V87),"")</f>
        <v>30</v>
      </c>
      <c r="X87" s="37">
        <f>IFERROR(IF(V87="","",V87*0.00936),"")</f>
        <v>0.28079999999999999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75">
        <v>4607025784319</v>
      </c>
      <c r="E88" s="171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66</v>
      </c>
      <c r="V88" s="157">
        <v>12</v>
      </c>
      <c r="W88" s="158">
        <f>IFERROR(IF(V88="","",V88),"")</f>
        <v>12</v>
      </c>
      <c r="X88" s="37">
        <f>IFERROR(IF(V88="","",V88*0.01788),"")</f>
        <v>0.21456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75">
        <v>4607111035370</v>
      </c>
      <c r="E89" s="171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66</v>
      </c>
      <c r="V89" s="157">
        <v>18</v>
      </c>
      <c r="W89" s="158">
        <f>IFERROR(IF(V89="","",V89),"")</f>
        <v>18</v>
      </c>
      <c r="X89" s="37">
        <f>IFERROR(IF(V89="","",V89*0.0155),"")</f>
        <v>0.27900000000000003</v>
      </c>
      <c r="Y89" s="57"/>
      <c r="Z89" s="58"/>
      <c r="AD89" s="62"/>
      <c r="BA89" s="93" t="s">
        <v>75</v>
      </c>
    </row>
    <row r="90" spans="1:53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8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59">
        <f>IFERROR(SUM(V87:V89),"0")</f>
        <v>60</v>
      </c>
      <c r="W90" s="159">
        <f>IFERROR(SUM(W87:W89),"0")</f>
        <v>60</v>
      </c>
      <c r="X90" s="159">
        <f>IFERROR(IF(X87="",0,X87),"0")+IFERROR(IF(X88="",0,X88),"0")+IFERROR(IF(X89="",0,X89),"0")</f>
        <v>0.77436000000000005</v>
      </c>
      <c r="Y90" s="160"/>
      <c r="Z90" s="160"/>
    </row>
    <row r="91" spans="1:53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8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59">
        <f>IFERROR(SUMPRODUCT(V87:V89*H87:H89),"0")</f>
        <v>163.44</v>
      </c>
      <c r="W91" s="159">
        <f>IFERROR(SUMPRODUCT(W87:W89*H87:H89),"0")</f>
        <v>163.44</v>
      </c>
      <c r="X91" s="38"/>
      <c r="Y91" s="160"/>
      <c r="Z91" s="160"/>
    </row>
    <row r="92" spans="1:53" ht="16.5" hidden="1" customHeight="1" x14ac:dyDescent="0.25">
      <c r="A92" s="179" t="s">
        <v>156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53"/>
      <c r="Z92" s="153"/>
    </row>
    <row r="93" spans="1:53" ht="14.25" hidden="1" customHeight="1" x14ac:dyDescent="0.25">
      <c r="A93" s="176" t="s">
        <v>60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52"/>
      <c r="Z93" s="152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5">
        <v>4607111033970</v>
      </c>
      <c r="E94" s="171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3" t="s">
        <v>159</v>
      </c>
      <c r="O94" s="170"/>
      <c r="P94" s="170"/>
      <c r="Q94" s="170"/>
      <c r="R94" s="171"/>
      <c r="S94" s="35"/>
      <c r="T94" s="35"/>
      <c r="U94" s="36" t="s">
        <v>66</v>
      </c>
      <c r="V94" s="157">
        <v>5</v>
      </c>
      <c r="W94" s="158">
        <f>IFERROR(IF(V94="","",V94),"")</f>
        <v>5</v>
      </c>
      <c r="X94" s="37">
        <f>IFERROR(IF(V94="","",V94*0.0155),"")</f>
        <v>7.7499999999999999E-2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5">
        <v>4607111034144</v>
      </c>
      <c r="E95" s="171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5" t="s">
        <v>162</v>
      </c>
      <c r="O95" s="170"/>
      <c r="P95" s="170"/>
      <c r="Q95" s="170"/>
      <c r="R95" s="171"/>
      <c r="S95" s="35"/>
      <c r="T95" s="35"/>
      <c r="U95" s="36" t="s">
        <v>66</v>
      </c>
      <c r="V95" s="157">
        <v>40</v>
      </c>
      <c r="W95" s="158">
        <f>IFERROR(IF(V95="","",V95),"")</f>
        <v>40</v>
      </c>
      <c r="X95" s="37">
        <f>IFERROR(IF(V95="","",V95*0.0155),"")</f>
        <v>0.62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5">
        <v>4607111033987</v>
      </c>
      <c r="E96" s="171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73" t="s">
        <v>165</v>
      </c>
      <c r="O96" s="170"/>
      <c r="P96" s="170"/>
      <c r="Q96" s="170"/>
      <c r="R96" s="171"/>
      <c r="S96" s="35"/>
      <c r="T96" s="35"/>
      <c r="U96" s="36" t="s">
        <v>66</v>
      </c>
      <c r="V96" s="157">
        <v>10</v>
      </c>
      <c r="W96" s="158">
        <f>IFERROR(IF(V96="","",V96),"")</f>
        <v>10</v>
      </c>
      <c r="X96" s="37">
        <f>IFERROR(IF(V96="","",V96*0.0155),"")</f>
        <v>0.155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5">
        <v>4607111034151</v>
      </c>
      <c r="E97" s="171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72" t="s">
        <v>168</v>
      </c>
      <c r="O97" s="170"/>
      <c r="P97" s="170"/>
      <c r="Q97" s="170"/>
      <c r="R97" s="171"/>
      <c r="S97" s="35"/>
      <c r="T97" s="35"/>
      <c r="U97" s="36" t="s">
        <v>66</v>
      </c>
      <c r="V97" s="157">
        <v>65</v>
      </c>
      <c r="W97" s="158">
        <f>IFERROR(IF(V97="","",V97),"")</f>
        <v>65</v>
      </c>
      <c r="X97" s="37">
        <f>IFERROR(IF(V97="","",V97*0.0155),"")</f>
        <v>1.0075000000000001</v>
      </c>
      <c r="Y97" s="57"/>
      <c r="Z97" s="58"/>
      <c r="AD97" s="62"/>
      <c r="BA97" s="97" t="s">
        <v>1</v>
      </c>
    </row>
    <row r="98" spans="1:53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8"/>
      <c r="N98" s="172" t="s">
        <v>67</v>
      </c>
      <c r="O98" s="173"/>
      <c r="P98" s="173"/>
      <c r="Q98" s="173"/>
      <c r="R98" s="173"/>
      <c r="S98" s="173"/>
      <c r="T98" s="174"/>
      <c r="U98" s="38" t="s">
        <v>66</v>
      </c>
      <c r="V98" s="159">
        <f>IFERROR(SUM(V94:V97),"0")</f>
        <v>120</v>
      </c>
      <c r="W98" s="159">
        <f>IFERROR(SUM(W94:W97),"0")</f>
        <v>120</v>
      </c>
      <c r="X98" s="159">
        <f>IFERROR(IF(X94="",0,X94),"0")+IFERROR(IF(X95="",0,X95),"0")+IFERROR(IF(X96="",0,X96),"0")+IFERROR(IF(X97="",0,X97),"0")</f>
        <v>1.86</v>
      </c>
      <c r="Y98" s="160"/>
      <c r="Z98" s="160"/>
    </row>
    <row r="99" spans="1:53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8"/>
      <c r="N99" s="172" t="s">
        <v>67</v>
      </c>
      <c r="O99" s="173"/>
      <c r="P99" s="173"/>
      <c r="Q99" s="173"/>
      <c r="R99" s="173"/>
      <c r="S99" s="173"/>
      <c r="T99" s="174"/>
      <c r="U99" s="38" t="s">
        <v>68</v>
      </c>
      <c r="V99" s="159">
        <f>IFERROR(SUMPRODUCT(V94:V97*H94:H97),"0")</f>
        <v>859.2</v>
      </c>
      <c r="W99" s="159">
        <f>IFERROR(SUMPRODUCT(W94:W97*H94:H97),"0")</f>
        <v>859.2</v>
      </c>
      <c r="X99" s="38"/>
      <c r="Y99" s="160"/>
      <c r="Z99" s="160"/>
    </row>
    <row r="100" spans="1:53" ht="16.5" hidden="1" customHeight="1" x14ac:dyDescent="0.25">
      <c r="A100" s="179" t="s">
        <v>169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53"/>
      <c r="Z100" s="153"/>
    </row>
    <row r="101" spans="1:53" ht="14.25" hidden="1" customHeight="1" x14ac:dyDescent="0.25">
      <c r="A101" s="176" t="s">
        <v>127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52"/>
      <c r="Z101" s="152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75">
        <v>4607111034014</v>
      </c>
      <c r="E102" s="171"/>
      <c r="F102" s="156">
        <v>0.25</v>
      </c>
      <c r="G102" s="33">
        <v>12</v>
      </c>
      <c r="H102" s="156">
        <v>3</v>
      </c>
      <c r="I102" s="156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66</v>
      </c>
      <c r="V102" s="157">
        <v>50</v>
      </c>
      <c r="W102" s="158">
        <f>IFERROR(IF(V102="","",V102),"")</f>
        <v>50</v>
      </c>
      <c r="X102" s="37">
        <f>IFERROR(IF(V102="","",V102*0.01788),"")</f>
        <v>0.89400000000000002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75">
        <v>4607111033994</v>
      </c>
      <c r="E103" s="171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66</v>
      </c>
      <c r="V103" s="157">
        <v>50</v>
      </c>
      <c r="W103" s="158">
        <f>IFERROR(IF(V103="","",V103),"")</f>
        <v>50</v>
      </c>
      <c r="X103" s="37">
        <f>IFERROR(IF(V103="","",V103*0.01788),"")</f>
        <v>0.89400000000000002</v>
      </c>
      <c r="Y103" s="57"/>
      <c r="Z103" s="58"/>
      <c r="AD103" s="62"/>
      <c r="BA103" s="99" t="s">
        <v>75</v>
      </c>
    </row>
    <row r="104" spans="1:53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8"/>
      <c r="N104" s="172" t="s">
        <v>67</v>
      </c>
      <c r="O104" s="173"/>
      <c r="P104" s="173"/>
      <c r="Q104" s="173"/>
      <c r="R104" s="173"/>
      <c r="S104" s="173"/>
      <c r="T104" s="174"/>
      <c r="U104" s="38" t="s">
        <v>66</v>
      </c>
      <c r="V104" s="159">
        <f>IFERROR(SUM(V102:V103),"0")</f>
        <v>100</v>
      </c>
      <c r="W104" s="159">
        <f>IFERROR(SUM(W102:W103),"0")</f>
        <v>100</v>
      </c>
      <c r="X104" s="159">
        <f>IFERROR(IF(X102="",0,X102),"0")+IFERROR(IF(X103="",0,X103),"0")</f>
        <v>1.788</v>
      </c>
      <c r="Y104" s="160"/>
      <c r="Z104" s="160"/>
    </row>
    <row r="105" spans="1:53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8"/>
      <c r="N105" s="172" t="s">
        <v>67</v>
      </c>
      <c r="O105" s="173"/>
      <c r="P105" s="173"/>
      <c r="Q105" s="173"/>
      <c r="R105" s="173"/>
      <c r="S105" s="173"/>
      <c r="T105" s="174"/>
      <c r="U105" s="38" t="s">
        <v>68</v>
      </c>
      <c r="V105" s="159">
        <f>IFERROR(SUMPRODUCT(V102:V103*H102:H103),"0")</f>
        <v>300</v>
      </c>
      <c r="W105" s="159">
        <f>IFERROR(SUMPRODUCT(W102:W103*H102:H103),"0")</f>
        <v>300</v>
      </c>
      <c r="X105" s="38"/>
      <c r="Y105" s="160"/>
      <c r="Z105" s="160"/>
    </row>
    <row r="106" spans="1:53" ht="16.5" hidden="1" customHeight="1" x14ac:dyDescent="0.25">
      <c r="A106" s="179" t="s">
        <v>174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53"/>
      <c r="Z106" s="153"/>
    </row>
    <row r="107" spans="1:53" ht="14.25" hidden="1" customHeight="1" x14ac:dyDescent="0.25">
      <c r="A107" s="176" t="s">
        <v>127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52"/>
      <c r="Z107" s="152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75">
        <v>4607111034199</v>
      </c>
      <c r="E108" s="171"/>
      <c r="F108" s="156">
        <v>0.25</v>
      </c>
      <c r="G108" s="33">
        <v>12</v>
      </c>
      <c r="H108" s="156">
        <v>3</v>
      </c>
      <c r="I108" s="156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8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66</v>
      </c>
      <c r="V108" s="157">
        <v>45</v>
      </c>
      <c r="W108" s="158">
        <f>IFERROR(IF(V108="","",V108),"")</f>
        <v>45</v>
      </c>
      <c r="X108" s="37">
        <f>IFERROR(IF(V108="","",V108*0.01788),"")</f>
        <v>0.80459999999999998</v>
      </c>
      <c r="Y108" s="57"/>
      <c r="Z108" s="58"/>
      <c r="AD108" s="62"/>
      <c r="BA108" s="100" t="s">
        <v>75</v>
      </c>
    </row>
    <row r="109" spans="1:53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8"/>
      <c r="N109" s="172" t="s">
        <v>67</v>
      </c>
      <c r="O109" s="173"/>
      <c r="P109" s="173"/>
      <c r="Q109" s="173"/>
      <c r="R109" s="173"/>
      <c r="S109" s="173"/>
      <c r="T109" s="174"/>
      <c r="U109" s="38" t="s">
        <v>66</v>
      </c>
      <c r="V109" s="159">
        <f>IFERROR(SUM(V108:V108),"0")</f>
        <v>45</v>
      </c>
      <c r="W109" s="159">
        <f>IFERROR(SUM(W108:W108),"0")</f>
        <v>45</v>
      </c>
      <c r="X109" s="159">
        <f>IFERROR(IF(X108="",0,X108),"0")</f>
        <v>0.80459999999999998</v>
      </c>
      <c r="Y109" s="160"/>
      <c r="Z109" s="160"/>
    </row>
    <row r="110" spans="1:53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8"/>
      <c r="N110" s="172" t="s">
        <v>67</v>
      </c>
      <c r="O110" s="173"/>
      <c r="P110" s="173"/>
      <c r="Q110" s="173"/>
      <c r="R110" s="173"/>
      <c r="S110" s="173"/>
      <c r="T110" s="174"/>
      <c r="U110" s="38" t="s">
        <v>68</v>
      </c>
      <c r="V110" s="159">
        <f>IFERROR(SUMPRODUCT(V108:V108*H108:H108),"0")</f>
        <v>135</v>
      </c>
      <c r="W110" s="159">
        <f>IFERROR(SUMPRODUCT(W108:W108*H108:H108),"0")</f>
        <v>135</v>
      </c>
      <c r="X110" s="38"/>
      <c r="Y110" s="160"/>
      <c r="Z110" s="160"/>
    </row>
    <row r="111" spans="1:53" ht="16.5" hidden="1" customHeight="1" x14ac:dyDescent="0.25">
      <c r="A111" s="179" t="s">
        <v>177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53"/>
      <c r="Z111" s="153"/>
    </row>
    <row r="112" spans="1:53" ht="14.25" hidden="1" customHeight="1" x14ac:dyDescent="0.25">
      <c r="A112" s="176" t="s">
        <v>127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52"/>
      <c r="Z112" s="152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75">
        <v>4607111034670</v>
      </c>
      <c r="E113" s="171"/>
      <c r="F113" s="156">
        <v>3</v>
      </c>
      <c r="G113" s="33">
        <v>1</v>
      </c>
      <c r="H113" s="156">
        <v>3</v>
      </c>
      <c r="I113" s="156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1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66</v>
      </c>
      <c r="V113" s="157">
        <v>0</v>
      </c>
      <c r="W113" s="158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75">
        <v>4607111034687</v>
      </c>
      <c r="E114" s="171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97" t="s">
        <v>183</v>
      </c>
      <c r="O114" s="170"/>
      <c r="P114" s="170"/>
      <c r="Q114" s="170"/>
      <c r="R114" s="171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75">
        <v>4607111034380</v>
      </c>
      <c r="E115" s="171"/>
      <c r="F115" s="156">
        <v>0.25</v>
      </c>
      <c r="G115" s="33">
        <v>12</v>
      </c>
      <c r="H115" s="156">
        <v>3</v>
      </c>
      <c r="I115" s="156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7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0"/>
      <c r="P115" s="170"/>
      <c r="Q115" s="170"/>
      <c r="R115" s="171"/>
      <c r="S115" s="35"/>
      <c r="T115" s="35"/>
      <c r="U115" s="36" t="s">
        <v>66</v>
      </c>
      <c r="V115" s="157">
        <v>51</v>
      </c>
      <c r="W115" s="158">
        <f>IFERROR(IF(V115="","",V115),"")</f>
        <v>51</v>
      </c>
      <c r="X115" s="37">
        <f>IFERROR(IF(V115="","",V115*0.01788),"")</f>
        <v>0.91188000000000002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75">
        <v>4607111034397</v>
      </c>
      <c r="E116" s="171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3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0"/>
      <c r="P116" s="170"/>
      <c r="Q116" s="170"/>
      <c r="R116" s="171"/>
      <c r="S116" s="35"/>
      <c r="T116" s="35"/>
      <c r="U116" s="36" t="s">
        <v>66</v>
      </c>
      <c r="V116" s="157">
        <v>51</v>
      </c>
      <c r="W116" s="158">
        <f>IFERROR(IF(V116="","",V116),"")</f>
        <v>51</v>
      </c>
      <c r="X116" s="37">
        <f>IFERROR(IF(V116="","",V116*0.01788),"")</f>
        <v>0.91188000000000002</v>
      </c>
      <c r="Y116" s="57"/>
      <c r="Z116" s="58"/>
      <c r="AD116" s="62"/>
      <c r="BA116" s="104" t="s">
        <v>75</v>
      </c>
    </row>
    <row r="117" spans="1:53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8"/>
      <c r="N117" s="172" t="s">
        <v>67</v>
      </c>
      <c r="O117" s="173"/>
      <c r="P117" s="173"/>
      <c r="Q117" s="173"/>
      <c r="R117" s="173"/>
      <c r="S117" s="173"/>
      <c r="T117" s="174"/>
      <c r="U117" s="38" t="s">
        <v>66</v>
      </c>
      <c r="V117" s="159">
        <f>IFERROR(SUM(V113:V116),"0")</f>
        <v>102</v>
      </c>
      <c r="W117" s="159">
        <f>IFERROR(SUM(W113:W116),"0")</f>
        <v>102</v>
      </c>
      <c r="X117" s="159">
        <f>IFERROR(IF(X113="",0,X113),"0")+IFERROR(IF(X114="",0,X114),"0")+IFERROR(IF(X115="",0,X115),"0")+IFERROR(IF(X116="",0,X116),"0")</f>
        <v>1.82376</v>
      </c>
      <c r="Y117" s="160"/>
      <c r="Z117" s="160"/>
    </row>
    <row r="118" spans="1:53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8"/>
      <c r="N118" s="172" t="s">
        <v>67</v>
      </c>
      <c r="O118" s="173"/>
      <c r="P118" s="173"/>
      <c r="Q118" s="173"/>
      <c r="R118" s="173"/>
      <c r="S118" s="173"/>
      <c r="T118" s="174"/>
      <c r="U118" s="38" t="s">
        <v>68</v>
      </c>
      <c r="V118" s="159">
        <f>IFERROR(SUMPRODUCT(V113:V116*H113:H116),"0")</f>
        <v>306</v>
      </c>
      <c r="W118" s="159">
        <f>IFERROR(SUMPRODUCT(W113:W116*H113:H116),"0")</f>
        <v>306</v>
      </c>
      <c r="X118" s="38"/>
      <c r="Y118" s="160"/>
      <c r="Z118" s="160"/>
    </row>
    <row r="119" spans="1:53" ht="16.5" hidden="1" customHeight="1" x14ac:dyDescent="0.25">
      <c r="A119" s="179" t="s">
        <v>188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53"/>
      <c r="Z119" s="153"/>
    </row>
    <row r="120" spans="1:53" ht="14.25" hidden="1" customHeight="1" x14ac:dyDescent="0.25">
      <c r="A120" s="176" t="s">
        <v>127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52"/>
      <c r="Z120" s="152"/>
    </row>
    <row r="121" spans="1:53" ht="27" customHeight="1" x14ac:dyDescent="0.25">
      <c r="A121" s="55" t="s">
        <v>189</v>
      </c>
      <c r="B121" s="55" t="s">
        <v>190</v>
      </c>
      <c r="C121" s="32">
        <v>4301135134</v>
      </c>
      <c r="D121" s="175">
        <v>4607111035806</v>
      </c>
      <c r="E121" s="171"/>
      <c r="F121" s="156">
        <v>0.25</v>
      </c>
      <c r="G121" s="33">
        <v>12</v>
      </c>
      <c r="H121" s="156">
        <v>3</v>
      </c>
      <c r="I121" s="156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66</v>
      </c>
      <c r="V121" s="157">
        <v>18</v>
      </c>
      <c r="W121" s="158">
        <f>IFERROR(IF(V121="","",V121),"")</f>
        <v>18</v>
      </c>
      <c r="X121" s="37">
        <f>IFERROR(IF(V121="","",V121*0.01788),"")</f>
        <v>0.32184000000000001</v>
      </c>
      <c r="Y121" s="57"/>
      <c r="Z121" s="58"/>
      <c r="AD121" s="62"/>
      <c r="BA121" s="105" t="s">
        <v>75</v>
      </c>
    </row>
    <row r="122" spans="1:53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8"/>
      <c r="N122" s="172" t="s">
        <v>67</v>
      </c>
      <c r="O122" s="173"/>
      <c r="P122" s="173"/>
      <c r="Q122" s="173"/>
      <c r="R122" s="173"/>
      <c r="S122" s="173"/>
      <c r="T122" s="174"/>
      <c r="U122" s="38" t="s">
        <v>66</v>
      </c>
      <c r="V122" s="159">
        <f>IFERROR(SUM(V121:V121),"0")</f>
        <v>18</v>
      </c>
      <c r="W122" s="159">
        <f>IFERROR(SUM(W121:W121),"0")</f>
        <v>18</v>
      </c>
      <c r="X122" s="159">
        <f>IFERROR(IF(X121="",0,X121),"0")</f>
        <v>0.32184000000000001</v>
      </c>
      <c r="Y122" s="160"/>
      <c r="Z122" s="160"/>
    </row>
    <row r="123" spans="1:53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8"/>
      <c r="N123" s="172" t="s">
        <v>67</v>
      </c>
      <c r="O123" s="173"/>
      <c r="P123" s="173"/>
      <c r="Q123" s="173"/>
      <c r="R123" s="173"/>
      <c r="S123" s="173"/>
      <c r="T123" s="174"/>
      <c r="U123" s="38" t="s">
        <v>68</v>
      </c>
      <c r="V123" s="159">
        <f>IFERROR(SUMPRODUCT(V121:V121*H121:H121),"0")</f>
        <v>54</v>
      </c>
      <c r="W123" s="159">
        <f>IFERROR(SUMPRODUCT(W121:W121*H121:H121),"0")</f>
        <v>54</v>
      </c>
      <c r="X123" s="38"/>
      <c r="Y123" s="160"/>
      <c r="Z123" s="160"/>
    </row>
    <row r="124" spans="1:53" ht="16.5" hidden="1" customHeight="1" x14ac:dyDescent="0.25">
      <c r="A124" s="179" t="s">
        <v>191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53"/>
      <c r="Z124" s="153"/>
    </row>
    <row r="125" spans="1:53" ht="14.25" hidden="1" customHeight="1" x14ac:dyDescent="0.25">
      <c r="A125" s="176" t="s">
        <v>192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52"/>
      <c r="Z125" s="152"/>
    </row>
    <row r="126" spans="1:53" ht="27" customHeight="1" x14ac:dyDescent="0.25">
      <c r="A126" s="55" t="s">
        <v>193</v>
      </c>
      <c r="B126" s="55" t="s">
        <v>194</v>
      </c>
      <c r="C126" s="32">
        <v>4301070768</v>
      </c>
      <c r="D126" s="175">
        <v>4607111035639</v>
      </c>
      <c r="E126" s="171"/>
      <c r="F126" s="156">
        <v>0.2</v>
      </c>
      <c r="G126" s="33">
        <v>12</v>
      </c>
      <c r="H126" s="156">
        <v>2.4</v>
      </c>
      <c r="I126" s="156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5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66</v>
      </c>
      <c r="V126" s="157">
        <v>8</v>
      </c>
      <c r="W126" s="158">
        <f>IFERROR(IF(V126="","",V126),"")</f>
        <v>8</v>
      </c>
      <c r="X126" s="37">
        <f>IFERROR(IF(V126="","",V126*0.01786),"")</f>
        <v>0.14288000000000001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196</v>
      </c>
      <c r="B127" s="55" t="s">
        <v>197</v>
      </c>
      <c r="C127" s="32">
        <v>4301070797</v>
      </c>
      <c r="D127" s="175">
        <v>4607111035646</v>
      </c>
      <c r="E127" s="171"/>
      <c r="F127" s="156">
        <v>0.2</v>
      </c>
      <c r="G127" s="33">
        <v>8</v>
      </c>
      <c r="H127" s="156">
        <v>1.6</v>
      </c>
      <c r="I127" s="156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66</v>
      </c>
      <c r="V127" s="157">
        <v>12</v>
      </c>
      <c r="W127" s="158">
        <f>IFERROR(IF(V127="","",V127),"")</f>
        <v>12</v>
      </c>
      <c r="X127" s="37">
        <f>IFERROR(IF(V127="","",V127*0.01157),"")</f>
        <v>0.13884000000000002</v>
      </c>
      <c r="Y127" s="57"/>
      <c r="Z127" s="58"/>
      <c r="AD127" s="62"/>
      <c r="BA127" s="107" t="s">
        <v>75</v>
      </c>
    </row>
    <row r="128" spans="1:53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8"/>
      <c r="N128" s="172" t="s">
        <v>67</v>
      </c>
      <c r="O128" s="173"/>
      <c r="P128" s="173"/>
      <c r="Q128" s="173"/>
      <c r="R128" s="173"/>
      <c r="S128" s="173"/>
      <c r="T128" s="174"/>
      <c r="U128" s="38" t="s">
        <v>66</v>
      </c>
      <c r="V128" s="159">
        <f>IFERROR(SUM(V126:V127),"0")</f>
        <v>20</v>
      </c>
      <c r="W128" s="159">
        <f>IFERROR(SUM(W126:W127),"0")</f>
        <v>20</v>
      </c>
      <c r="X128" s="159">
        <f>IFERROR(IF(X126="",0,X126),"0")+IFERROR(IF(X127="",0,X127),"0")</f>
        <v>0.28172000000000003</v>
      </c>
      <c r="Y128" s="160"/>
      <c r="Z128" s="160"/>
    </row>
    <row r="129" spans="1:53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8"/>
      <c r="N129" s="172" t="s">
        <v>67</v>
      </c>
      <c r="O129" s="173"/>
      <c r="P129" s="173"/>
      <c r="Q129" s="173"/>
      <c r="R129" s="173"/>
      <c r="S129" s="173"/>
      <c r="T129" s="174"/>
      <c r="U129" s="38" t="s">
        <v>68</v>
      </c>
      <c r="V129" s="159">
        <f>IFERROR(SUMPRODUCT(V126:V127*H126:H127),"0")</f>
        <v>38.400000000000006</v>
      </c>
      <c r="W129" s="159">
        <f>IFERROR(SUMPRODUCT(W126:W127*H126:H127),"0")</f>
        <v>38.400000000000006</v>
      </c>
      <c r="X129" s="38"/>
      <c r="Y129" s="160"/>
      <c r="Z129" s="160"/>
    </row>
    <row r="130" spans="1:53" ht="16.5" hidden="1" customHeight="1" x14ac:dyDescent="0.25">
      <c r="A130" s="179" t="s">
        <v>199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53"/>
      <c r="Z130" s="153"/>
    </row>
    <row r="131" spans="1:53" ht="14.25" hidden="1" customHeight="1" x14ac:dyDescent="0.25">
      <c r="A131" s="176" t="s">
        <v>127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52"/>
      <c r="Z131" s="152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75">
        <v>4607111036568</v>
      </c>
      <c r="E132" s="171"/>
      <c r="F132" s="156">
        <v>0.28000000000000003</v>
      </c>
      <c r="G132" s="33">
        <v>6</v>
      </c>
      <c r="H132" s="156">
        <v>1.68</v>
      </c>
      <c r="I132" s="156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0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66</v>
      </c>
      <c r="V132" s="157">
        <v>0</v>
      </c>
      <c r="W132" s="158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8"/>
      <c r="N133" s="172" t="s">
        <v>67</v>
      </c>
      <c r="O133" s="173"/>
      <c r="P133" s="173"/>
      <c r="Q133" s="173"/>
      <c r="R133" s="173"/>
      <c r="S133" s="173"/>
      <c r="T133" s="174"/>
      <c r="U133" s="38" t="s">
        <v>66</v>
      </c>
      <c r="V133" s="159">
        <f>IFERROR(SUM(V132:V132),"0")</f>
        <v>0</v>
      </c>
      <c r="W133" s="159">
        <f>IFERROR(SUM(W132:W132),"0")</f>
        <v>0</v>
      </c>
      <c r="X133" s="159">
        <f>IFERROR(IF(X132="",0,X132),"0")</f>
        <v>0</v>
      </c>
      <c r="Y133" s="160"/>
      <c r="Z133" s="160"/>
    </row>
    <row r="134" spans="1:53" hidden="1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8"/>
      <c r="N134" s="172" t="s">
        <v>67</v>
      </c>
      <c r="O134" s="173"/>
      <c r="P134" s="173"/>
      <c r="Q134" s="173"/>
      <c r="R134" s="173"/>
      <c r="S134" s="173"/>
      <c r="T134" s="174"/>
      <c r="U134" s="38" t="s">
        <v>68</v>
      </c>
      <c r="V134" s="159">
        <f>IFERROR(SUMPRODUCT(V132:V132*H132:H132),"0")</f>
        <v>0</v>
      </c>
      <c r="W134" s="159">
        <f>IFERROR(SUMPRODUCT(W132:W132*H132:H132),"0")</f>
        <v>0</v>
      </c>
      <c r="X134" s="38"/>
      <c r="Y134" s="160"/>
      <c r="Z134" s="160"/>
    </row>
    <row r="135" spans="1:53" ht="27.75" hidden="1" customHeight="1" x14ac:dyDescent="0.2">
      <c r="A135" s="191" t="s">
        <v>202</v>
      </c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49"/>
      <c r="Z135" s="49"/>
    </row>
    <row r="136" spans="1:53" ht="16.5" hidden="1" customHeight="1" x14ac:dyDescent="0.25">
      <c r="A136" s="179" t="s">
        <v>203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53"/>
      <c r="Z136" s="153"/>
    </row>
    <row r="137" spans="1:53" ht="14.25" hidden="1" customHeight="1" x14ac:dyDescent="0.25">
      <c r="A137" s="176" t="s">
        <v>149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52"/>
      <c r="Z137" s="152"/>
    </row>
    <row r="138" spans="1:53" ht="27" hidden="1" customHeight="1" x14ac:dyDescent="0.25">
      <c r="A138" s="55" t="s">
        <v>204</v>
      </c>
      <c r="B138" s="55" t="s">
        <v>205</v>
      </c>
      <c r="C138" s="32">
        <v>4301136025</v>
      </c>
      <c r="D138" s="175">
        <v>4607111038029</v>
      </c>
      <c r="E138" s="171"/>
      <c r="F138" s="156">
        <v>2.2400000000000002</v>
      </c>
      <c r="G138" s="33">
        <v>1</v>
      </c>
      <c r="H138" s="156">
        <v>2.2400000000000002</v>
      </c>
      <c r="I138" s="156">
        <v>2.4319999999999999</v>
      </c>
      <c r="J138" s="33">
        <v>126</v>
      </c>
      <c r="K138" s="33" t="s">
        <v>74</v>
      </c>
      <c r="L138" s="34" t="s">
        <v>64</v>
      </c>
      <c r="M138" s="33">
        <v>180</v>
      </c>
      <c r="N138" s="261" t="s">
        <v>206</v>
      </c>
      <c r="O138" s="170"/>
      <c r="P138" s="170"/>
      <c r="Q138" s="170"/>
      <c r="R138" s="171"/>
      <c r="S138" s="35"/>
      <c r="T138" s="35"/>
      <c r="U138" s="36" t="s">
        <v>66</v>
      </c>
      <c r="V138" s="157">
        <v>0</v>
      </c>
      <c r="W138" s="158">
        <f>IFERROR(IF(V138="","",V138),"")</f>
        <v>0</v>
      </c>
      <c r="X138" s="37">
        <f>IFERROR(IF(V138="","",V138*0.00936),"")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8"/>
      <c r="N139" s="172" t="s">
        <v>67</v>
      </c>
      <c r="O139" s="173"/>
      <c r="P139" s="173"/>
      <c r="Q139" s="173"/>
      <c r="R139" s="173"/>
      <c r="S139" s="173"/>
      <c r="T139" s="174"/>
      <c r="U139" s="38" t="s">
        <v>66</v>
      </c>
      <c r="V139" s="159">
        <f>IFERROR(SUM(V138:V138),"0")</f>
        <v>0</v>
      </c>
      <c r="W139" s="159">
        <f>IFERROR(SUM(W138:W138),"0")</f>
        <v>0</v>
      </c>
      <c r="X139" s="159">
        <f>IFERROR(IF(X138="",0,X138),"0")</f>
        <v>0</v>
      </c>
      <c r="Y139" s="160"/>
      <c r="Z139" s="160"/>
    </row>
    <row r="140" spans="1:53" hidden="1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8"/>
      <c r="N140" s="172" t="s">
        <v>67</v>
      </c>
      <c r="O140" s="173"/>
      <c r="P140" s="173"/>
      <c r="Q140" s="173"/>
      <c r="R140" s="173"/>
      <c r="S140" s="173"/>
      <c r="T140" s="174"/>
      <c r="U140" s="38" t="s">
        <v>68</v>
      </c>
      <c r="V140" s="159">
        <f>IFERROR(SUMPRODUCT(V138:V138*H138:H138),"0")</f>
        <v>0</v>
      </c>
      <c r="W140" s="159">
        <f>IFERROR(SUMPRODUCT(W138:W138*H138:H138),"0")</f>
        <v>0</v>
      </c>
      <c r="X140" s="38"/>
      <c r="Y140" s="160"/>
      <c r="Z140" s="160"/>
    </row>
    <row r="141" spans="1:53" ht="16.5" hidden="1" customHeight="1" x14ac:dyDescent="0.25">
      <c r="A141" s="179" t="s">
        <v>207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53"/>
      <c r="Z141" s="153"/>
    </row>
    <row r="142" spans="1:53" ht="14.25" hidden="1" customHeight="1" x14ac:dyDescent="0.25">
      <c r="A142" s="176" t="s">
        <v>192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52"/>
      <c r="Z142" s="152"/>
    </row>
    <row r="143" spans="1:53" ht="16.5" hidden="1" customHeight="1" x14ac:dyDescent="0.25">
      <c r="A143" s="55" t="s">
        <v>208</v>
      </c>
      <c r="B143" s="55" t="s">
        <v>209</v>
      </c>
      <c r="C143" s="32">
        <v>4301071010</v>
      </c>
      <c r="D143" s="175">
        <v>4607111037701</v>
      </c>
      <c r="E143" s="171"/>
      <c r="F143" s="156">
        <v>5</v>
      </c>
      <c r="G143" s="33">
        <v>1</v>
      </c>
      <c r="H143" s="156">
        <v>5</v>
      </c>
      <c r="I143" s="156">
        <v>5.2</v>
      </c>
      <c r="J143" s="33">
        <v>144</v>
      </c>
      <c r="K143" s="33" t="s">
        <v>63</v>
      </c>
      <c r="L143" s="34" t="s">
        <v>64</v>
      </c>
      <c r="M143" s="33">
        <v>180</v>
      </c>
      <c r="N143" s="32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70"/>
      <c r="P143" s="170"/>
      <c r="Q143" s="170"/>
      <c r="R143" s="171"/>
      <c r="S143" s="35"/>
      <c r="T143" s="35"/>
      <c r="U143" s="36" t="s">
        <v>66</v>
      </c>
      <c r="V143" s="157">
        <v>0</v>
      </c>
      <c r="W143" s="158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66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8"/>
      <c r="N144" s="172" t="s">
        <v>67</v>
      </c>
      <c r="O144" s="173"/>
      <c r="P144" s="173"/>
      <c r="Q144" s="173"/>
      <c r="R144" s="173"/>
      <c r="S144" s="173"/>
      <c r="T144" s="174"/>
      <c r="U144" s="38" t="s">
        <v>66</v>
      </c>
      <c r="V144" s="159">
        <f>IFERROR(SUM(V143:V143),"0")</f>
        <v>0</v>
      </c>
      <c r="W144" s="159">
        <f>IFERROR(SUM(W143:W143),"0")</f>
        <v>0</v>
      </c>
      <c r="X144" s="159">
        <f>IFERROR(IF(X143="",0,X143),"0")</f>
        <v>0</v>
      </c>
      <c r="Y144" s="160"/>
      <c r="Z144" s="160"/>
    </row>
    <row r="145" spans="1:53" hidden="1" x14ac:dyDescent="0.2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8"/>
      <c r="N145" s="172" t="s">
        <v>67</v>
      </c>
      <c r="O145" s="173"/>
      <c r="P145" s="173"/>
      <c r="Q145" s="173"/>
      <c r="R145" s="173"/>
      <c r="S145" s="173"/>
      <c r="T145" s="174"/>
      <c r="U145" s="38" t="s">
        <v>68</v>
      </c>
      <c r="V145" s="159">
        <f>IFERROR(SUMPRODUCT(V143:V143*H143:H143),"0")</f>
        <v>0</v>
      </c>
      <c r="W145" s="159">
        <f>IFERROR(SUMPRODUCT(W143:W143*H143:H143),"0")</f>
        <v>0</v>
      </c>
      <c r="X145" s="38"/>
      <c r="Y145" s="160"/>
      <c r="Z145" s="160"/>
    </row>
    <row r="146" spans="1:53" ht="16.5" hidden="1" customHeight="1" x14ac:dyDescent="0.25">
      <c r="A146" s="179" t="s">
        <v>210</v>
      </c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53"/>
      <c r="Z146" s="153"/>
    </row>
    <row r="147" spans="1:53" ht="14.25" hidden="1" customHeight="1" x14ac:dyDescent="0.25">
      <c r="A147" s="176" t="s">
        <v>60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52"/>
      <c r="Z147" s="152"/>
    </row>
    <row r="148" spans="1:53" ht="16.5" hidden="1" customHeight="1" x14ac:dyDescent="0.25">
      <c r="A148" s="55" t="s">
        <v>211</v>
      </c>
      <c r="B148" s="55" t="s">
        <v>212</v>
      </c>
      <c r="C148" s="32">
        <v>4301071026</v>
      </c>
      <c r="D148" s="175">
        <v>4607111036384</v>
      </c>
      <c r="E148" s="171"/>
      <c r="F148" s="156">
        <v>1</v>
      </c>
      <c r="G148" s="33">
        <v>5</v>
      </c>
      <c r="H148" s="156">
        <v>5</v>
      </c>
      <c r="I148" s="156">
        <v>5.2530000000000001</v>
      </c>
      <c r="J148" s="33">
        <v>144</v>
      </c>
      <c r="K148" s="33" t="s">
        <v>63</v>
      </c>
      <c r="L148" s="34" t="s">
        <v>64</v>
      </c>
      <c r="M148" s="33">
        <v>180</v>
      </c>
      <c r="N148" s="279" t="s">
        <v>213</v>
      </c>
      <c r="O148" s="170"/>
      <c r="P148" s="170"/>
      <c r="Q148" s="170"/>
      <c r="R148" s="171"/>
      <c r="S148" s="35"/>
      <c r="T148" s="35"/>
      <c r="U148" s="36" t="s">
        <v>66</v>
      </c>
      <c r="V148" s="157">
        <v>0</v>
      </c>
      <c r="W148" s="158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214</v>
      </c>
      <c r="B149" s="55" t="s">
        <v>215</v>
      </c>
      <c r="C149" s="32">
        <v>4301070956</v>
      </c>
      <c r="D149" s="175">
        <v>4640242180250</v>
      </c>
      <c r="E149" s="171"/>
      <c r="F149" s="156">
        <v>5</v>
      </c>
      <c r="G149" s="33">
        <v>1</v>
      </c>
      <c r="H149" s="156">
        <v>5</v>
      </c>
      <c r="I149" s="156">
        <v>5.2131999999999996</v>
      </c>
      <c r="J149" s="33">
        <v>144</v>
      </c>
      <c r="K149" s="33" t="s">
        <v>63</v>
      </c>
      <c r="L149" s="34" t="s">
        <v>64</v>
      </c>
      <c r="M149" s="33">
        <v>180</v>
      </c>
      <c r="N149" s="221" t="s">
        <v>216</v>
      </c>
      <c r="O149" s="170"/>
      <c r="P149" s="170"/>
      <c r="Q149" s="170"/>
      <c r="R149" s="171"/>
      <c r="S149" s="35"/>
      <c r="T149" s="35"/>
      <c r="U149" s="36" t="s">
        <v>66</v>
      </c>
      <c r="V149" s="157">
        <v>0</v>
      </c>
      <c r="W149" s="158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217</v>
      </c>
      <c r="B150" s="55" t="s">
        <v>218</v>
      </c>
      <c r="C150" s="32">
        <v>4301071028</v>
      </c>
      <c r="D150" s="175">
        <v>4607111036216</v>
      </c>
      <c r="E150" s="171"/>
      <c r="F150" s="156">
        <v>1</v>
      </c>
      <c r="G150" s="33">
        <v>5</v>
      </c>
      <c r="H150" s="156">
        <v>5</v>
      </c>
      <c r="I150" s="156">
        <v>5.266</v>
      </c>
      <c r="J150" s="33">
        <v>144</v>
      </c>
      <c r="K150" s="33" t="s">
        <v>63</v>
      </c>
      <c r="L150" s="34" t="s">
        <v>64</v>
      </c>
      <c r="M150" s="33">
        <v>180</v>
      </c>
      <c r="N150" s="223" t="s">
        <v>219</v>
      </c>
      <c r="O150" s="170"/>
      <c r="P150" s="170"/>
      <c r="Q150" s="170"/>
      <c r="R150" s="171"/>
      <c r="S150" s="35"/>
      <c r="T150" s="35"/>
      <c r="U150" s="36" t="s">
        <v>66</v>
      </c>
      <c r="V150" s="157">
        <v>0</v>
      </c>
      <c r="W150" s="158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220</v>
      </c>
      <c r="B151" s="55" t="s">
        <v>221</v>
      </c>
      <c r="C151" s="32">
        <v>4301070911</v>
      </c>
      <c r="D151" s="175">
        <v>4607111036278</v>
      </c>
      <c r="E151" s="171"/>
      <c r="F151" s="156">
        <v>1</v>
      </c>
      <c r="G151" s="33">
        <v>5</v>
      </c>
      <c r="H151" s="156">
        <v>5</v>
      </c>
      <c r="I151" s="156">
        <v>5.2830000000000004</v>
      </c>
      <c r="J151" s="33">
        <v>84</v>
      </c>
      <c r="K151" s="33" t="s">
        <v>63</v>
      </c>
      <c r="L151" s="34" t="s">
        <v>64</v>
      </c>
      <c r="M151" s="33">
        <v>120</v>
      </c>
      <c r="N151" s="33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1" s="170"/>
      <c r="P151" s="170"/>
      <c r="Q151" s="170"/>
      <c r="R151" s="171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hidden="1" x14ac:dyDescent="0.2">
      <c r="A152" s="166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8"/>
      <c r="N152" s="172" t="s">
        <v>67</v>
      </c>
      <c r="O152" s="173"/>
      <c r="P152" s="173"/>
      <c r="Q152" s="173"/>
      <c r="R152" s="173"/>
      <c r="S152" s="173"/>
      <c r="T152" s="174"/>
      <c r="U152" s="38" t="s">
        <v>66</v>
      </c>
      <c r="V152" s="159">
        <f>IFERROR(SUM(V148:V151),"0")</f>
        <v>0</v>
      </c>
      <c r="W152" s="159">
        <f>IFERROR(SUM(W148:W151),"0")</f>
        <v>0</v>
      </c>
      <c r="X152" s="159">
        <f>IFERROR(IF(X148="",0,X148),"0")+IFERROR(IF(X149="",0,X149),"0")+IFERROR(IF(X150="",0,X150),"0")+IFERROR(IF(X151="",0,X151),"0")</f>
        <v>0</v>
      </c>
      <c r="Y152" s="160"/>
      <c r="Z152" s="160"/>
    </row>
    <row r="153" spans="1:53" hidden="1" x14ac:dyDescent="0.2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8"/>
      <c r="N153" s="172" t="s">
        <v>67</v>
      </c>
      <c r="O153" s="173"/>
      <c r="P153" s="173"/>
      <c r="Q153" s="173"/>
      <c r="R153" s="173"/>
      <c r="S153" s="173"/>
      <c r="T153" s="174"/>
      <c r="U153" s="38" t="s">
        <v>68</v>
      </c>
      <c r="V153" s="159">
        <f>IFERROR(SUMPRODUCT(V148:V151*H148:H151),"0")</f>
        <v>0</v>
      </c>
      <c r="W153" s="159">
        <f>IFERROR(SUMPRODUCT(W148:W151*H148:H151),"0")</f>
        <v>0</v>
      </c>
      <c r="X153" s="38"/>
      <c r="Y153" s="160"/>
      <c r="Z153" s="160"/>
    </row>
    <row r="154" spans="1:53" ht="14.25" hidden="1" customHeight="1" x14ac:dyDescent="0.25">
      <c r="A154" s="176" t="s">
        <v>222</v>
      </c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52"/>
      <c r="Z154" s="152"/>
    </row>
    <row r="155" spans="1:53" ht="27" hidden="1" customHeight="1" x14ac:dyDescent="0.25">
      <c r="A155" s="55" t="s">
        <v>223</v>
      </c>
      <c r="B155" s="55" t="s">
        <v>224</v>
      </c>
      <c r="C155" s="32">
        <v>4301080153</v>
      </c>
      <c r="D155" s="175">
        <v>4607111036827</v>
      </c>
      <c r="E155" s="171"/>
      <c r="F155" s="156">
        <v>1</v>
      </c>
      <c r="G155" s="33">
        <v>5</v>
      </c>
      <c r="H155" s="156">
        <v>5</v>
      </c>
      <c r="I155" s="156">
        <v>5.2</v>
      </c>
      <c r="J155" s="33">
        <v>144</v>
      </c>
      <c r="K155" s="33" t="s">
        <v>63</v>
      </c>
      <c r="L155" s="34" t="s">
        <v>64</v>
      </c>
      <c r="M155" s="33">
        <v>90</v>
      </c>
      <c r="N155" s="1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70"/>
      <c r="P155" s="170"/>
      <c r="Q155" s="170"/>
      <c r="R155" s="171"/>
      <c r="S155" s="35"/>
      <c r="T155" s="35"/>
      <c r="U155" s="36" t="s">
        <v>66</v>
      </c>
      <c r="V155" s="157">
        <v>0</v>
      </c>
      <c r="W155" s="158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225</v>
      </c>
      <c r="B156" s="55" t="s">
        <v>226</v>
      </c>
      <c r="C156" s="32">
        <v>4301080154</v>
      </c>
      <c r="D156" s="175">
        <v>4607111036834</v>
      </c>
      <c r="E156" s="171"/>
      <c r="F156" s="156">
        <v>1</v>
      </c>
      <c r="G156" s="33">
        <v>5</v>
      </c>
      <c r="H156" s="156">
        <v>5</v>
      </c>
      <c r="I156" s="156">
        <v>5.2530000000000001</v>
      </c>
      <c r="J156" s="33">
        <v>144</v>
      </c>
      <c r="K156" s="33" t="s">
        <v>63</v>
      </c>
      <c r="L156" s="34" t="s">
        <v>64</v>
      </c>
      <c r="M156" s="33">
        <v>90</v>
      </c>
      <c r="N156" s="3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66</v>
      </c>
      <c r="V156" s="157">
        <v>0</v>
      </c>
      <c r="W156" s="158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66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8"/>
      <c r="N157" s="172" t="s">
        <v>67</v>
      </c>
      <c r="O157" s="173"/>
      <c r="P157" s="173"/>
      <c r="Q157" s="173"/>
      <c r="R157" s="173"/>
      <c r="S157" s="173"/>
      <c r="T157" s="174"/>
      <c r="U157" s="38" t="s">
        <v>66</v>
      </c>
      <c r="V157" s="159">
        <f>IFERROR(SUM(V155:V156),"0")</f>
        <v>0</v>
      </c>
      <c r="W157" s="159">
        <f>IFERROR(SUM(W155:W156),"0")</f>
        <v>0</v>
      </c>
      <c r="X157" s="159">
        <f>IFERROR(IF(X155="",0,X155),"0")+IFERROR(IF(X156="",0,X156),"0")</f>
        <v>0</v>
      </c>
      <c r="Y157" s="160"/>
      <c r="Z157" s="160"/>
    </row>
    <row r="158" spans="1:53" hidden="1" x14ac:dyDescent="0.2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8"/>
      <c r="N158" s="172" t="s">
        <v>67</v>
      </c>
      <c r="O158" s="173"/>
      <c r="P158" s="173"/>
      <c r="Q158" s="173"/>
      <c r="R158" s="173"/>
      <c r="S158" s="173"/>
      <c r="T158" s="174"/>
      <c r="U158" s="38" t="s">
        <v>68</v>
      </c>
      <c r="V158" s="159">
        <f>IFERROR(SUMPRODUCT(V155:V156*H155:H156),"0")</f>
        <v>0</v>
      </c>
      <c r="W158" s="159">
        <f>IFERROR(SUMPRODUCT(W155:W156*H155:H156),"0")</f>
        <v>0</v>
      </c>
      <c r="X158" s="38"/>
      <c r="Y158" s="160"/>
      <c r="Z158" s="160"/>
    </row>
    <row r="159" spans="1:53" ht="27.75" hidden="1" customHeight="1" x14ac:dyDescent="0.2">
      <c r="A159" s="191" t="s">
        <v>227</v>
      </c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49"/>
      <c r="Z159" s="49"/>
    </row>
    <row r="160" spans="1:53" ht="16.5" hidden="1" customHeight="1" x14ac:dyDescent="0.25">
      <c r="A160" s="179" t="s">
        <v>228</v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53"/>
      <c r="Z160" s="153"/>
    </row>
    <row r="161" spans="1:53" ht="14.25" hidden="1" customHeight="1" x14ac:dyDescent="0.25">
      <c r="A161" s="176" t="s">
        <v>71</v>
      </c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52"/>
      <c r="Z161" s="152"/>
    </row>
    <row r="162" spans="1:53" ht="16.5" customHeight="1" x14ac:dyDescent="0.25">
      <c r="A162" s="55" t="s">
        <v>229</v>
      </c>
      <c r="B162" s="55" t="s">
        <v>230</v>
      </c>
      <c r="C162" s="32">
        <v>4301132048</v>
      </c>
      <c r="D162" s="175">
        <v>4607111035721</v>
      </c>
      <c r="E162" s="171"/>
      <c r="F162" s="156">
        <v>0.25</v>
      </c>
      <c r="G162" s="33">
        <v>12</v>
      </c>
      <c r="H162" s="156">
        <v>3</v>
      </c>
      <c r="I162" s="156">
        <v>3.3879999999999999</v>
      </c>
      <c r="J162" s="33">
        <v>70</v>
      </c>
      <c r="K162" s="33" t="s">
        <v>74</v>
      </c>
      <c r="L162" s="34" t="s">
        <v>64</v>
      </c>
      <c r="M162" s="33">
        <v>180</v>
      </c>
      <c r="N162" s="2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70"/>
      <c r="P162" s="170"/>
      <c r="Q162" s="170"/>
      <c r="R162" s="171"/>
      <c r="S162" s="35"/>
      <c r="T162" s="35"/>
      <c r="U162" s="36" t="s">
        <v>66</v>
      </c>
      <c r="V162" s="157">
        <v>68</v>
      </c>
      <c r="W162" s="158">
        <f>IFERROR(IF(V162="","",V162),"")</f>
        <v>68</v>
      </c>
      <c r="X162" s="37">
        <f>IFERROR(IF(V162="","",V162*0.01788),"")</f>
        <v>1.21584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231</v>
      </c>
      <c r="B163" s="55" t="s">
        <v>232</v>
      </c>
      <c r="C163" s="32">
        <v>4301132046</v>
      </c>
      <c r="D163" s="175">
        <v>4607111035691</v>
      </c>
      <c r="E163" s="171"/>
      <c r="F163" s="156">
        <v>0.25</v>
      </c>
      <c r="G163" s="33">
        <v>12</v>
      </c>
      <c r="H163" s="156">
        <v>3</v>
      </c>
      <c r="I163" s="156">
        <v>3.3879999999999999</v>
      </c>
      <c r="J163" s="33">
        <v>70</v>
      </c>
      <c r="K163" s="33" t="s">
        <v>74</v>
      </c>
      <c r="L163" s="34" t="s">
        <v>64</v>
      </c>
      <c r="M163" s="33">
        <v>180</v>
      </c>
      <c r="N163" s="26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66</v>
      </c>
      <c r="V163" s="157">
        <v>85</v>
      </c>
      <c r="W163" s="158">
        <f>IFERROR(IF(V163="","",V163),"")</f>
        <v>85</v>
      </c>
      <c r="X163" s="37">
        <f>IFERROR(IF(V163="","",V163*0.01788),"")</f>
        <v>1.5198</v>
      </c>
      <c r="Y163" s="57"/>
      <c r="Z163" s="58"/>
      <c r="AD163" s="62"/>
      <c r="BA163" s="118" t="s">
        <v>75</v>
      </c>
    </row>
    <row r="164" spans="1:53" x14ac:dyDescent="0.2">
      <c r="A164" s="166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8"/>
      <c r="N164" s="172" t="s">
        <v>67</v>
      </c>
      <c r="O164" s="173"/>
      <c r="P164" s="173"/>
      <c r="Q164" s="173"/>
      <c r="R164" s="173"/>
      <c r="S164" s="173"/>
      <c r="T164" s="174"/>
      <c r="U164" s="38" t="s">
        <v>66</v>
      </c>
      <c r="V164" s="159">
        <f>IFERROR(SUM(V162:V163),"0")</f>
        <v>153</v>
      </c>
      <c r="W164" s="159">
        <f>IFERROR(SUM(W162:W163),"0")</f>
        <v>153</v>
      </c>
      <c r="X164" s="159">
        <f>IFERROR(IF(X162="",0,X162),"0")+IFERROR(IF(X163="",0,X163),"0")</f>
        <v>2.7356400000000001</v>
      </c>
      <c r="Y164" s="160"/>
      <c r="Z164" s="160"/>
    </row>
    <row r="165" spans="1:53" x14ac:dyDescent="0.2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8"/>
      <c r="N165" s="172" t="s">
        <v>67</v>
      </c>
      <c r="O165" s="173"/>
      <c r="P165" s="173"/>
      <c r="Q165" s="173"/>
      <c r="R165" s="173"/>
      <c r="S165" s="173"/>
      <c r="T165" s="174"/>
      <c r="U165" s="38" t="s">
        <v>68</v>
      </c>
      <c r="V165" s="159">
        <f>IFERROR(SUMPRODUCT(V162:V163*H162:H163),"0")</f>
        <v>459</v>
      </c>
      <c r="W165" s="159">
        <f>IFERROR(SUMPRODUCT(W162:W163*H162:H163),"0")</f>
        <v>459</v>
      </c>
      <c r="X165" s="38"/>
      <c r="Y165" s="160"/>
      <c r="Z165" s="160"/>
    </row>
    <row r="166" spans="1:53" ht="16.5" hidden="1" customHeight="1" x14ac:dyDescent="0.25">
      <c r="A166" s="179" t="s">
        <v>233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53"/>
      <c r="Z166" s="153"/>
    </row>
    <row r="167" spans="1:53" ht="14.25" hidden="1" customHeight="1" x14ac:dyDescent="0.25">
      <c r="A167" s="176" t="s">
        <v>233</v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52"/>
      <c r="Z167" s="152"/>
    </row>
    <row r="168" spans="1:53" ht="27" customHeight="1" x14ac:dyDescent="0.25">
      <c r="A168" s="55" t="s">
        <v>234</v>
      </c>
      <c r="B168" s="55" t="s">
        <v>235</v>
      </c>
      <c r="C168" s="32">
        <v>4301133002</v>
      </c>
      <c r="D168" s="175">
        <v>4607111035783</v>
      </c>
      <c r="E168" s="171"/>
      <c r="F168" s="156">
        <v>0.2</v>
      </c>
      <c r="G168" s="33">
        <v>8</v>
      </c>
      <c r="H168" s="156">
        <v>1.6</v>
      </c>
      <c r="I168" s="156">
        <v>2.12</v>
      </c>
      <c r="J168" s="33">
        <v>72</v>
      </c>
      <c r="K168" s="33" t="s">
        <v>198</v>
      </c>
      <c r="L168" s="34" t="s">
        <v>64</v>
      </c>
      <c r="M168" s="33">
        <v>180</v>
      </c>
      <c r="N168" s="30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70"/>
      <c r="P168" s="170"/>
      <c r="Q168" s="170"/>
      <c r="R168" s="171"/>
      <c r="S168" s="35"/>
      <c r="T168" s="35"/>
      <c r="U168" s="36" t="s">
        <v>66</v>
      </c>
      <c r="V168" s="157">
        <v>10</v>
      </c>
      <c r="W168" s="158">
        <f>IFERROR(IF(V168="","",V168),"")</f>
        <v>10</v>
      </c>
      <c r="X168" s="37">
        <f>IFERROR(IF(V168="","",V168*0.01157),"")</f>
        <v>0.1157</v>
      </c>
      <c r="Y168" s="57"/>
      <c r="Z168" s="58"/>
      <c r="AD168" s="62"/>
      <c r="BA168" s="119" t="s">
        <v>75</v>
      </c>
    </row>
    <row r="169" spans="1:53" x14ac:dyDescent="0.2">
      <c r="A169" s="166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8"/>
      <c r="N169" s="172" t="s">
        <v>67</v>
      </c>
      <c r="O169" s="173"/>
      <c r="P169" s="173"/>
      <c r="Q169" s="173"/>
      <c r="R169" s="173"/>
      <c r="S169" s="173"/>
      <c r="T169" s="174"/>
      <c r="U169" s="38" t="s">
        <v>66</v>
      </c>
      <c r="V169" s="159">
        <f>IFERROR(SUM(V168:V168),"0")</f>
        <v>10</v>
      </c>
      <c r="W169" s="159">
        <f>IFERROR(SUM(W168:W168),"0")</f>
        <v>10</v>
      </c>
      <c r="X169" s="159">
        <f>IFERROR(IF(X168="",0,X168),"0")</f>
        <v>0.1157</v>
      </c>
      <c r="Y169" s="160"/>
      <c r="Z169" s="160"/>
    </row>
    <row r="170" spans="1:53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8"/>
      <c r="N170" s="172" t="s">
        <v>67</v>
      </c>
      <c r="O170" s="173"/>
      <c r="P170" s="173"/>
      <c r="Q170" s="173"/>
      <c r="R170" s="173"/>
      <c r="S170" s="173"/>
      <c r="T170" s="174"/>
      <c r="U170" s="38" t="s">
        <v>68</v>
      </c>
      <c r="V170" s="159">
        <f>IFERROR(SUMPRODUCT(V168:V168*H168:H168),"0")</f>
        <v>16</v>
      </c>
      <c r="W170" s="159">
        <f>IFERROR(SUMPRODUCT(W168:W168*H168:H168),"0")</f>
        <v>16</v>
      </c>
      <c r="X170" s="38"/>
      <c r="Y170" s="160"/>
      <c r="Z170" s="160"/>
    </row>
    <row r="171" spans="1:53" ht="16.5" hidden="1" customHeight="1" x14ac:dyDescent="0.25">
      <c r="A171" s="179" t="s">
        <v>227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53"/>
      <c r="Z171" s="153"/>
    </row>
    <row r="172" spans="1:53" ht="14.25" hidden="1" customHeight="1" x14ac:dyDescent="0.25">
      <c r="A172" s="176" t="s">
        <v>236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52"/>
      <c r="Z172" s="152"/>
    </row>
    <row r="173" spans="1:53" ht="27" hidden="1" customHeight="1" x14ac:dyDescent="0.25">
      <c r="A173" s="55" t="s">
        <v>237</v>
      </c>
      <c r="B173" s="55" t="s">
        <v>238</v>
      </c>
      <c r="C173" s="32">
        <v>4301051319</v>
      </c>
      <c r="D173" s="175">
        <v>4680115881204</v>
      </c>
      <c r="E173" s="171"/>
      <c r="F173" s="156">
        <v>0.33</v>
      </c>
      <c r="G173" s="33">
        <v>6</v>
      </c>
      <c r="H173" s="156">
        <v>1.98</v>
      </c>
      <c r="I173" s="156">
        <v>2.246</v>
      </c>
      <c r="J173" s="33">
        <v>156</v>
      </c>
      <c r="K173" s="33" t="s">
        <v>63</v>
      </c>
      <c r="L173" s="34" t="s">
        <v>239</v>
      </c>
      <c r="M173" s="33">
        <v>365</v>
      </c>
      <c r="N173" s="212" t="s">
        <v>240</v>
      </c>
      <c r="O173" s="170"/>
      <c r="P173" s="170"/>
      <c r="Q173" s="170"/>
      <c r="R173" s="171"/>
      <c r="S173" s="35"/>
      <c r="T173" s="35"/>
      <c r="U173" s="36" t="s">
        <v>66</v>
      </c>
      <c r="V173" s="157">
        <v>0</v>
      </c>
      <c r="W173" s="158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241</v>
      </c>
    </row>
    <row r="174" spans="1:53" hidden="1" x14ac:dyDescent="0.2">
      <c r="A174" s="166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8"/>
      <c r="N174" s="172" t="s">
        <v>67</v>
      </c>
      <c r="O174" s="173"/>
      <c r="P174" s="173"/>
      <c r="Q174" s="173"/>
      <c r="R174" s="173"/>
      <c r="S174" s="173"/>
      <c r="T174" s="174"/>
      <c r="U174" s="38" t="s">
        <v>66</v>
      </c>
      <c r="V174" s="159">
        <f>IFERROR(SUM(V173:V173),"0")</f>
        <v>0</v>
      </c>
      <c r="W174" s="159">
        <f>IFERROR(SUM(W173:W173),"0")</f>
        <v>0</v>
      </c>
      <c r="X174" s="159">
        <f>IFERROR(IF(X173="",0,X173),"0")</f>
        <v>0</v>
      </c>
      <c r="Y174" s="160"/>
      <c r="Z174" s="160"/>
    </row>
    <row r="175" spans="1:53" hidden="1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8"/>
      <c r="N175" s="172" t="s">
        <v>67</v>
      </c>
      <c r="O175" s="173"/>
      <c r="P175" s="173"/>
      <c r="Q175" s="173"/>
      <c r="R175" s="173"/>
      <c r="S175" s="173"/>
      <c r="T175" s="174"/>
      <c r="U175" s="38" t="s">
        <v>68</v>
      </c>
      <c r="V175" s="159">
        <f>IFERROR(SUMPRODUCT(V173:V173*H173:H173),"0")</f>
        <v>0</v>
      </c>
      <c r="W175" s="159">
        <f>IFERROR(SUMPRODUCT(W173:W173*H173:H173),"0")</f>
        <v>0</v>
      </c>
      <c r="X175" s="38"/>
      <c r="Y175" s="160"/>
      <c r="Z175" s="160"/>
    </row>
    <row r="176" spans="1:53" ht="16.5" hidden="1" customHeight="1" x14ac:dyDescent="0.25">
      <c r="A176" s="179" t="s">
        <v>242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3"/>
      <c r="Z176" s="153"/>
    </row>
    <row r="177" spans="1:53" ht="14.25" hidden="1" customHeight="1" x14ac:dyDescent="0.25">
      <c r="A177" s="176" t="s">
        <v>71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52"/>
      <c r="Z177" s="152"/>
    </row>
    <row r="178" spans="1:53" ht="27" hidden="1" customHeight="1" x14ac:dyDescent="0.25">
      <c r="A178" s="55" t="s">
        <v>243</v>
      </c>
      <c r="B178" s="55" t="s">
        <v>244</v>
      </c>
      <c r="C178" s="32">
        <v>4301132079</v>
      </c>
      <c r="D178" s="175">
        <v>4607111038487</v>
      </c>
      <c r="E178" s="171"/>
      <c r="F178" s="156">
        <v>0.25</v>
      </c>
      <c r="G178" s="33">
        <v>12</v>
      </c>
      <c r="H178" s="156">
        <v>3</v>
      </c>
      <c r="I178" s="156">
        <v>3.7360000000000002</v>
      </c>
      <c r="J178" s="33">
        <v>70</v>
      </c>
      <c r="K178" s="33" t="s">
        <v>74</v>
      </c>
      <c r="L178" s="34" t="s">
        <v>64</v>
      </c>
      <c r="M178" s="33">
        <v>180</v>
      </c>
      <c r="N178" s="193" t="s">
        <v>245</v>
      </c>
      <c r="O178" s="170"/>
      <c r="P178" s="170"/>
      <c r="Q178" s="170"/>
      <c r="R178" s="171"/>
      <c r="S178" s="35"/>
      <c r="T178" s="35"/>
      <c r="U178" s="36" t="s">
        <v>66</v>
      </c>
      <c r="V178" s="157">
        <v>0</v>
      </c>
      <c r="W178" s="158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idden="1" x14ac:dyDescent="0.2">
      <c r="A179" s="166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8"/>
      <c r="N179" s="172" t="s">
        <v>67</v>
      </c>
      <c r="O179" s="173"/>
      <c r="P179" s="173"/>
      <c r="Q179" s="173"/>
      <c r="R179" s="173"/>
      <c r="S179" s="173"/>
      <c r="T179" s="174"/>
      <c r="U179" s="38" t="s">
        <v>66</v>
      </c>
      <c r="V179" s="159">
        <f>IFERROR(SUM(V178:V178),"0")</f>
        <v>0</v>
      </c>
      <c r="W179" s="159">
        <f>IFERROR(SUM(W178:W178),"0")</f>
        <v>0</v>
      </c>
      <c r="X179" s="159">
        <f>IFERROR(IF(X178="",0,X178),"0")</f>
        <v>0</v>
      </c>
      <c r="Y179" s="160"/>
      <c r="Z179" s="160"/>
    </row>
    <row r="180" spans="1:53" hidden="1" x14ac:dyDescent="0.2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8"/>
      <c r="N180" s="172" t="s">
        <v>67</v>
      </c>
      <c r="O180" s="173"/>
      <c r="P180" s="173"/>
      <c r="Q180" s="173"/>
      <c r="R180" s="173"/>
      <c r="S180" s="173"/>
      <c r="T180" s="174"/>
      <c r="U180" s="38" t="s">
        <v>68</v>
      </c>
      <c r="V180" s="159">
        <f>IFERROR(SUMPRODUCT(V178:V178*H178:H178),"0")</f>
        <v>0</v>
      </c>
      <c r="W180" s="159">
        <f>IFERROR(SUMPRODUCT(W178:W178*H178:H178),"0")</f>
        <v>0</v>
      </c>
      <c r="X180" s="38"/>
      <c r="Y180" s="160"/>
      <c r="Z180" s="160"/>
    </row>
    <row r="181" spans="1:53" ht="27.75" hidden="1" customHeight="1" x14ac:dyDescent="0.2">
      <c r="A181" s="191" t="s">
        <v>246</v>
      </c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49"/>
      <c r="Z181" s="49"/>
    </row>
    <row r="182" spans="1:53" ht="16.5" hidden="1" customHeight="1" x14ac:dyDescent="0.25">
      <c r="A182" s="179" t="s">
        <v>247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53"/>
      <c r="Z182" s="153"/>
    </row>
    <row r="183" spans="1:53" ht="14.25" hidden="1" customHeight="1" x14ac:dyDescent="0.25">
      <c r="A183" s="176" t="s">
        <v>60</v>
      </c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52"/>
      <c r="Z183" s="152"/>
    </row>
    <row r="184" spans="1:53" ht="27" customHeight="1" x14ac:dyDescent="0.25">
      <c r="A184" s="55" t="s">
        <v>248</v>
      </c>
      <c r="B184" s="55" t="s">
        <v>249</v>
      </c>
      <c r="C184" s="32">
        <v>4301070948</v>
      </c>
      <c r="D184" s="175">
        <v>4607111037022</v>
      </c>
      <c r="E184" s="171"/>
      <c r="F184" s="156">
        <v>0.7</v>
      </c>
      <c r="G184" s="33">
        <v>8</v>
      </c>
      <c r="H184" s="156">
        <v>5.6</v>
      </c>
      <c r="I184" s="156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3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0"/>
      <c r="P184" s="170"/>
      <c r="Q184" s="170"/>
      <c r="R184" s="171"/>
      <c r="S184" s="35"/>
      <c r="T184" s="35"/>
      <c r="U184" s="36" t="s">
        <v>66</v>
      </c>
      <c r="V184" s="157">
        <v>55</v>
      </c>
      <c r="W184" s="158">
        <f>IFERROR(IF(V184="","",V184),"")</f>
        <v>55</v>
      </c>
      <c r="X184" s="37">
        <f>IFERROR(IF(V184="","",V184*0.0155),"")</f>
        <v>0.85250000000000004</v>
      </c>
      <c r="Y184" s="57"/>
      <c r="Z184" s="58"/>
      <c r="AD184" s="62"/>
      <c r="BA184" s="122" t="s">
        <v>1</v>
      </c>
    </row>
    <row r="185" spans="1:53" x14ac:dyDescent="0.2">
      <c r="A185" s="166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8"/>
      <c r="N185" s="172" t="s">
        <v>67</v>
      </c>
      <c r="O185" s="173"/>
      <c r="P185" s="173"/>
      <c r="Q185" s="173"/>
      <c r="R185" s="173"/>
      <c r="S185" s="173"/>
      <c r="T185" s="174"/>
      <c r="U185" s="38" t="s">
        <v>66</v>
      </c>
      <c r="V185" s="159">
        <f>IFERROR(SUM(V184:V184),"0")</f>
        <v>55</v>
      </c>
      <c r="W185" s="159">
        <f>IFERROR(SUM(W184:W184),"0")</f>
        <v>55</v>
      </c>
      <c r="X185" s="159">
        <f>IFERROR(IF(X184="",0,X184),"0")</f>
        <v>0.85250000000000004</v>
      </c>
      <c r="Y185" s="160"/>
      <c r="Z185" s="160"/>
    </row>
    <row r="186" spans="1:53" x14ac:dyDescent="0.2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8"/>
      <c r="N186" s="172" t="s">
        <v>67</v>
      </c>
      <c r="O186" s="173"/>
      <c r="P186" s="173"/>
      <c r="Q186" s="173"/>
      <c r="R186" s="173"/>
      <c r="S186" s="173"/>
      <c r="T186" s="174"/>
      <c r="U186" s="38" t="s">
        <v>68</v>
      </c>
      <c r="V186" s="159">
        <f>IFERROR(SUMPRODUCT(V184:V184*H184:H184),"0")</f>
        <v>308</v>
      </c>
      <c r="W186" s="159">
        <f>IFERROR(SUMPRODUCT(W184:W184*H184:H184),"0")</f>
        <v>308</v>
      </c>
      <c r="X186" s="38"/>
      <c r="Y186" s="160"/>
      <c r="Z186" s="160"/>
    </row>
    <row r="187" spans="1:53" ht="16.5" hidden="1" customHeight="1" x14ac:dyDescent="0.25">
      <c r="A187" s="179" t="s">
        <v>250</v>
      </c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53"/>
      <c r="Z187" s="153"/>
    </row>
    <row r="188" spans="1:53" ht="14.25" hidden="1" customHeight="1" x14ac:dyDescent="0.25">
      <c r="A188" s="176" t="s">
        <v>60</v>
      </c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52"/>
      <c r="Z188" s="152"/>
    </row>
    <row r="189" spans="1:53" ht="27" hidden="1" customHeight="1" x14ac:dyDescent="0.25">
      <c r="A189" s="55" t="s">
        <v>251</v>
      </c>
      <c r="B189" s="55" t="s">
        <v>252</v>
      </c>
      <c r="C189" s="32">
        <v>4301070990</v>
      </c>
      <c r="D189" s="175">
        <v>4607111038494</v>
      </c>
      <c r="E189" s="171"/>
      <c r="F189" s="156">
        <v>0.7</v>
      </c>
      <c r="G189" s="33">
        <v>8</v>
      </c>
      <c r="H189" s="156">
        <v>5.6</v>
      </c>
      <c r="I189" s="156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19" t="s">
        <v>253</v>
      </c>
      <c r="O189" s="170"/>
      <c r="P189" s="170"/>
      <c r="Q189" s="170"/>
      <c r="R189" s="171"/>
      <c r="S189" s="35"/>
      <c r="T189" s="35"/>
      <c r="U189" s="36" t="s">
        <v>66</v>
      </c>
      <c r="V189" s="157">
        <v>0</v>
      </c>
      <c r="W189" s="158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3" t="s">
        <v>1</v>
      </c>
    </row>
    <row r="190" spans="1:53" ht="27" customHeight="1" x14ac:dyDescent="0.25">
      <c r="A190" s="55" t="s">
        <v>254</v>
      </c>
      <c r="B190" s="55" t="s">
        <v>255</v>
      </c>
      <c r="C190" s="32">
        <v>4301070966</v>
      </c>
      <c r="D190" s="175">
        <v>4607111038135</v>
      </c>
      <c r="E190" s="171"/>
      <c r="F190" s="156">
        <v>0.7</v>
      </c>
      <c r="G190" s="33">
        <v>8</v>
      </c>
      <c r="H190" s="156">
        <v>5.6</v>
      </c>
      <c r="I190" s="156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3" t="s">
        <v>256</v>
      </c>
      <c r="O190" s="170"/>
      <c r="P190" s="170"/>
      <c r="Q190" s="170"/>
      <c r="R190" s="171"/>
      <c r="S190" s="35"/>
      <c r="T190" s="35"/>
      <c r="U190" s="36" t="s">
        <v>66</v>
      </c>
      <c r="V190" s="157">
        <v>1</v>
      </c>
      <c r="W190" s="158">
        <f>IFERROR(IF(V190="","",V190),"")</f>
        <v>1</v>
      </c>
      <c r="X190" s="37">
        <f>IFERROR(IF(V190="","",V190*0.0155),"")</f>
        <v>1.55E-2</v>
      </c>
      <c r="Y190" s="57"/>
      <c r="Z190" s="58"/>
      <c r="AD190" s="62"/>
      <c r="BA190" s="124" t="s">
        <v>1</v>
      </c>
    </row>
    <row r="191" spans="1:53" x14ac:dyDescent="0.2">
      <c r="A191" s="166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8"/>
      <c r="N191" s="172" t="s">
        <v>67</v>
      </c>
      <c r="O191" s="173"/>
      <c r="P191" s="173"/>
      <c r="Q191" s="173"/>
      <c r="R191" s="173"/>
      <c r="S191" s="173"/>
      <c r="T191" s="174"/>
      <c r="U191" s="38" t="s">
        <v>66</v>
      </c>
      <c r="V191" s="159">
        <f>IFERROR(SUM(V189:V190),"0")</f>
        <v>1</v>
      </c>
      <c r="W191" s="159">
        <f>IFERROR(SUM(W189:W190),"0")</f>
        <v>1</v>
      </c>
      <c r="X191" s="159">
        <f>IFERROR(IF(X189="",0,X189),"0")+IFERROR(IF(X190="",0,X190),"0")</f>
        <v>1.55E-2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8"/>
      <c r="N192" s="172" t="s">
        <v>67</v>
      </c>
      <c r="O192" s="173"/>
      <c r="P192" s="173"/>
      <c r="Q192" s="173"/>
      <c r="R192" s="173"/>
      <c r="S192" s="173"/>
      <c r="T192" s="174"/>
      <c r="U192" s="38" t="s">
        <v>68</v>
      </c>
      <c r="V192" s="159">
        <f>IFERROR(SUMPRODUCT(V189:V190*H189:H190),"0")</f>
        <v>5.6</v>
      </c>
      <c r="W192" s="159">
        <f>IFERROR(SUMPRODUCT(W189:W190*H189:H190),"0")</f>
        <v>5.6</v>
      </c>
      <c r="X192" s="38"/>
      <c r="Y192" s="160"/>
      <c r="Z192" s="160"/>
    </row>
    <row r="193" spans="1:53" ht="16.5" hidden="1" customHeight="1" x14ac:dyDescent="0.25">
      <c r="A193" s="179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hidden="1" customHeight="1" x14ac:dyDescent="0.25">
      <c r="A194" s="176" t="s">
        <v>60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5" t="s">
        <v>258</v>
      </c>
      <c r="B195" s="55" t="s">
        <v>259</v>
      </c>
      <c r="C195" s="32">
        <v>4301070915</v>
      </c>
      <c r="D195" s="175">
        <v>4607111035882</v>
      </c>
      <c r="E195" s="171"/>
      <c r="F195" s="156">
        <v>0.43</v>
      </c>
      <c r="G195" s="33">
        <v>16</v>
      </c>
      <c r="H195" s="156">
        <v>6.88</v>
      </c>
      <c r="I195" s="156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0"/>
      <c r="P195" s="170"/>
      <c r="Q195" s="170"/>
      <c r="R195" s="171"/>
      <c r="S195" s="35"/>
      <c r="T195" s="35"/>
      <c r="U195" s="36" t="s">
        <v>66</v>
      </c>
      <c r="V195" s="157">
        <v>5</v>
      </c>
      <c r="W195" s="158">
        <f>IFERROR(IF(V195="","",V195),"")</f>
        <v>5</v>
      </c>
      <c r="X195" s="37">
        <f>IFERROR(IF(V195="","",V195*0.0155),"")</f>
        <v>7.7499999999999999E-2</v>
      </c>
      <c r="Y195" s="57"/>
      <c r="Z195" s="58"/>
      <c r="AD195" s="62"/>
      <c r="BA195" s="125" t="s">
        <v>1</v>
      </c>
    </row>
    <row r="196" spans="1:53" ht="27" customHeight="1" x14ac:dyDescent="0.25">
      <c r="A196" s="55" t="s">
        <v>260</v>
      </c>
      <c r="B196" s="55" t="s">
        <v>261</v>
      </c>
      <c r="C196" s="32">
        <v>4301070921</v>
      </c>
      <c r="D196" s="175">
        <v>4607111035905</v>
      </c>
      <c r="E196" s="171"/>
      <c r="F196" s="156">
        <v>0.9</v>
      </c>
      <c r="G196" s="33">
        <v>8</v>
      </c>
      <c r="H196" s="156">
        <v>7.2</v>
      </c>
      <c r="I196" s="156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0"/>
      <c r="P196" s="170"/>
      <c r="Q196" s="170"/>
      <c r="R196" s="171"/>
      <c r="S196" s="35"/>
      <c r="T196" s="35"/>
      <c r="U196" s="36" t="s">
        <v>66</v>
      </c>
      <c r="V196" s="157">
        <v>10</v>
      </c>
      <c r="W196" s="158">
        <f>IFERROR(IF(V196="","",V196),"")</f>
        <v>10</v>
      </c>
      <c r="X196" s="37">
        <f>IFERROR(IF(V196="","",V196*0.0155),"")</f>
        <v>0.155</v>
      </c>
      <c r="Y196" s="57"/>
      <c r="Z196" s="58"/>
      <c r="AD196" s="62"/>
      <c r="BA196" s="126" t="s">
        <v>1</v>
      </c>
    </row>
    <row r="197" spans="1:53" ht="27" customHeight="1" x14ac:dyDescent="0.25">
      <c r="A197" s="55" t="s">
        <v>262</v>
      </c>
      <c r="B197" s="55" t="s">
        <v>263</v>
      </c>
      <c r="C197" s="32">
        <v>4301070917</v>
      </c>
      <c r="D197" s="175">
        <v>4607111035912</v>
      </c>
      <c r="E197" s="171"/>
      <c r="F197" s="156">
        <v>0.43</v>
      </c>
      <c r="G197" s="33">
        <v>16</v>
      </c>
      <c r="H197" s="156">
        <v>6.88</v>
      </c>
      <c r="I197" s="156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0"/>
      <c r="P197" s="170"/>
      <c r="Q197" s="170"/>
      <c r="R197" s="171"/>
      <c r="S197" s="35"/>
      <c r="T197" s="35"/>
      <c r="U197" s="36" t="s">
        <v>66</v>
      </c>
      <c r="V197" s="157">
        <v>5</v>
      </c>
      <c r="W197" s="158">
        <f>IFERROR(IF(V197="","",V197),"")</f>
        <v>5</v>
      </c>
      <c r="X197" s="37">
        <f>IFERROR(IF(V197="","",V197*0.0155),"")</f>
        <v>7.7499999999999999E-2</v>
      </c>
      <c r="Y197" s="57"/>
      <c r="Z197" s="58"/>
      <c r="AD197" s="62"/>
      <c r="BA197" s="127" t="s">
        <v>1</v>
      </c>
    </row>
    <row r="198" spans="1:53" ht="27" customHeight="1" x14ac:dyDescent="0.25">
      <c r="A198" s="55" t="s">
        <v>264</v>
      </c>
      <c r="B198" s="55" t="s">
        <v>265</v>
      </c>
      <c r="C198" s="32">
        <v>4301070920</v>
      </c>
      <c r="D198" s="175">
        <v>4607111035929</v>
      </c>
      <c r="E198" s="171"/>
      <c r="F198" s="156">
        <v>0.9</v>
      </c>
      <c r="G198" s="33">
        <v>8</v>
      </c>
      <c r="H198" s="156">
        <v>7.2</v>
      </c>
      <c r="I198" s="156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0"/>
      <c r="P198" s="170"/>
      <c r="Q198" s="170"/>
      <c r="R198" s="171"/>
      <c r="S198" s="35"/>
      <c r="T198" s="35"/>
      <c r="U198" s="36" t="s">
        <v>66</v>
      </c>
      <c r="V198" s="157">
        <v>10</v>
      </c>
      <c r="W198" s="158">
        <f>IFERROR(IF(V198="","",V198),"")</f>
        <v>10</v>
      </c>
      <c r="X198" s="37">
        <f>IFERROR(IF(V198="","",V198*0.0155),"")</f>
        <v>0.155</v>
      </c>
      <c r="Y198" s="57"/>
      <c r="Z198" s="58"/>
      <c r="AD198" s="62"/>
      <c r="BA198" s="128" t="s">
        <v>1</v>
      </c>
    </row>
    <row r="199" spans="1:53" x14ac:dyDescent="0.2">
      <c r="A199" s="166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8"/>
      <c r="N199" s="172" t="s">
        <v>67</v>
      </c>
      <c r="O199" s="173"/>
      <c r="P199" s="173"/>
      <c r="Q199" s="173"/>
      <c r="R199" s="173"/>
      <c r="S199" s="173"/>
      <c r="T199" s="174"/>
      <c r="U199" s="38" t="s">
        <v>66</v>
      </c>
      <c r="V199" s="159">
        <f>IFERROR(SUM(V195:V198),"0")</f>
        <v>30</v>
      </c>
      <c r="W199" s="159">
        <f>IFERROR(SUM(W195:W198),"0")</f>
        <v>30</v>
      </c>
      <c r="X199" s="159">
        <f>IFERROR(IF(X195="",0,X195),"0")+IFERROR(IF(X196="",0,X196),"0")+IFERROR(IF(X197="",0,X197),"0")+IFERROR(IF(X198="",0,X198),"0")</f>
        <v>0.46499999999999997</v>
      </c>
      <c r="Y199" s="160"/>
      <c r="Z199" s="160"/>
    </row>
    <row r="200" spans="1:53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8"/>
      <c r="N200" s="172" t="s">
        <v>67</v>
      </c>
      <c r="O200" s="173"/>
      <c r="P200" s="173"/>
      <c r="Q200" s="173"/>
      <c r="R200" s="173"/>
      <c r="S200" s="173"/>
      <c r="T200" s="174"/>
      <c r="U200" s="38" t="s">
        <v>68</v>
      </c>
      <c r="V200" s="159">
        <f>IFERROR(SUMPRODUCT(V195:V198*H195:H198),"0")</f>
        <v>212.8</v>
      </c>
      <c r="W200" s="159">
        <f>IFERROR(SUMPRODUCT(W195:W198*H195:H198),"0")</f>
        <v>212.8</v>
      </c>
      <c r="X200" s="38"/>
      <c r="Y200" s="160"/>
      <c r="Z200" s="160"/>
    </row>
    <row r="201" spans="1:53" ht="16.5" hidden="1" customHeight="1" x14ac:dyDescent="0.25">
      <c r="A201" s="179" t="s">
        <v>266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53"/>
      <c r="Z201" s="153"/>
    </row>
    <row r="202" spans="1:53" ht="14.25" hidden="1" customHeight="1" x14ac:dyDescent="0.25">
      <c r="A202" s="176" t="s">
        <v>236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52"/>
      <c r="Z202" s="152"/>
    </row>
    <row r="203" spans="1:53" ht="27" hidden="1" customHeight="1" x14ac:dyDescent="0.25">
      <c r="A203" s="55" t="s">
        <v>267</v>
      </c>
      <c r="B203" s="55" t="s">
        <v>268</v>
      </c>
      <c r="C203" s="32">
        <v>4301051320</v>
      </c>
      <c r="D203" s="175">
        <v>4680115881334</v>
      </c>
      <c r="E203" s="171"/>
      <c r="F203" s="156">
        <v>0.33</v>
      </c>
      <c r="G203" s="33">
        <v>6</v>
      </c>
      <c r="H203" s="156">
        <v>1.98</v>
      </c>
      <c r="I203" s="156">
        <v>2.27</v>
      </c>
      <c r="J203" s="33">
        <v>156</v>
      </c>
      <c r="K203" s="33" t="s">
        <v>63</v>
      </c>
      <c r="L203" s="34" t="s">
        <v>239</v>
      </c>
      <c r="M203" s="33">
        <v>365</v>
      </c>
      <c r="N203" s="290" t="s">
        <v>269</v>
      </c>
      <c r="O203" s="170"/>
      <c r="P203" s="170"/>
      <c r="Q203" s="170"/>
      <c r="R203" s="171"/>
      <c r="S203" s="35"/>
      <c r="T203" s="35"/>
      <c r="U203" s="36" t="s">
        <v>66</v>
      </c>
      <c r="V203" s="157">
        <v>0</v>
      </c>
      <c r="W203" s="158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29" t="s">
        <v>241</v>
      </c>
    </row>
    <row r="204" spans="1:53" hidden="1" x14ac:dyDescent="0.2">
      <c r="A204" s="166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8"/>
      <c r="N204" s="172" t="s">
        <v>67</v>
      </c>
      <c r="O204" s="173"/>
      <c r="P204" s="173"/>
      <c r="Q204" s="173"/>
      <c r="R204" s="173"/>
      <c r="S204" s="173"/>
      <c r="T204" s="174"/>
      <c r="U204" s="38" t="s">
        <v>66</v>
      </c>
      <c r="V204" s="159">
        <f>IFERROR(SUM(V203:V203),"0")</f>
        <v>0</v>
      </c>
      <c r="W204" s="159">
        <f>IFERROR(SUM(W203:W203),"0")</f>
        <v>0</v>
      </c>
      <c r="X204" s="159">
        <f>IFERROR(IF(X203="",0,X203),"0")</f>
        <v>0</v>
      </c>
      <c r="Y204" s="160"/>
      <c r="Z204" s="160"/>
    </row>
    <row r="205" spans="1:53" hidden="1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8"/>
      <c r="N205" s="172" t="s">
        <v>67</v>
      </c>
      <c r="O205" s="173"/>
      <c r="P205" s="173"/>
      <c r="Q205" s="173"/>
      <c r="R205" s="173"/>
      <c r="S205" s="173"/>
      <c r="T205" s="174"/>
      <c r="U205" s="38" t="s">
        <v>68</v>
      </c>
      <c r="V205" s="159">
        <f>IFERROR(SUMPRODUCT(V203:V203*H203:H203),"0")</f>
        <v>0</v>
      </c>
      <c r="W205" s="159">
        <f>IFERROR(SUMPRODUCT(W203:W203*H203:H203),"0")</f>
        <v>0</v>
      </c>
      <c r="X205" s="38"/>
      <c r="Y205" s="160"/>
      <c r="Z205" s="160"/>
    </row>
    <row r="206" spans="1:53" ht="16.5" hidden="1" customHeight="1" x14ac:dyDescent="0.25">
      <c r="A206" s="179" t="s">
        <v>270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3"/>
      <c r="Z206" s="153"/>
    </row>
    <row r="207" spans="1:53" ht="14.25" hidden="1" customHeight="1" x14ac:dyDescent="0.25">
      <c r="A207" s="176" t="s">
        <v>60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52"/>
      <c r="Z207" s="152"/>
    </row>
    <row r="208" spans="1:53" ht="16.5" customHeight="1" x14ac:dyDescent="0.25">
      <c r="A208" s="55" t="s">
        <v>271</v>
      </c>
      <c r="B208" s="55" t="s">
        <v>272</v>
      </c>
      <c r="C208" s="32">
        <v>4301070874</v>
      </c>
      <c r="D208" s="175">
        <v>4607111035332</v>
      </c>
      <c r="E208" s="171"/>
      <c r="F208" s="156">
        <v>0.43</v>
      </c>
      <c r="G208" s="33">
        <v>16</v>
      </c>
      <c r="H208" s="156">
        <v>6.88</v>
      </c>
      <c r="I208" s="156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0"/>
      <c r="P208" s="170"/>
      <c r="Q208" s="170"/>
      <c r="R208" s="171"/>
      <c r="S208" s="35"/>
      <c r="T208" s="35"/>
      <c r="U208" s="36" t="s">
        <v>66</v>
      </c>
      <c r="V208" s="157">
        <v>40</v>
      </c>
      <c r="W208" s="158">
        <f>IFERROR(IF(V208="","",V208),"")</f>
        <v>40</v>
      </c>
      <c r="X208" s="37">
        <f>IFERROR(IF(V208="","",V208*0.0155),"")</f>
        <v>0.62</v>
      </c>
      <c r="Y208" s="57"/>
      <c r="Z208" s="58"/>
      <c r="AD208" s="62"/>
      <c r="BA208" s="130" t="s">
        <v>1</v>
      </c>
    </row>
    <row r="209" spans="1:53" ht="16.5" customHeight="1" x14ac:dyDescent="0.25">
      <c r="A209" s="55" t="s">
        <v>273</v>
      </c>
      <c r="B209" s="55" t="s">
        <v>274</v>
      </c>
      <c r="C209" s="32">
        <v>4301070873</v>
      </c>
      <c r="D209" s="175">
        <v>4607111035080</v>
      </c>
      <c r="E209" s="171"/>
      <c r="F209" s="156">
        <v>0.9</v>
      </c>
      <c r="G209" s="33">
        <v>8</v>
      </c>
      <c r="H209" s="156">
        <v>7.2</v>
      </c>
      <c r="I209" s="156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0"/>
      <c r="P209" s="170"/>
      <c r="Q209" s="170"/>
      <c r="R209" s="171"/>
      <c r="S209" s="35"/>
      <c r="T209" s="35"/>
      <c r="U209" s="36" t="s">
        <v>66</v>
      </c>
      <c r="V209" s="157">
        <v>35</v>
      </c>
      <c r="W209" s="158">
        <f>IFERROR(IF(V209="","",V209),"")</f>
        <v>35</v>
      </c>
      <c r="X209" s="37">
        <f>IFERROR(IF(V209="","",V209*0.0155),"")</f>
        <v>0.54249999999999998</v>
      </c>
      <c r="Y209" s="57"/>
      <c r="Z209" s="58"/>
      <c r="AD209" s="62"/>
      <c r="BA209" s="131" t="s">
        <v>1</v>
      </c>
    </row>
    <row r="210" spans="1:53" x14ac:dyDescent="0.2">
      <c r="A210" s="166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8"/>
      <c r="N210" s="172" t="s">
        <v>67</v>
      </c>
      <c r="O210" s="173"/>
      <c r="P210" s="173"/>
      <c r="Q210" s="173"/>
      <c r="R210" s="173"/>
      <c r="S210" s="173"/>
      <c r="T210" s="174"/>
      <c r="U210" s="38" t="s">
        <v>66</v>
      </c>
      <c r="V210" s="159">
        <f>IFERROR(SUM(V208:V209),"0")</f>
        <v>75</v>
      </c>
      <c r="W210" s="159">
        <f>IFERROR(SUM(W208:W209),"0")</f>
        <v>75</v>
      </c>
      <c r="X210" s="159">
        <f>IFERROR(IF(X208="",0,X208),"0")+IFERROR(IF(X209="",0,X209),"0")</f>
        <v>1.1625000000000001</v>
      </c>
      <c r="Y210" s="160"/>
      <c r="Z210" s="160"/>
    </row>
    <row r="211" spans="1:53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8"/>
      <c r="N211" s="172" t="s">
        <v>67</v>
      </c>
      <c r="O211" s="173"/>
      <c r="P211" s="173"/>
      <c r="Q211" s="173"/>
      <c r="R211" s="173"/>
      <c r="S211" s="173"/>
      <c r="T211" s="174"/>
      <c r="U211" s="38" t="s">
        <v>68</v>
      </c>
      <c r="V211" s="159">
        <f>IFERROR(SUMPRODUCT(V208:V209*H208:H209),"0")</f>
        <v>527.20000000000005</v>
      </c>
      <c r="W211" s="159">
        <f>IFERROR(SUMPRODUCT(W208:W209*H208:H209),"0")</f>
        <v>527.20000000000005</v>
      </c>
      <c r="X211" s="38"/>
      <c r="Y211" s="160"/>
      <c r="Z211" s="160"/>
    </row>
    <row r="212" spans="1:53" ht="27.75" hidden="1" customHeight="1" x14ac:dyDescent="0.2">
      <c r="A212" s="191" t="s">
        <v>275</v>
      </c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49"/>
      <c r="Z212" s="49"/>
    </row>
    <row r="213" spans="1:53" ht="16.5" hidden="1" customHeight="1" x14ac:dyDescent="0.25">
      <c r="A213" s="179" t="s">
        <v>276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53"/>
      <c r="Z213" s="153"/>
    </row>
    <row r="214" spans="1:53" ht="14.25" hidden="1" customHeight="1" x14ac:dyDescent="0.25">
      <c r="A214" s="176" t="s">
        <v>60</v>
      </c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52"/>
      <c r="Z214" s="152"/>
    </row>
    <row r="215" spans="1:53" ht="27" hidden="1" customHeight="1" x14ac:dyDescent="0.25">
      <c r="A215" s="55" t="s">
        <v>277</v>
      </c>
      <c r="B215" s="55" t="s">
        <v>278</v>
      </c>
      <c r="C215" s="32">
        <v>4301070941</v>
      </c>
      <c r="D215" s="175">
        <v>4607111036162</v>
      </c>
      <c r="E215" s="171"/>
      <c r="F215" s="156">
        <v>0.8</v>
      </c>
      <c r="G215" s="33">
        <v>8</v>
      </c>
      <c r="H215" s="156">
        <v>6.4</v>
      </c>
      <c r="I215" s="156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0"/>
      <c r="P215" s="170"/>
      <c r="Q215" s="170"/>
      <c r="R215" s="171"/>
      <c r="S215" s="35"/>
      <c r="T215" s="35"/>
      <c r="U215" s="36" t="s">
        <v>66</v>
      </c>
      <c r="V215" s="157">
        <v>0</v>
      </c>
      <c r="W215" s="158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2" t="s">
        <v>1</v>
      </c>
    </row>
    <row r="216" spans="1:53" hidden="1" x14ac:dyDescent="0.2">
      <c r="A216" s="166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8"/>
      <c r="N216" s="172" t="s">
        <v>67</v>
      </c>
      <c r="O216" s="173"/>
      <c r="P216" s="173"/>
      <c r="Q216" s="173"/>
      <c r="R216" s="173"/>
      <c r="S216" s="173"/>
      <c r="T216" s="174"/>
      <c r="U216" s="38" t="s">
        <v>66</v>
      </c>
      <c r="V216" s="159">
        <f>IFERROR(SUM(V215:V215),"0")</f>
        <v>0</v>
      </c>
      <c r="W216" s="159">
        <f>IFERROR(SUM(W215:W215),"0")</f>
        <v>0</v>
      </c>
      <c r="X216" s="159">
        <f>IFERROR(IF(X215="",0,X215),"0")</f>
        <v>0</v>
      </c>
      <c r="Y216" s="160"/>
      <c r="Z216" s="160"/>
    </row>
    <row r="217" spans="1:53" hidden="1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8"/>
      <c r="N217" s="172" t="s">
        <v>67</v>
      </c>
      <c r="O217" s="173"/>
      <c r="P217" s="173"/>
      <c r="Q217" s="173"/>
      <c r="R217" s="173"/>
      <c r="S217" s="173"/>
      <c r="T217" s="174"/>
      <c r="U217" s="38" t="s">
        <v>68</v>
      </c>
      <c r="V217" s="159">
        <f>IFERROR(SUMPRODUCT(V215:V215*H215:H215),"0")</f>
        <v>0</v>
      </c>
      <c r="W217" s="159">
        <f>IFERROR(SUMPRODUCT(W215:W215*H215:H215),"0")</f>
        <v>0</v>
      </c>
      <c r="X217" s="38"/>
      <c r="Y217" s="160"/>
      <c r="Z217" s="160"/>
    </row>
    <row r="218" spans="1:53" ht="27.75" hidden="1" customHeight="1" x14ac:dyDescent="0.2">
      <c r="A218" s="191" t="s">
        <v>279</v>
      </c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49"/>
      <c r="Z218" s="49"/>
    </row>
    <row r="219" spans="1:53" ht="16.5" hidden="1" customHeight="1" x14ac:dyDescent="0.25">
      <c r="A219" s="179" t="s">
        <v>280</v>
      </c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53"/>
      <c r="Z219" s="153"/>
    </row>
    <row r="220" spans="1:53" ht="14.25" hidden="1" customHeight="1" x14ac:dyDescent="0.25">
      <c r="A220" s="176" t="s">
        <v>60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52"/>
      <c r="Z220" s="152"/>
    </row>
    <row r="221" spans="1:53" ht="27" customHeight="1" x14ac:dyDescent="0.25">
      <c r="A221" s="55" t="s">
        <v>281</v>
      </c>
      <c r="B221" s="55" t="s">
        <v>282</v>
      </c>
      <c r="C221" s="32">
        <v>4301070965</v>
      </c>
      <c r="D221" s="175">
        <v>4607111035899</v>
      </c>
      <c r="E221" s="171"/>
      <c r="F221" s="156">
        <v>1</v>
      </c>
      <c r="G221" s="33">
        <v>5</v>
      </c>
      <c r="H221" s="156">
        <v>5</v>
      </c>
      <c r="I221" s="156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9" t="s">
        <v>283</v>
      </c>
      <c r="O221" s="170"/>
      <c r="P221" s="170"/>
      <c r="Q221" s="170"/>
      <c r="R221" s="171"/>
      <c r="S221" s="35"/>
      <c r="T221" s="35"/>
      <c r="U221" s="36" t="s">
        <v>66</v>
      </c>
      <c r="V221" s="157">
        <v>15</v>
      </c>
      <c r="W221" s="158">
        <f>IFERROR(IF(V221="","",V221),"")</f>
        <v>15</v>
      </c>
      <c r="X221" s="37">
        <f>IFERROR(IF(V221="","",V221*0.0155),"")</f>
        <v>0.23249999999999998</v>
      </c>
      <c r="Y221" s="57"/>
      <c r="Z221" s="58"/>
      <c r="AD221" s="62"/>
      <c r="BA221" s="133" t="s">
        <v>1</v>
      </c>
    </row>
    <row r="222" spans="1:53" x14ac:dyDescent="0.2">
      <c r="A222" s="166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8"/>
      <c r="N222" s="172" t="s">
        <v>67</v>
      </c>
      <c r="O222" s="173"/>
      <c r="P222" s="173"/>
      <c r="Q222" s="173"/>
      <c r="R222" s="173"/>
      <c r="S222" s="173"/>
      <c r="T222" s="174"/>
      <c r="U222" s="38" t="s">
        <v>66</v>
      </c>
      <c r="V222" s="159">
        <f>IFERROR(SUM(V221:V221),"0")</f>
        <v>15</v>
      </c>
      <c r="W222" s="159">
        <f>IFERROR(SUM(W221:W221),"0")</f>
        <v>15</v>
      </c>
      <c r="X222" s="159">
        <f>IFERROR(IF(X221="",0,X221),"0")</f>
        <v>0.23249999999999998</v>
      </c>
      <c r="Y222" s="160"/>
      <c r="Z222" s="160"/>
    </row>
    <row r="223" spans="1:53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8"/>
      <c r="N223" s="172" t="s">
        <v>67</v>
      </c>
      <c r="O223" s="173"/>
      <c r="P223" s="173"/>
      <c r="Q223" s="173"/>
      <c r="R223" s="173"/>
      <c r="S223" s="173"/>
      <c r="T223" s="174"/>
      <c r="U223" s="38" t="s">
        <v>68</v>
      </c>
      <c r="V223" s="159">
        <f>IFERROR(SUMPRODUCT(V221:V221*H221:H221),"0")</f>
        <v>75</v>
      </c>
      <c r="W223" s="159">
        <f>IFERROR(SUMPRODUCT(W221:W221*H221:H221),"0")</f>
        <v>75</v>
      </c>
      <c r="X223" s="38"/>
      <c r="Y223" s="160"/>
      <c r="Z223" s="160"/>
    </row>
    <row r="224" spans="1:53" ht="16.5" hidden="1" customHeight="1" x14ac:dyDescent="0.25">
      <c r="A224" s="179" t="s">
        <v>284</v>
      </c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53"/>
      <c r="Z224" s="153"/>
    </row>
    <row r="225" spans="1:53" ht="14.25" hidden="1" customHeight="1" x14ac:dyDescent="0.25">
      <c r="A225" s="176" t="s">
        <v>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52"/>
      <c r="Z225" s="152"/>
    </row>
    <row r="226" spans="1:53" ht="27" customHeight="1" x14ac:dyDescent="0.25">
      <c r="A226" s="55" t="s">
        <v>285</v>
      </c>
      <c r="B226" s="55" t="s">
        <v>286</v>
      </c>
      <c r="C226" s="32">
        <v>4301070870</v>
      </c>
      <c r="D226" s="175">
        <v>4607111036711</v>
      </c>
      <c r="E226" s="171"/>
      <c r="F226" s="156">
        <v>0.8</v>
      </c>
      <c r="G226" s="33">
        <v>8</v>
      </c>
      <c r="H226" s="156">
        <v>6.4</v>
      </c>
      <c r="I226" s="156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0"/>
      <c r="P226" s="170"/>
      <c r="Q226" s="170"/>
      <c r="R226" s="171"/>
      <c r="S226" s="35"/>
      <c r="T226" s="35"/>
      <c r="U226" s="36" t="s">
        <v>66</v>
      </c>
      <c r="V226" s="157">
        <v>12</v>
      </c>
      <c r="W226" s="158">
        <f>IFERROR(IF(V226="","",V226),"")</f>
        <v>12</v>
      </c>
      <c r="X226" s="37">
        <f>IFERROR(IF(V226="","",V226*0.0155),"")</f>
        <v>0.186</v>
      </c>
      <c r="Y226" s="57"/>
      <c r="Z226" s="58"/>
      <c r="AD226" s="62"/>
      <c r="BA226" s="134" t="s">
        <v>1</v>
      </c>
    </row>
    <row r="227" spans="1:53" x14ac:dyDescent="0.2">
      <c r="A227" s="166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8"/>
      <c r="N227" s="172" t="s">
        <v>67</v>
      </c>
      <c r="O227" s="173"/>
      <c r="P227" s="173"/>
      <c r="Q227" s="173"/>
      <c r="R227" s="173"/>
      <c r="S227" s="173"/>
      <c r="T227" s="174"/>
      <c r="U227" s="38" t="s">
        <v>66</v>
      </c>
      <c r="V227" s="159">
        <f>IFERROR(SUM(V226:V226),"0")</f>
        <v>12</v>
      </c>
      <c r="W227" s="159">
        <f>IFERROR(SUM(W226:W226),"0")</f>
        <v>12</v>
      </c>
      <c r="X227" s="159">
        <f>IFERROR(IF(X226="",0,X226),"0")</f>
        <v>0.186</v>
      </c>
      <c r="Y227" s="160"/>
      <c r="Z227" s="160"/>
    </row>
    <row r="228" spans="1:53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8"/>
      <c r="N228" s="172" t="s">
        <v>67</v>
      </c>
      <c r="O228" s="173"/>
      <c r="P228" s="173"/>
      <c r="Q228" s="173"/>
      <c r="R228" s="173"/>
      <c r="S228" s="173"/>
      <c r="T228" s="174"/>
      <c r="U228" s="38" t="s">
        <v>68</v>
      </c>
      <c r="V228" s="159">
        <f>IFERROR(SUMPRODUCT(V226:V226*H226:H226),"0")</f>
        <v>76.800000000000011</v>
      </c>
      <c r="W228" s="159">
        <f>IFERROR(SUMPRODUCT(W226:W226*H226:H226),"0")</f>
        <v>76.800000000000011</v>
      </c>
      <c r="X228" s="38"/>
      <c r="Y228" s="160"/>
      <c r="Z228" s="160"/>
    </row>
    <row r="229" spans="1:53" ht="27.75" hidden="1" customHeight="1" x14ac:dyDescent="0.2">
      <c r="A229" s="191" t="s">
        <v>287</v>
      </c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49"/>
      <c r="Z229" s="49"/>
    </row>
    <row r="230" spans="1:53" ht="16.5" hidden="1" customHeight="1" x14ac:dyDescent="0.25">
      <c r="A230" s="179" t="s">
        <v>288</v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53"/>
      <c r="Z230" s="153"/>
    </row>
    <row r="231" spans="1:53" ht="14.25" hidden="1" customHeight="1" x14ac:dyDescent="0.25">
      <c r="A231" s="176" t="s">
        <v>131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hidden="1" customHeight="1" x14ac:dyDescent="0.25">
      <c r="A232" s="55" t="s">
        <v>289</v>
      </c>
      <c r="B232" s="55" t="s">
        <v>290</v>
      </c>
      <c r="C232" s="32">
        <v>4301131019</v>
      </c>
      <c r="D232" s="175">
        <v>4640242180427</v>
      </c>
      <c r="E232" s="171"/>
      <c r="F232" s="156">
        <v>1.8</v>
      </c>
      <c r="G232" s="33">
        <v>1</v>
      </c>
      <c r="H232" s="156">
        <v>1.8</v>
      </c>
      <c r="I232" s="156">
        <v>1.915</v>
      </c>
      <c r="J232" s="33">
        <v>234</v>
      </c>
      <c r="K232" s="33" t="s">
        <v>121</v>
      </c>
      <c r="L232" s="34" t="s">
        <v>64</v>
      </c>
      <c r="M232" s="33">
        <v>180</v>
      </c>
      <c r="N232" s="265" t="s">
        <v>291</v>
      </c>
      <c r="O232" s="170"/>
      <c r="P232" s="170"/>
      <c r="Q232" s="170"/>
      <c r="R232" s="171"/>
      <c r="S232" s="35"/>
      <c r="T232" s="35"/>
      <c r="U232" s="36" t="s">
        <v>66</v>
      </c>
      <c r="V232" s="157">
        <v>0</v>
      </c>
      <c r="W232" s="158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5" t="s">
        <v>75</v>
      </c>
    </row>
    <row r="233" spans="1:53" hidden="1" x14ac:dyDescent="0.2">
      <c r="A233" s="166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8"/>
      <c r="N233" s="172" t="s">
        <v>67</v>
      </c>
      <c r="O233" s="173"/>
      <c r="P233" s="173"/>
      <c r="Q233" s="173"/>
      <c r="R233" s="173"/>
      <c r="S233" s="173"/>
      <c r="T233" s="174"/>
      <c r="U233" s="38" t="s">
        <v>66</v>
      </c>
      <c r="V233" s="159">
        <f>IFERROR(SUM(V232:V232),"0")</f>
        <v>0</v>
      </c>
      <c r="W233" s="159">
        <f>IFERROR(SUM(W232:W232),"0")</f>
        <v>0</v>
      </c>
      <c r="X233" s="159">
        <f>IFERROR(IF(X232="",0,X232),"0")</f>
        <v>0</v>
      </c>
      <c r="Y233" s="160"/>
      <c r="Z233" s="160"/>
    </row>
    <row r="234" spans="1:53" hidden="1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8"/>
      <c r="N234" s="172" t="s">
        <v>67</v>
      </c>
      <c r="O234" s="173"/>
      <c r="P234" s="173"/>
      <c r="Q234" s="173"/>
      <c r="R234" s="173"/>
      <c r="S234" s="173"/>
      <c r="T234" s="174"/>
      <c r="U234" s="38" t="s">
        <v>68</v>
      </c>
      <c r="V234" s="159">
        <f>IFERROR(SUMPRODUCT(V232:V232*H232:H232),"0")</f>
        <v>0</v>
      </c>
      <c r="W234" s="159">
        <f>IFERROR(SUMPRODUCT(W232:W232*H232:H232),"0")</f>
        <v>0</v>
      </c>
      <c r="X234" s="38"/>
      <c r="Y234" s="160"/>
      <c r="Z234" s="160"/>
    </row>
    <row r="235" spans="1:53" ht="14.25" hidden="1" customHeight="1" x14ac:dyDescent="0.25">
      <c r="A235" s="176" t="s">
        <v>71</v>
      </c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52"/>
      <c r="Z235" s="152"/>
    </row>
    <row r="236" spans="1:53" ht="27" customHeight="1" x14ac:dyDescent="0.25">
      <c r="A236" s="55" t="s">
        <v>292</v>
      </c>
      <c r="B236" s="55" t="s">
        <v>293</v>
      </c>
      <c r="C236" s="32">
        <v>4301132080</v>
      </c>
      <c r="D236" s="175">
        <v>4640242180397</v>
      </c>
      <c r="E236" s="171"/>
      <c r="F236" s="156">
        <v>1</v>
      </c>
      <c r="G236" s="33">
        <v>6</v>
      </c>
      <c r="H236" s="156">
        <v>6</v>
      </c>
      <c r="I236" s="156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50" t="s">
        <v>294</v>
      </c>
      <c r="O236" s="170"/>
      <c r="P236" s="170"/>
      <c r="Q236" s="170"/>
      <c r="R236" s="171"/>
      <c r="S236" s="35"/>
      <c r="T236" s="35"/>
      <c r="U236" s="36" t="s">
        <v>66</v>
      </c>
      <c r="V236" s="157">
        <v>17</v>
      </c>
      <c r="W236" s="158">
        <f>IFERROR(IF(V236="","",V236),"")</f>
        <v>17</v>
      </c>
      <c r="X236" s="37">
        <f>IFERROR(IF(V236="","",V236*0.0155),"")</f>
        <v>0.26350000000000001</v>
      </c>
      <c r="Y236" s="57"/>
      <c r="Z236" s="58"/>
      <c r="AD236" s="62"/>
      <c r="BA236" s="136" t="s">
        <v>75</v>
      </c>
    </row>
    <row r="237" spans="1:53" x14ac:dyDescent="0.2">
      <c r="A237" s="166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8"/>
      <c r="N237" s="172" t="s">
        <v>67</v>
      </c>
      <c r="O237" s="173"/>
      <c r="P237" s="173"/>
      <c r="Q237" s="173"/>
      <c r="R237" s="173"/>
      <c r="S237" s="173"/>
      <c r="T237" s="174"/>
      <c r="U237" s="38" t="s">
        <v>66</v>
      </c>
      <c r="V237" s="159">
        <f>IFERROR(SUM(V236:V236),"0")</f>
        <v>17</v>
      </c>
      <c r="W237" s="159">
        <f>IFERROR(SUM(W236:W236),"0")</f>
        <v>17</v>
      </c>
      <c r="X237" s="159">
        <f>IFERROR(IF(X236="",0,X236),"0")</f>
        <v>0.26350000000000001</v>
      </c>
      <c r="Y237" s="160"/>
      <c r="Z237" s="160"/>
    </row>
    <row r="238" spans="1:53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8"/>
      <c r="N238" s="172" t="s">
        <v>67</v>
      </c>
      <c r="O238" s="173"/>
      <c r="P238" s="173"/>
      <c r="Q238" s="173"/>
      <c r="R238" s="173"/>
      <c r="S238" s="173"/>
      <c r="T238" s="174"/>
      <c r="U238" s="38" t="s">
        <v>68</v>
      </c>
      <c r="V238" s="159">
        <f>IFERROR(SUMPRODUCT(V236:V236*H236:H236),"0")</f>
        <v>102</v>
      </c>
      <c r="W238" s="159">
        <f>IFERROR(SUMPRODUCT(W236:W236*H236:H236),"0")</f>
        <v>102</v>
      </c>
      <c r="X238" s="38"/>
      <c r="Y238" s="160"/>
      <c r="Z238" s="160"/>
    </row>
    <row r="239" spans="1:53" ht="14.25" hidden="1" customHeight="1" x14ac:dyDescent="0.25">
      <c r="A239" s="176" t="s">
        <v>149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52"/>
      <c r="Z239" s="152"/>
    </row>
    <row r="240" spans="1:53" ht="27" customHeight="1" x14ac:dyDescent="0.25">
      <c r="A240" s="55" t="s">
        <v>295</v>
      </c>
      <c r="B240" s="55" t="s">
        <v>296</v>
      </c>
      <c r="C240" s="32">
        <v>4301136028</v>
      </c>
      <c r="D240" s="175">
        <v>4640242180304</v>
      </c>
      <c r="E240" s="171"/>
      <c r="F240" s="156">
        <v>2.7</v>
      </c>
      <c r="G240" s="33">
        <v>1</v>
      </c>
      <c r="H240" s="156">
        <v>2.7</v>
      </c>
      <c r="I240" s="156">
        <v>2.8906000000000001</v>
      </c>
      <c r="J240" s="33">
        <v>126</v>
      </c>
      <c r="K240" s="33" t="s">
        <v>74</v>
      </c>
      <c r="L240" s="34" t="s">
        <v>64</v>
      </c>
      <c r="M240" s="33">
        <v>180</v>
      </c>
      <c r="N240" s="280" t="s">
        <v>297</v>
      </c>
      <c r="O240" s="170"/>
      <c r="P240" s="170"/>
      <c r="Q240" s="170"/>
      <c r="R240" s="171"/>
      <c r="S240" s="35"/>
      <c r="T240" s="35"/>
      <c r="U240" s="36" t="s">
        <v>66</v>
      </c>
      <c r="V240" s="157">
        <v>37</v>
      </c>
      <c r="W240" s="158">
        <f>IFERROR(IF(V240="","",V240),"")</f>
        <v>37</v>
      </c>
      <c r="X240" s="37">
        <f>IFERROR(IF(V240="","",V240*0.00936),"")</f>
        <v>0.34632000000000002</v>
      </c>
      <c r="Y240" s="57"/>
      <c r="Z240" s="58"/>
      <c r="AD240" s="62"/>
      <c r="BA240" s="137" t="s">
        <v>75</v>
      </c>
    </row>
    <row r="241" spans="1:53" ht="37.5" hidden="1" customHeight="1" x14ac:dyDescent="0.25">
      <c r="A241" s="55" t="s">
        <v>298</v>
      </c>
      <c r="B241" s="55" t="s">
        <v>299</v>
      </c>
      <c r="C241" s="32">
        <v>4301136027</v>
      </c>
      <c r="D241" s="175">
        <v>4640242180298</v>
      </c>
      <c r="E241" s="171"/>
      <c r="F241" s="156">
        <v>2.7</v>
      </c>
      <c r="G241" s="33">
        <v>1</v>
      </c>
      <c r="H241" s="156">
        <v>2.7</v>
      </c>
      <c r="I241" s="156">
        <v>2.8919999999999999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01" t="s">
        <v>300</v>
      </c>
      <c r="O241" s="170"/>
      <c r="P241" s="170"/>
      <c r="Q241" s="170"/>
      <c r="R241" s="171"/>
      <c r="S241" s="35"/>
      <c r="T241" s="35"/>
      <c r="U241" s="36" t="s">
        <v>66</v>
      </c>
      <c r="V241" s="157">
        <v>0</v>
      </c>
      <c r="W241" s="158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38" t="s">
        <v>75</v>
      </c>
    </row>
    <row r="242" spans="1:53" ht="27" hidden="1" customHeight="1" x14ac:dyDescent="0.25">
      <c r="A242" s="55" t="s">
        <v>301</v>
      </c>
      <c r="B242" s="55" t="s">
        <v>302</v>
      </c>
      <c r="C242" s="32">
        <v>4301136026</v>
      </c>
      <c r="D242" s="175">
        <v>4640242180236</v>
      </c>
      <c r="E242" s="171"/>
      <c r="F242" s="156">
        <v>5</v>
      </c>
      <c r="G242" s="33">
        <v>1</v>
      </c>
      <c r="H242" s="156">
        <v>5</v>
      </c>
      <c r="I242" s="156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06" t="s">
        <v>303</v>
      </c>
      <c r="O242" s="170"/>
      <c r="P242" s="170"/>
      <c r="Q242" s="170"/>
      <c r="R242" s="171"/>
      <c r="S242" s="35"/>
      <c r="T242" s="35"/>
      <c r="U242" s="36" t="s">
        <v>66</v>
      </c>
      <c r="V242" s="157">
        <v>0</v>
      </c>
      <c r="W242" s="158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39" t="s">
        <v>75</v>
      </c>
    </row>
    <row r="243" spans="1:53" ht="27" hidden="1" customHeight="1" x14ac:dyDescent="0.25">
      <c r="A243" s="55" t="s">
        <v>304</v>
      </c>
      <c r="B243" s="55" t="s">
        <v>305</v>
      </c>
      <c r="C243" s="32">
        <v>4301136029</v>
      </c>
      <c r="D243" s="175">
        <v>4640242180410</v>
      </c>
      <c r="E243" s="171"/>
      <c r="F243" s="156">
        <v>2.2400000000000002</v>
      </c>
      <c r="G243" s="33">
        <v>1</v>
      </c>
      <c r="H243" s="156">
        <v>2.2400000000000002</v>
      </c>
      <c r="I243" s="156">
        <v>2.4319999999999999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47" t="s">
        <v>306</v>
      </c>
      <c r="O243" s="170"/>
      <c r="P243" s="170"/>
      <c r="Q243" s="170"/>
      <c r="R243" s="171"/>
      <c r="S243" s="35"/>
      <c r="T243" s="35"/>
      <c r="U243" s="36" t="s">
        <v>66</v>
      </c>
      <c r="V243" s="157">
        <v>0</v>
      </c>
      <c r="W243" s="158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0" t="s">
        <v>75</v>
      </c>
    </row>
    <row r="244" spans="1:53" x14ac:dyDescent="0.2">
      <c r="A244" s="166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8"/>
      <c r="N244" s="172" t="s">
        <v>67</v>
      </c>
      <c r="O244" s="173"/>
      <c r="P244" s="173"/>
      <c r="Q244" s="173"/>
      <c r="R244" s="173"/>
      <c r="S244" s="173"/>
      <c r="T244" s="174"/>
      <c r="U244" s="38" t="s">
        <v>66</v>
      </c>
      <c r="V244" s="159">
        <f>IFERROR(SUM(V240:V243),"0")</f>
        <v>37</v>
      </c>
      <c r="W244" s="159">
        <f>IFERROR(SUM(W240:W243),"0")</f>
        <v>37</v>
      </c>
      <c r="X244" s="159">
        <f>IFERROR(IF(X240="",0,X240),"0")+IFERROR(IF(X241="",0,X241),"0")+IFERROR(IF(X242="",0,X242),"0")+IFERROR(IF(X243="",0,X243),"0")</f>
        <v>0.34632000000000002</v>
      </c>
      <c r="Y244" s="160"/>
      <c r="Z244" s="160"/>
    </row>
    <row r="245" spans="1:53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8"/>
      <c r="N245" s="172" t="s">
        <v>67</v>
      </c>
      <c r="O245" s="173"/>
      <c r="P245" s="173"/>
      <c r="Q245" s="173"/>
      <c r="R245" s="173"/>
      <c r="S245" s="173"/>
      <c r="T245" s="174"/>
      <c r="U245" s="38" t="s">
        <v>68</v>
      </c>
      <c r="V245" s="159">
        <f>IFERROR(SUMPRODUCT(V240:V243*H240:H243),"0")</f>
        <v>99.9</v>
      </c>
      <c r="W245" s="159">
        <f>IFERROR(SUMPRODUCT(W240:W243*H240:H243),"0")</f>
        <v>99.9</v>
      </c>
      <c r="X245" s="38"/>
      <c r="Y245" s="160"/>
      <c r="Z245" s="160"/>
    </row>
    <row r="246" spans="1:53" ht="14.25" hidden="1" customHeight="1" x14ac:dyDescent="0.25">
      <c r="A246" s="176" t="s">
        <v>127</v>
      </c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52"/>
      <c r="Z246" s="152"/>
    </row>
    <row r="247" spans="1:53" ht="27" customHeight="1" x14ac:dyDescent="0.25">
      <c r="A247" s="55" t="s">
        <v>307</v>
      </c>
      <c r="B247" s="55" t="s">
        <v>308</v>
      </c>
      <c r="C247" s="32">
        <v>4301135191</v>
      </c>
      <c r="D247" s="175">
        <v>4640242180373</v>
      </c>
      <c r="E247" s="171"/>
      <c r="F247" s="156">
        <v>3</v>
      </c>
      <c r="G247" s="33">
        <v>1</v>
      </c>
      <c r="H247" s="156">
        <v>3</v>
      </c>
      <c r="I247" s="156">
        <v>3.1920000000000002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327" t="s">
        <v>309</v>
      </c>
      <c r="O247" s="170"/>
      <c r="P247" s="170"/>
      <c r="Q247" s="170"/>
      <c r="R247" s="171"/>
      <c r="S247" s="35"/>
      <c r="T247" s="35"/>
      <c r="U247" s="36" t="s">
        <v>66</v>
      </c>
      <c r="V247" s="157">
        <v>33</v>
      </c>
      <c r="W247" s="158">
        <f t="shared" ref="W247:W256" si="4">IFERROR(IF(V247="","",V247),"")</f>
        <v>33</v>
      </c>
      <c r="X247" s="37">
        <f t="shared" ref="X247:X252" si="5">IFERROR(IF(V247="","",V247*0.00936),"")</f>
        <v>0.30887999999999999</v>
      </c>
      <c r="Y247" s="57"/>
      <c r="Z247" s="58"/>
      <c r="AD247" s="62"/>
      <c r="BA247" s="141" t="s">
        <v>75</v>
      </c>
    </row>
    <row r="248" spans="1:53" ht="27" customHeight="1" x14ac:dyDescent="0.25">
      <c r="A248" s="55" t="s">
        <v>310</v>
      </c>
      <c r="B248" s="55" t="s">
        <v>311</v>
      </c>
      <c r="C248" s="32">
        <v>4301135195</v>
      </c>
      <c r="D248" s="175">
        <v>4640242180366</v>
      </c>
      <c r="E248" s="171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64</v>
      </c>
      <c r="M248" s="33">
        <v>180</v>
      </c>
      <c r="N248" s="324" t="s">
        <v>312</v>
      </c>
      <c r="O248" s="170"/>
      <c r="P248" s="170"/>
      <c r="Q248" s="170"/>
      <c r="R248" s="171"/>
      <c r="S248" s="35"/>
      <c r="T248" s="35"/>
      <c r="U248" s="36" t="s">
        <v>66</v>
      </c>
      <c r="V248" s="157">
        <v>19</v>
      </c>
      <c r="W248" s="158">
        <f t="shared" si="4"/>
        <v>19</v>
      </c>
      <c r="X248" s="37">
        <f t="shared" si="5"/>
        <v>0.17784</v>
      </c>
      <c r="Y248" s="57"/>
      <c r="Z248" s="58"/>
      <c r="AD248" s="62"/>
      <c r="BA248" s="142" t="s">
        <v>75</v>
      </c>
    </row>
    <row r="249" spans="1:53" ht="27" customHeight="1" x14ac:dyDescent="0.25">
      <c r="A249" s="55" t="s">
        <v>313</v>
      </c>
      <c r="B249" s="55" t="s">
        <v>314</v>
      </c>
      <c r="C249" s="32">
        <v>4301135188</v>
      </c>
      <c r="D249" s="175">
        <v>4640242180335</v>
      </c>
      <c r="E249" s="171"/>
      <c r="F249" s="156">
        <v>3.7</v>
      </c>
      <c r="G249" s="33">
        <v>1</v>
      </c>
      <c r="H249" s="156">
        <v>3.7</v>
      </c>
      <c r="I249" s="156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329" t="s">
        <v>315</v>
      </c>
      <c r="O249" s="170"/>
      <c r="P249" s="170"/>
      <c r="Q249" s="170"/>
      <c r="R249" s="171"/>
      <c r="S249" s="35"/>
      <c r="T249" s="35"/>
      <c r="U249" s="36" t="s">
        <v>66</v>
      </c>
      <c r="V249" s="157">
        <v>227</v>
      </c>
      <c r="W249" s="158">
        <f t="shared" si="4"/>
        <v>227</v>
      </c>
      <c r="X249" s="37">
        <f t="shared" si="5"/>
        <v>2.1247199999999999</v>
      </c>
      <c r="Y249" s="57"/>
      <c r="Z249" s="58"/>
      <c r="AD249" s="62"/>
      <c r="BA249" s="143" t="s">
        <v>75</v>
      </c>
    </row>
    <row r="250" spans="1:53" ht="37.5" hidden="1" customHeight="1" x14ac:dyDescent="0.25">
      <c r="A250" s="55" t="s">
        <v>316</v>
      </c>
      <c r="B250" s="55" t="s">
        <v>317</v>
      </c>
      <c r="C250" s="32">
        <v>4301135189</v>
      </c>
      <c r="D250" s="175">
        <v>4640242180342</v>
      </c>
      <c r="E250" s="171"/>
      <c r="F250" s="156">
        <v>3.7</v>
      </c>
      <c r="G250" s="33">
        <v>1</v>
      </c>
      <c r="H250" s="156">
        <v>3.7</v>
      </c>
      <c r="I250" s="156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89" t="s">
        <v>318</v>
      </c>
      <c r="O250" s="170"/>
      <c r="P250" s="170"/>
      <c r="Q250" s="170"/>
      <c r="R250" s="171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27" hidden="1" customHeight="1" x14ac:dyDescent="0.25">
      <c r="A251" s="55" t="s">
        <v>319</v>
      </c>
      <c r="B251" s="55" t="s">
        <v>320</v>
      </c>
      <c r="C251" s="32">
        <v>4301135190</v>
      </c>
      <c r="D251" s="175">
        <v>4640242180359</v>
      </c>
      <c r="E251" s="171"/>
      <c r="F251" s="156">
        <v>3.7</v>
      </c>
      <c r="G251" s="33">
        <v>1</v>
      </c>
      <c r="H251" s="156">
        <v>3.7</v>
      </c>
      <c r="I251" s="156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318" t="s">
        <v>321</v>
      </c>
      <c r="O251" s="170"/>
      <c r="P251" s="170"/>
      <c r="Q251" s="170"/>
      <c r="R251" s="171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customHeight="1" x14ac:dyDescent="0.25">
      <c r="A252" s="55" t="s">
        <v>322</v>
      </c>
      <c r="B252" s="55" t="s">
        <v>323</v>
      </c>
      <c r="C252" s="32">
        <v>4301135192</v>
      </c>
      <c r="D252" s="175">
        <v>4640242180380</v>
      </c>
      <c r="E252" s="171"/>
      <c r="F252" s="156">
        <v>3.7</v>
      </c>
      <c r="G252" s="33">
        <v>1</v>
      </c>
      <c r="H252" s="156">
        <v>3.7</v>
      </c>
      <c r="I252" s="156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188" t="s">
        <v>324</v>
      </c>
      <c r="O252" s="170"/>
      <c r="P252" s="170"/>
      <c r="Q252" s="170"/>
      <c r="R252" s="171"/>
      <c r="S252" s="35"/>
      <c r="T252" s="35"/>
      <c r="U252" s="36" t="s">
        <v>66</v>
      </c>
      <c r="V252" s="157">
        <v>122</v>
      </c>
      <c r="W252" s="158">
        <f t="shared" si="4"/>
        <v>122</v>
      </c>
      <c r="X252" s="37">
        <f t="shared" si="5"/>
        <v>1.14192</v>
      </c>
      <c r="Y252" s="57"/>
      <c r="Z252" s="58"/>
      <c r="AD252" s="62"/>
      <c r="BA252" s="146" t="s">
        <v>75</v>
      </c>
    </row>
    <row r="253" spans="1:53" ht="27" hidden="1" customHeight="1" x14ac:dyDescent="0.25">
      <c r="A253" s="55" t="s">
        <v>325</v>
      </c>
      <c r="B253" s="55" t="s">
        <v>326</v>
      </c>
      <c r="C253" s="32">
        <v>4301135186</v>
      </c>
      <c r="D253" s="175">
        <v>4640242180311</v>
      </c>
      <c r="E253" s="171"/>
      <c r="F253" s="156">
        <v>5.5</v>
      </c>
      <c r="G253" s="33">
        <v>1</v>
      </c>
      <c r="H253" s="156">
        <v>5.5</v>
      </c>
      <c r="I253" s="156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1" t="s">
        <v>327</v>
      </c>
      <c r="O253" s="170"/>
      <c r="P253" s="170"/>
      <c r="Q253" s="170"/>
      <c r="R253" s="171"/>
      <c r="S253" s="35"/>
      <c r="T253" s="35"/>
      <c r="U253" s="36" t="s">
        <v>66</v>
      </c>
      <c r="V253" s="157">
        <v>0</v>
      </c>
      <c r="W253" s="158">
        <f t="shared" si="4"/>
        <v>0</v>
      </c>
      <c r="X253" s="37">
        <f>IFERROR(IF(V253="","",V253*0.0155),"")</f>
        <v>0</v>
      </c>
      <c r="Y253" s="57"/>
      <c r="Z253" s="58"/>
      <c r="AD253" s="62"/>
      <c r="BA253" s="147" t="s">
        <v>75</v>
      </c>
    </row>
    <row r="254" spans="1:53" ht="37.5" customHeight="1" x14ac:dyDescent="0.25">
      <c r="A254" s="55" t="s">
        <v>328</v>
      </c>
      <c r="B254" s="55" t="s">
        <v>329</v>
      </c>
      <c r="C254" s="32">
        <v>4301135187</v>
      </c>
      <c r="D254" s="175">
        <v>4640242180328</v>
      </c>
      <c r="E254" s="171"/>
      <c r="F254" s="156">
        <v>3.5</v>
      </c>
      <c r="G254" s="33">
        <v>1</v>
      </c>
      <c r="H254" s="156">
        <v>3.5</v>
      </c>
      <c r="I254" s="156">
        <v>3.6920000000000002</v>
      </c>
      <c r="J254" s="33">
        <v>126</v>
      </c>
      <c r="K254" s="33" t="s">
        <v>74</v>
      </c>
      <c r="L254" s="34" t="s">
        <v>64</v>
      </c>
      <c r="M254" s="33">
        <v>180</v>
      </c>
      <c r="N254" s="286" t="s">
        <v>330</v>
      </c>
      <c r="O254" s="170"/>
      <c r="P254" s="170"/>
      <c r="Q254" s="170"/>
      <c r="R254" s="171"/>
      <c r="S254" s="35"/>
      <c r="T254" s="35"/>
      <c r="U254" s="36" t="s">
        <v>66</v>
      </c>
      <c r="V254" s="157">
        <v>83</v>
      </c>
      <c r="W254" s="158">
        <f t="shared" si="4"/>
        <v>83</v>
      </c>
      <c r="X254" s="37">
        <f>IFERROR(IF(V254="","",V254*0.00936),"")</f>
        <v>0.77688000000000001</v>
      </c>
      <c r="Y254" s="57"/>
      <c r="Z254" s="58"/>
      <c r="AD254" s="62"/>
      <c r="BA254" s="148" t="s">
        <v>75</v>
      </c>
    </row>
    <row r="255" spans="1:53" ht="27" hidden="1" customHeight="1" x14ac:dyDescent="0.25">
      <c r="A255" s="55" t="s">
        <v>331</v>
      </c>
      <c r="B255" s="55" t="s">
        <v>332</v>
      </c>
      <c r="C255" s="32">
        <v>4301135194</v>
      </c>
      <c r="D255" s="175">
        <v>4640242180380</v>
      </c>
      <c r="E255" s="171"/>
      <c r="F255" s="156">
        <v>1.8</v>
      </c>
      <c r="G255" s="33">
        <v>1</v>
      </c>
      <c r="H255" s="156">
        <v>1.8</v>
      </c>
      <c r="I255" s="156">
        <v>1.9119999999999999</v>
      </c>
      <c r="J255" s="33">
        <v>234</v>
      </c>
      <c r="K255" s="33" t="s">
        <v>121</v>
      </c>
      <c r="L255" s="34" t="s">
        <v>64</v>
      </c>
      <c r="M255" s="33">
        <v>180</v>
      </c>
      <c r="N255" s="205" t="s">
        <v>333</v>
      </c>
      <c r="O255" s="170"/>
      <c r="P255" s="170"/>
      <c r="Q255" s="170"/>
      <c r="R255" s="171"/>
      <c r="S255" s="35"/>
      <c r="T255" s="35"/>
      <c r="U255" s="36" t="s">
        <v>66</v>
      </c>
      <c r="V255" s="157">
        <v>0</v>
      </c>
      <c r="W255" s="158">
        <f t="shared" si="4"/>
        <v>0</v>
      </c>
      <c r="X255" s="37">
        <f>IFERROR(IF(V255="","",V255*0.00502),"")</f>
        <v>0</v>
      </c>
      <c r="Y255" s="57"/>
      <c r="Z255" s="58"/>
      <c r="AD255" s="62"/>
      <c r="BA255" s="149" t="s">
        <v>75</v>
      </c>
    </row>
    <row r="256" spans="1:53" ht="27" hidden="1" customHeight="1" x14ac:dyDescent="0.25">
      <c r="A256" s="55" t="s">
        <v>334</v>
      </c>
      <c r="B256" s="55" t="s">
        <v>335</v>
      </c>
      <c r="C256" s="32">
        <v>4301135193</v>
      </c>
      <c r="D256" s="175">
        <v>4640242180403</v>
      </c>
      <c r="E256" s="171"/>
      <c r="F256" s="156">
        <v>3</v>
      </c>
      <c r="G256" s="33">
        <v>1</v>
      </c>
      <c r="H256" s="156">
        <v>3</v>
      </c>
      <c r="I256" s="156">
        <v>3.1920000000000002</v>
      </c>
      <c r="J256" s="33">
        <v>126</v>
      </c>
      <c r="K256" s="33" t="s">
        <v>74</v>
      </c>
      <c r="L256" s="34" t="s">
        <v>64</v>
      </c>
      <c r="M256" s="33">
        <v>180</v>
      </c>
      <c r="N256" s="288" t="s">
        <v>336</v>
      </c>
      <c r="O256" s="170"/>
      <c r="P256" s="170"/>
      <c r="Q256" s="170"/>
      <c r="R256" s="171"/>
      <c r="S256" s="35"/>
      <c r="T256" s="35"/>
      <c r="U256" s="36" t="s">
        <v>66</v>
      </c>
      <c r="V256" s="157">
        <v>0</v>
      </c>
      <c r="W256" s="158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75</v>
      </c>
    </row>
    <row r="257" spans="1:34" x14ac:dyDescent="0.2">
      <c r="A257" s="166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8"/>
      <c r="N257" s="172" t="s">
        <v>67</v>
      </c>
      <c r="O257" s="173"/>
      <c r="P257" s="173"/>
      <c r="Q257" s="173"/>
      <c r="R257" s="173"/>
      <c r="S257" s="173"/>
      <c r="T257" s="174"/>
      <c r="U257" s="38" t="s">
        <v>66</v>
      </c>
      <c r="V257" s="159">
        <f>IFERROR(SUM(V247:V256),"0")</f>
        <v>484</v>
      </c>
      <c r="W257" s="159">
        <f>IFERROR(SUM(W247:W256),"0")</f>
        <v>484</v>
      </c>
      <c r="X257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>4.53024</v>
      </c>
      <c r="Y257" s="160"/>
      <c r="Z257" s="160"/>
    </row>
    <row r="258" spans="1:34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8"/>
      <c r="N258" s="172" t="s">
        <v>67</v>
      </c>
      <c r="O258" s="173"/>
      <c r="P258" s="173"/>
      <c r="Q258" s="173"/>
      <c r="R258" s="173"/>
      <c r="S258" s="173"/>
      <c r="T258" s="174"/>
      <c r="U258" s="38" t="s">
        <v>68</v>
      </c>
      <c r="V258" s="159">
        <f>IFERROR(SUMPRODUCT(V247:V256*H247:H256),"0")</f>
        <v>1751.1000000000001</v>
      </c>
      <c r="W258" s="159">
        <f>IFERROR(SUMPRODUCT(W247:W256*H247:H256),"0")</f>
        <v>1751.1000000000001</v>
      </c>
      <c r="X258" s="38"/>
      <c r="Y258" s="160"/>
      <c r="Z258" s="160"/>
    </row>
    <row r="259" spans="1:34" ht="15" customHeight="1" x14ac:dyDescent="0.2">
      <c r="A259" s="240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95"/>
      <c r="N259" s="163" t="s">
        <v>337</v>
      </c>
      <c r="O259" s="164"/>
      <c r="P259" s="164"/>
      <c r="Q259" s="164"/>
      <c r="R259" s="164"/>
      <c r="S259" s="164"/>
      <c r="T259" s="165"/>
      <c r="U259" s="38" t="s">
        <v>68</v>
      </c>
      <c r="V259" s="159">
        <f>IFERROR(V24+V33+V41+V47+V57+V63+V68+V74+V84+V91+V99+V105+V110+V118+V123+V129+V134+V140+V145+V153+V158+V165+V170+V175+V180+V186+V192+V200+V205+V211+V217+V223+V228+V234+V238+V245+V258,"0")</f>
        <v>9563.32</v>
      </c>
      <c r="W259" s="159">
        <f>IFERROR(W24+W33+W41+W47+W57+W63+W68+W74+W84+W91+W99+W105+W110+W118+W123+W129+W134+W140+W145+W153+W158+W165+W170+W175+W180+W186+W192+W200+W205+W211+W217+W223+W228+W234+W238+W245+W258,"0")</f>
        <v>9563.32</v>
      </c>
      <c r="X259" s="38"/>
      <c r="Y259" s="160"/>
      <c r="Z259" s="160"/>
    </row>
    <row r="260" spans="1:34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95"/>
      <c r="N260" s="163" t="s">
        <v>338</v>
      </c>
      <c r="O260" s="164"/>
      <c r="P260" s="164"/>
      <c r="Q260" s="164"/>
      <c r="R260" s="164"/>
      <c r="S260" s="164"/>
      <c r="T260" s="165"/>
      <c r="U260" s="38" t="s">
        <v>68</v>
      </c>
      <c r="V260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>10427.763799999999</v>
      </c>
      <c r="W260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>10427.763799999999</v>
      </c>
      <c r="X260" s="38"/>
      <c r="Y260" s="160"/>
      <c r="Z260" s="160"/>
    </row>
    <row r="261" spans="1:34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95"/>
      <c r="N261" s="163" t="s">
        <v>339</v>
      </c>
      <c r="O261" s="164"/>
      <c r="P261" s="164"/>
      <c r="Q261" s="164"/>
      <c r="R261" s="164"/>
      <c r="S261" s="164"/>
      <c r="T261" s="165"/>
      <c r="U261" s="38" t="s">
        <v>340</v>
      </c>
      <c r="V26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>26</v>
      </c>
      <c r="W261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>26</v>
      </c>
      <c r="X261" s="38"/>
      <c r="Y261" s="160"/>
      <c r="Z261" s="160"/>
    </row>
    <row r="262" spans="1:34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95"/>
      <c r="N262" s="163" t="s">
        <v>341</v>
      </c>
      <c r="O262" s="164"/>
      <c r="P262" s="164"/>
      <c r="Q262" s="164"/>
      <c r="R262" s="164"/>
      <c r="S262" s="164"/>
      <c r="T262" s="165"/>
      <c r="U262" s="38" t="s">
        <v>68</v>
      </c>
      <c r="V262" s="159">
        <f>GrossWeightTotal+PalletQtyTotal*25</f>
        <v>11077.763799999999</v>
      </c>
      <c r="W262" s="159">
        <f>GrossWeightTotalR+PalletQtyTotalR*25</f>
        <v>11077.763799999999</v>
      </c>
      <c r="X262" s="38"/>
      <c r="Y262" s="160"/>
      <c r="Z262" s="160"/>
    </row>
    <row r="263" spans="1:34" x14ac:dyDescent="0.2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95"/>
      <c r="N263" s="163" t="s">
        <v>342</v>
      </c>
      <c r="O263" s="164"/>
      <c r="P263" s="164"/>
      <c r="Q263" s="164"/>
      <c r="R263" s="164"/>
      <c r="S263" s="164"/>
      <c r="T263" s="165"/>
      <c r="U263" s="38" t="s">
        <v>340</v>
      </c>
      <c r="V263" s="159">
        <f>IFERROR(V23+V32+V40+V46+V56+V62+V67+V73+V83+V90+V98+V104+V109+V117+V122+V128+V133+V139+V144+V152+V157+V164+V169+V174+V179+V185+V191+V199+V204+V210+V216+V222+V227+V233+V237+V244+V257,"0")</f>
        <v>2260</v>
      </c>
      <c r="W263" s="159">
        <f>IFERROR(W23+W32+W40+W46+W56+W62+W67+W73+W83+W90+W98+W104+W109+W117+W122+W128+W133+W139+W144+W152+W157+W164+W169+W174+W179+W185+W191+W199+W204+W210+W216+W222+W227+W233+W237+W244+W257,"0")</f>
        <v>2260</v>
      </c>
      <c r="X263" s="38"/>
      <c r="Y263" s="160"/>
      <c r="Z263" s="160"/>
    </row>
    <row r="264" spans="1:34" ht="14.25" hidden="1" customHeight="1" x14ac:dyDescent="0.2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95"/>
      <c r="N264" s="163" t="s">
        <v>343</v>
      </c>
      <c r="O264" s="164"/>
      <c r="P264" s="164"/>
      <c r="Q264" s="164"/>
      <c r="R264" s="164"/>
      <c r="S264" s="164"/>
      <c r="T264" s="165"/>
      <c r="U264" s="40" t="s">
        <v>344</v>
      </c>
      <c r="V264" s="38"/>
      <c r="W264" s="38"/>
      <c r="X264" s="38">
        <f>IFERROR(X23+X32+X40+X46+X56+X62+X67+X73+X83+X90+X98+X104+X109+X117+X122+X128+X133+X139+X144+X152+X157+X164+X169+X174+X179+X185+X191+X199+X204+X210+X216+X222+X227+X233+X237+X244+X257,"0")</f>
        <v>31.449460000000002</v>
      </c>
      <c r="Y264" s="160"/>
      <c r="Z264" s="160"/>
    </row>
    <row r="265" spans="1:34" ht="13.5" customHeight="1" thickBot="1" x14ac:dyDescent="0.25"/>
    <row r="266" spans="1:34" ht="27" customHeight="1" thickTop="1" thickBot="1" x14ac:dyDescent="0.25">
      <c r="A266" s="41" t="s">
        <v>345</v>
      </c>
      <c r="B266" s="151" t="s">
        <v>59</v>
      </c>
      <c r="C266" s="182" t="s">
        <v>69</v>
      </c>
      <c r="D266" s="225"/>
      <c r="E266" s="225"/>
      <c r="F266" s="225"/>
      <c r="G266" s="225"/>
      <c r="H266" s="225"/>
      <c r="I266" s="225"/>
      <c r="J266" s="225"/>
      <c r="K266" s="225"/>
      <c r="L266" s="225"/>
      <c r="M266" s="225"/>
      <c r="N266" s="225"/>
      <c r="O266" s="225"/>
      <c r="P266" s="225"/>
      <c r="Q266" s="225"/>
      <c r="R266" s="226"/>
      <c r="S266" s="182" t="s">
        <v>202</v>
      </c>
      <c r="T266" s="225"/>
      <c r="U266" s="226"/>
      <c r="V266" s="182" t="s">
        <v>227</v>
      </c>
      <c r="W266" s="225"/>
      <c r="X266" s="225"/>
      <c r="Y266" s="226"/>
      <c r="Z266" s="182" t="s">
        <v>246</v>
      </c>
      <c r="AA266" s="225"/>
      <c r="AB266" s="225"/>
      <c r="AC266" s="225"/>
      <c r="AD266" s="226"/>
      <c r="AE266" s="151" t="s">
        <v>275</v>
      </c>
      <c r="AF266" s="182" t="s">
        <v>279</v>
      </c>
      <c r="AG266" s="226"/>
      <c r="AH266" s="151" t="s">
        <v>287</v>
      </c>
    </row>
    <row r="267" spans="1:34" ht="14.25" customHeight="1" thickTop="1" x14ac:dyDescent="0.2">
      <c r="A267" s="263" t="s">
        <v>346</v>
      </c>
      <c r="B267" s="182" t="s">
        <v>59</v>
      </c>
      <c r="C267" s="182" t="s">
        <v>70</v>
      </c>
      <c r="D267" s="182" t="s">
        <v>82</v>
      </c>
      <c r="E267" s="182" t="s">
        <v>92</v>
      </c>
      <c r="F267" s="182" t="s">
        <v>99</v>
      </c>
      <c r="G267" s="182" t="s">
        <v>118</v>
      </c>
      <c r="H267" s="182" t="s">
        <v>126</v>
      </c>
      <c r="I267" s="182" t="s">
        <v>130</v>
      </c>
      <c r="J267" s="182" t="s">
        <v>136</v>
      </c>
      <c r="K267" s="182" t="s">
        <v>149</v>
      </c>
      <c r="L267" s="182" t="s">
        <v>156</v>
      </c>
      <c r="M267" s="182" t="s">
        <v>169</v>
      </c>
      <c r="N267" s="182" t="s">
        <v>174</v>
      </c>
      <c r="O267" s="182" t="s">
        <v>177</v>
      </c>
      <c r="P267" s="182" t="s">
        <v>188</v>
      </c>
      <c r="Q267" s="182" t="s">
        <v>191</v>
      </c>
      <c r="R267" s="182" t="s">
        <v>199</v>
      </c>
      <c r="S267" s="182" t="s">
        <v>203</v>
      </c>
      <c r="T267" s="182" t="s">
        <v>207</v>
      </c>
      <c r="U267" s="182" t="s">
        <v>210</v>
      </c>
      <c r="V267" s="182" t="s">
        <v>228</v>
      </c>
      <c r="W267" s="182" t="s">
        <v>233</v>
      </c>
      <c r="X267" s="182" t="s">
        <v>227</v>
      </c>
      <c r="Y267" s="182" t="s">
        <v>242</v>
      </c>
      <c r="Z267" s="182" t="s">
        <v>247</v>
      </c>
      <c r="AA267" s="182" t="s">
        <v>250</v>
      </c>
      <c r="AB267" s="182" t="s">
        <v>257</v>
      </c>
      <c r="AC267" s="182" t="s">
        <v>266</v>
      </c>
      <c r="AD267" s="182" t="s">
        <v>270</v>
      </c>
      <c r="AE267" s="182" t="s">
        <v>276</v>
      </c>
      <c r="AF267" s="182" t="s">
        <v>280</v>
      </c>
      <c r="AG267" s="182" t="s">
        <v>284</v>
      </c>
      <c r="AH267" s="182" t="s">
        <v>288</v>
      </c>
    </row>
    <row r="268" spans="1:34" ht="13.5" customHeight="1" thickBot="1" x14ac:dyDescent="0.25">
      <c r="A268" s="264"/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  <c r="AA268" s="183"/>
      <c r="AB268" s="183"/>
      <c r="AC268" s="183"/>
      <c r="AD268" s="183"/>
      <c r="AE268" s="183"/>
      <c r="AF268" s="183"/>
      <c r="AG268" s="183"/>
      <c r="AH268" s="183"/>
    </row>
    <row r="269" spans="1:34" ht="18" customHeight="1" thickTop="1" thickBot="1" x14ac:dyDescent="0.25">
      <c r="A269" s="41" t="s">
        <v>347</v>
      </c>
      <c r="B269" s="47">
        <f>IFERROR(V22*H22,"0")</f>
        <v>0</v>
      </c>
      <c r="C269" s="47">
        <f>IFERROR(V28*H28,"0")+IFERROR(V29*H29,"0")+IFERROR(V30*H30,"0")+IFERROR(V31*H31,"0")</f>
        <v>153</v>
      </c>
      <c r="D269" s="47">
        <f>IFERROR(V36*H36,"0")+IFERROR(V37*H37,"0")+IFERROR(V38*H38,"0")+IFERROR(V39*H39,"0")</f>
        <v>816</v>
      </c>
      <c r="E269" s="47">
        <f>IFERROR(V44*H44,"0")+IFERROR(V45*H45,"0")</f>
        <v>60</v>
      </c>
      <c r="F269" s="47">
        <f>IFERROR(V50*H50,"0")+IFERROR(V51*H51,"0")+IFERROR(V52*H52,"0")+IFERROR(V53*H53,"0")+IFERROR(V54*H54,"0")+IFERROR(V55*H55,"0")</f>
        <v>1227.68</v>
      </c>
      <c r="G269" s="47">
        <f>IFERROR(V60*H60,"0")+IFERROR(V61*H61,"0")</f>
        <v>700</v>
      </c>
      <c r="H269" s="47">
        <f>IFERROR(V66*H66,"0")</f>
        <v>54</v>
      </c>
      <c r="I269" s="47">
        <f>IFERROR(V71*H71,"0")+IFERROR(V72*H72,"0")</f>
        <v>122.4</v>
      </c>
      <c r="J269" s="47">
        <f>IFERROR(V77*H77,"0")+IFERROR(V78*H78,"0")+IFERROR(V79*H79,"0")+IFERROR(V80*H80,"0")+IFERROR(V81*H81,"0")+IFERROR(V82*H82,"0")</f>
        <v>940.80000000000007</v>
      </c>
      <c r="K269" s="47">
        <f>IFERROR(V87*H87,"0")+IFERROR(V88*H88,"0")+IFERROR(V89*H89,"0")</f>
        <v>163.44</v>
      </c>
      <c r="L269" s="47">
        <f>IFERROR(V94*H94,"0")+IFERROR(V95*H95,"0")+IFERROR(V96*H96,"0")+IFERROR(V97*H97,"0")</f>
        <v>859.2</v>
      </c>
      <c r="M269" s="47">
        <f>IFERROR(V102*H102,"0")+IFERROR(V103*H103,"0")</f>
        <v>300</v>
      </c>
      <c r="N269" s="47">
        <f>IFERROR(V108*H108,"0")</f>
        <v>135</v>
      </c>
      <c r="O269" s="47">
        <f>IFERROR(V113*H113,"0")+IFERROR(V114*H114,"0")+IFERROR(V115*H115,"0")+IFERROR(V116*H116,"0")</f>
        <v>306</v>
      </c>
      <c r="P269" s="47">
        <f>IFERROR(V121*H121,"0")</f>
        <v>54</v>
      </c>
      <c r="Q269" s="47">
        <f>IFERROR(V126*H126,"0")+IFERROR(V127*H127,"0")</f>
        <v>38.400000000000006</v>
      </c>
      <c r="R269" s="47">
        <f>IFERROR(V132*H132,"0")</f>
        <v>0</v>
      </c>
      <c r="S269" s="47">
        <f>IFERROR(V138*H138,"0")</f>
        <v>0</v>
      </c>
      <c r="T269" s="47">
        <f>IFERROR(V143*H143,"0")</f>
        <v>0</v>
      </c>
      <c r="U269" s="47">
        <f>IFERROR(V148*H148,"0")+IFERROR(V149*H149,"0")+IFERROR(V150*H150,"0")+IFERROR(V151*H151,"0")+IFERROR(V155*H155,"0")+IFERROR(V156*H156,"0")</f>
        <v>0</v>
      </c>
      <c r="V269" s="47">
        <f>IFERROR(V162*H162,"0")+IFERROR(V163*H163,"0")</f>
        <v>459</v>
      </c>
      <c r="W269" s="47">
        <f>IFERROR(V168*H168,"0")</f>
        <v>16</v>
      </c>
      <c r="X269" s="47">
        <f>IFERROR(V173*H173,"0")</f>
        <v>0</v>
      </c>
      <c r="Y269" s="47">
        <f>IFERROR(V178*H178,"0")</f>
        <v>0</v>
      </c>
      <c r="Z269" s="47">
        <f>IFERROR(V184*H184,"0")</f>
        <v>308</v>
      </c>
      <c r="AA269" s="47">
        <f>IFERROR(V189*H189,"0")+IFERROR(V190*H190,"0")</f>
        <v>5.6</v>
      </c>
      <c r="AB269" s="47">
        <f>IFERROR(V195*H195,"0")+IFERROR(V196*H196,"0")+IFERROR(V197*H197,"0")+IFERROR(V198*H198,"0")</f>
        <v>212.8</v>
      </c>
      <c r="AC269" s="47">
        <f>IFERROR(V203*H203,"0")</f>
        <v>0</v>
      </c>
      <c r="AD269" s="47">
        <f>IFERROR(V208*H208,"0")+IFERROR(V209*H209,"0")</f>
        <v>527.20000000000005</v>
      </c>
      <c r="AE269" s="47">
        <f>IFERROR(V215*H215,"0")</f>
        <v>0</v>
      </c>
      <c r="AF269" s="47">
        <f>IFERROR(V221*H221,"0")</f>
        <v>75</v>
      </c>
      <c r="AG269" s="47">
        <f>IFERROR(V226*H226,"0")</f>
        <v>76.800000000000011</v>
      </c>
      <c r="AH269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>1953.0000000000002</v>
      </c>
    </row>
    <row r="270" spans="1:34" ht="13.5" customHeight="1" thickTop="1" x14ac:dyDescent="0.2">
      <c r="C270" s="1"/>
    </row>
    <row r="271" spans="1:34" ht="19.5" customHeight="1" x14ac:dyDescent="0.2">
      <c r="A271" s="59" t="s">
        <v>348</v>
      </c>
      <c r="B271" s="59" t="s">
        <v>349</v>
      </c>
      <c r="C271" s="59" t="s">
        <v>350</v>
      </c>
    </row>
    <row r="272" spans="1:34" x14ac:dyDescent="0.2">
      <c r="A272" s="60">
        <f>SUMPRODUCT(--(BA:BA="ЗПФ"),--(U:U="кор"),H:H,W:W)+SUMPRODUCT(--(BA:BA="ЗПФ"),--(U:U="кг"),W:W)</f>
        <v>4808.2800000000007</v>
      </c>
      <c r="B272" s="61">
        <f>SUMPRODUCT(--(BA:BA="ПГП"),--(U:U="кор"),H:H,W:W)+SUMPRODUCT(--(BA:BA="ПГП"),--(U:U="кг"),W:W)</f>
        <v>4755.04</v>
      </c>
      <c r="C272" s="61">
        <f>SUMPRODUCT(--(BA:BA="КИЗ"),--(U:U="кор"),H:H,W:W)+SUMPRODUCT(--(BA:BA="КИЗ"),--(U:U="кг"),W:W)</f>
        <v>0</v>
      </c>
    </row>
  </sheetData>
  <sheetProtection algorithmName="SHA-512" hashValue="ogjjlnNFCidmRuBeOE+g3VNVYftyDRkg9YUVH3kcjsgyen1GG07WDoWSM0RMC9K5pRyjJu/ii1T/UdNphwNLmg==" saltValue="ay5wsmJ7AwtvpMsHmoAGiQ==" spinCount="100000" sheet="1" objects="1" scenarios="1" sort="0" autoFilter="0" pivotTables="0"/>
  <autoFilter ref="B18:X26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27,68"/>
        <filter val="1 751,10"/>
        <filter val="1,00"/>
        <filter val="10 427,76"/>
        <filter val="10,00"/>
        <filter val="100,00"/>
        <filter val="102,00"/>
        <filter val="11 077,76"/>
        <filter val="12,00"/>
        <filter val="120,00"/>
        <filter val="122,00"/>
        <filter val="122,40"/>
        <filter val="135,00"/>
        <filter val="136,00"/>
        <filter val="140,00"/>
        <filter val="15,00"/>
        <filter val="153,00"/>
        <filter val="16,00"/>
        <filter val="163,44"/>
        <filter val="17,00"/>
        <filter val="171,00"/>
        <filter val="18,00"/>
        <filter val="19,00"/>
        <filter val="2 260,00"/>
        <filter val="20,00"/>
        <filter val="212,80"/>
        <filter val="227,00"/>
        <filter val="25,00"/>
        <filter val="258,00"/>
        <filter val="26"/>
        <filter val="30,00"/>
        <filter val="300,00"/>
        <filter val="306,00"/>
        <filter val="308,00"/>
        <filter val="33,00"/>
        <filter val="34,00"/>
        <filter val="35,00"/>
        <filter val="37,00"/>
        <filter val="38,40"/>
        <filter val="40,00"/>
        <filter val="42,00"/>
        <filter val="45,00"/>
        <filter val="459,00"/>
        <filter val="48,00"/>
        <filter val="484,00"/>
        <filter val="49,00"/>
        <filter val="5,00"/>
        <filter val="5,60"/>
        <filter val="50,00"/>
        <filter val="51,00"/>
        <filter val="527,20"/>
        <filter val="54,00"/>
        <filter val="55,00"/>
        <filter val="58,00"/>
        <filter val="60,00"/>
        <filter val="62,00"/>
        <filter val="65,00"/>
        <filter val="67,00"/>
        <filter val="68,00"/>
        <filter val="700,00"/>
        <filter val="75,00"/>
        <filter val="76,80"/>
        <filter val="8,00"/>
        <filter val="816,00"/>
        <filter val="83,00"/>
        <filter val="85,00"/>
        <filter val="859,20"/>
        <filter val="9 563,32"/>
        <filter val="940,80"/>
        <filter val="99,90"/>
      </filters>
    </filterColumn>
  </autoFilter>
  <mergeCells count="476">
    <mergeCell ref="P1:R1"/>
    <mergeCell ref="N263:T263"/>
    <mergeCell ref="D17:E18"/>
    <mergeCell ref="D173:E173"/>
    <mergeCell ref="V17:V18"/>
    <mergeCell ref="X17:X18"/>
    <mergeCell ref="D250:E250"/>
    <mergeCell ref="D50:E50"/>
    <mergeCell ref="D44:E44"/>
    <mergeCell ref="A119:X119"/>
    <mergeCell ref="N79:R79"/>
    <mergeCell ref="R5:S5"/>
    <mergeCell ref="A257:M258"/>
    <mergeCell ref="A128:M129"/>
    <mergeCell ref="N156:R156"/>
    <mergeCell ref="A137:X137"/>
    <mergeCell ref="N99:T99"/>
    <mergeCell ref="N74:T74"/>
    <mergeCell ref="D95:E95"/>
    <mergeCell ref="S17:T17"/>
    <mergeCell ref="A8:C8"/>
    <mergeCell ref="N151:R151"/>
    <mergeCell ref="D97:E97"/>
    <mergeCell ref="N174:T174"/>
    <mergeCell ref="O5:P5"/>
    <mergeCell ref="A133:M134"/>
    <mergeCell ref="N143:R143"/>
    <mergeCell ref="N248:R248"/>
    <mergeCell ref="F17:F18"/>
    <mergeCell ref="D242:E242"/>
    <mergeCell ref="N257:T257"/>
    <mergeCell ref="D163:E163"/>
    <mergeCell ref="A188:X188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J9:L9"/>
    <mergeCell ref="F5:G5"/>
    <mergeCell ref="A14:L14"/>
    <mergeCell ref="N144:T144"/>
    <mergeCell ref="N251:R251"/>
    <mergeCell ref="N189:R189"/>
    <mergeCell ref="A185:M186"/>
    <mergeCell ref="N82:R82"/>
    <mergeCell ref="N253:R253"/>
    <mergeCell ref="T11:U11"/>
    <mergeCell ref="D221:E221"/>
    <mergeCell ref="A122:M123"/>
    <mergeCell ref="A167:X167"/>
    <mergeCell ref="N33:T33"/>
    <mergeCell ref="D29:E29"/>
    <mergeCell ref="N73:T73"/>
    <mergeCell ref="N244:T244"/>
    <mergeCell ref="A225:X225"/>
    <mergeCell ref="D252:E252"/>
    <mergeCell ref="A40:M41"/>
    <mergeCell ref="A67:M68"/>
    <mergeCell ref="D247:E247"/>
    <mergeCell ref="A177:X177"/>
    <mergeCell ref="N37:R37"/>
    <mergeCell ref="D249:E249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O267:O268"/>
    <mergeCell ref="I267:I268"/>
    <mergeCell ref="N72:R72"/>
    <mergeCell ref="Q267:Q268"/>
    <mergeCell ref="Y17:Y18"/>
    <mergeCell ref="W267:W268"/>
    <mergeCell ref="Y267:Y268"/>
    <mergeCell ref="A199:M200"/>
    <mergeCell ref="P267:P268"/>
    <mergeCell ref="A239:X239"/>
    <mergeCell ref="N192:T192"/>
    <mergeCell ref="D151:E151"/>
    <mergeCell ref="N228:T228"/>
    <mergeCell ref="N129:T129"/>
    <mergeCell ref="N63:T63"/>
    <mergeCell ref="D150:E150"/>
    <mergeCell ref="A159:X159"/>
    <mergeCell ref="A219:X219"/>
    <mergeCell ref="D215:E215"/>
    <mergeCell ref="A161:X161"/>
    <mergeCell ref="N132:R132"/>
    <mergeCell ref="N223:T223"/>
    <mergeCell ref="U267:U268"/>
    <mergeCell ref="N175:T175"/>
    <mergeCell ref="S266:U266"/>
    <mergeCell ref="N168:R168"/>
    <mergeCell ref="N89:R89"/>
    <mergeCell ref="D132:E132"/>
    <mergeCell ref="D178:E178"/>
    <mergeCell ref="A216:M217"/>
    <mergeCell ref="N184:R184"/>
    <mergeCell ref="S267:S268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A171:X171"/>
    <mergeCell ref="H267:H268"/>
    <mergeCell ref="J267:J268"/>
    <mergeCell ref="N200:T200"/>
    <mergeCell ref="O12:P12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A92:X92"/>
    <mergeCell ref="D143:E143"/>
    <mergeCell ref="N191:T191"/>
    <mergeCell ref="N114:R114"/>
    <mergeCell ref="A9:C9"/>
    <mergeCell ref="A229:X229"/>
    <mergeCell ref="N208:R208"/>
    <mergeCell ref="A117:M118"/>
    <mergeCell ref="D6:L6"/>
    <mergeCell ref="O13:P13"/>
    <mergeCell ref="N210:T210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D256:E256"/>
    <mergeCell ref="AC267:AC268"/>
    <mergeCell ref="V266:Y266"/>
    <mergeCell ref="N250:R250"/>
    <mergeCell ref="D155:E155"/>
    <mergeCell ref="N203:R203"/>
    <mergeCell ref="D149:E149"/>
    <mergeCell ref="G267:G268"/>
    <mergeCell ref="N51:R51"/>
    <mergeCell ref="V267:V268"/>
    <mergeCell ref="N87:R87"/>
    <mergeCell ref="N180:T180"/>
    <mergeCell ref="D7:L7"/>
    <mergeCell ref="N121:R121"/>
    <mergeCell ref="N115:R115"/>
    <mergeCell ref="D61:E61"/>
    <mergeCell ref="A139:M140"/>
    <mergeCell ref="D254:E254"/>
    <mergeCell ref="A210:M211"/>
    <mergeCell ref="A46:M47"/>
    <mergeCell ref="N148:R148"/>
    <mergeCell ref="N240:R240"/>
    <mergeCell ref="N44:R44"/>
    <mergeCell ref="N215:R215"/>
    <mergeCell ref="N190:R190"/>
    <mergeCell ref="D127:E127"/>
    <mergeCell ref="A202:X202"/>
    <mergeCell ref="A58:X58"/>
    <mergeCell ref="D114:E114"/>
    <mergeCell ref="N170:T170"/>
    <mergeCell ref="D51:E51"/>
    <mergeCell ref="N157:T157"/>
    <mergeCell ref="N108:R108"/>
    <mergeCell ref="N199:T199"/>
    <mergeCell ref="A124:X124"/>
    <mergeCell ref="N95:R95"/>
    <mergeCell ref="N264:T264"/>
    <mergeCell ref="N262:T262"/>
    <mergeCell ref="N186:T186"/>
    <mergeCell ref="D138:E138"/>
    <mergeCell ref="D203:E203"/>
    <mergeCell ref="N97:R97"/>
    <mergeCell ref="N96:R96"/>
    <mergeCell ref="A86:X86"/>
    <mergeCell ref="A42:X42"/>
    <mergeCell ref="D45:E45"/>
    <mergeCell ref="A204:M205"/>
    <mergeCell ref="A43:X43"/>
    <mergeCell ref="N140:T140"/>
    <mergeCell ref="N247:R247"/>
    <mergeCell ref="D184:E184"/>
    <mergeCell ref="N249:R249"/>
    <mergeCell ref="N169:T169"/>
    <mergeCell ref="D121:E121"/>
    <mergeCell ref="A130:X130"/>
    <mergeCell ref="A49:X49"/>
    <mergeCell ref="T267:T268"/>
    <mergeCell ref="A166:X166"/>
    <mergeCell ref="D251:E251"/>
    <mergeCell ref="A73:M74"/>
    <mergeCell ref="N163:R163"/>
    <mergeCell ref="N259:T259"/>
    <mergeCell ref="N138:R138"/>
    <mergeCell ref="T5:U5"/>
    <mergeCell ref="D190:E190"/>
    <mergeCell ref="U17:U18"/>
    <mergeCell ref="A267:A268"/>
    <mergeCell ref="N90:T90"/>
    <mergeCell ref="N261:T261"/>
    <mergeCell ref="A136:X136"/>
    <mergeCell ref="A21:X21"/>
    <mergeCell ref="N232:R232"/>
    <mergeCell ref="D248:E248"/>
    <mergeCell ref="N83:T83"/>
    <mergeCell ref="T6:U9"/>
    <mergeCell ref="N77:R77"/>
    <mergeCell ref="A194:X194"/>
    <mergeCell ref="N91:T91"/>
    <mergeCell ref="A181:X181"/>
    <mergeCell ref="A131:X131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N185:T185"/>
    <mergeCell ref="N29:R29"/>
    <mergeCell ref="H17:H18"/>
    <mergeCell ref="D198:E198"/>
    <mergeCell ref="A213:X213"/>
    <mergeCell ref="N104:T104"/>
    <mergeCell ref="D22:E22"/>
    <mergeCell ref="A120:X120"/>
    <mergeCell ref="N217:T217"/>
    <mergeCell ref="M17:M18"/>
    <mergeCell ref="A104:M105"/>
    <mergeCell ref="A146:X146"/>
    <mergeCell ref="N258:T258"/>
    <mergeCell ref="A183:X183"/>
    <mergeCell ref="N245:T245"/>
    <mergeCell ref="AH267:AH268"/>
    <mergeCell ref="AD17:AD18"/>
    <mergeCell ref="N67:T67"/>
    <mergeCell ref="N80:R80"/>
    <mergeCell ref="D88:E88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174:M175"/>
    <mergeCell ref="N71:R71"/>
    <mergeCell ref="N227:T227"/>
    <mergeCell ref="AG267:AG268"/>
    <mergeCell ref="N164:T164"/>
    <mergeCell ref="A17:A18"/>
    <mergeCell ref="K17:K18"/>
    <mergeCell ref="A125:X125"/>
    <mergeCell ref="A20:X20"/>
    <mergeCell ref="D1:F1"/>
    <mergeCell ref="N117:T117"/>
    <mergeCell ref="A220:X220"/>
    <mergeCell ref="J17:J18"/>
    <mergeCell ref="D82:E82"/>
    <mergeCell ref="L17:L18"/>
    <mergeCell ref="D240:E240"/>
    <mergeCell ref="N226:R226"/>
    <mergeCell ref="A259:M264"/>
    <mergeCell ref="A191:M192"/>
    <mergeCell ref="N17:R18"/>
    <mergeCell ref="O6:P6"/>
    <mergeCell ref="N243:R243"/>
    <mergeCell ref="N50:R50"/>
    <mergeCell ref="N221:R221"/>
    <mergeCell ref="A75:X75"/>
    <mergeCell ref="A246:X246"/>
    <mergeCell ref="D31:E31"/>
    <mergeCell ref="N236:R236"/>
    <mergeCell ref="D77:E77"/>
    <mergeCell ref="D108:E108"/>
    <mergeCell ref="N145:T145"/>
    <mergeCell ref="N139:T139"/>
    <mergeCell ref="A235:X235"/>
    <mergeCell ref="AF267:AF268"/>
    <mergeCell ref="D5:E5"/>
    <mergeCell ref="A207:X207"/>
    <mergeCell ref="A182:X182"/>
    <mergeCell ref="D94:E94"/>
    <mergeCell ref="N197:R197"/>
    <mergeCell ref="A65:X65"/>
    <mergeCell ref="N211:T211"/>
    <mergeCell ref="O10:P10"/>
    <mergeCell ref="N102:R102"/>
    <mergeCell ref="B267:B268"/>
    <mergeCell ref="N52:R52"/>
    <mergeCell ref="D8:L8"/>
    <mergeCell ref="K267:K268"/>
    <mergeCell ref="N39:R39"/>
    <mergeCell ref="D87:E87"/>
    <mergeCell ref="D209:E209"/>
    <mergeCell ref="N116:R116"/>
    <mergeCell ref="N103:R103"/>
    <mergeCell ref="N68:T68"/>
    <mergeCell ref="A93:X93"/>
    <mergeCell ref="N46:T46"/>
    <mergeCell ref="M267:M268"/>
    <mergeCell ref="I17:I18"/>
    <mergeCell ref="Z267:Z268"/>
    <mergeCell ref="A27:X27"/>
    <mergeCell ref="N118:T118"/>
    <mergeCell ref="A154:X154"/>
    <mergeCell ref="N216:T216"/>
    <mergeCell ref="A85:X85"/>
    <mergeCell ref="N109:T109"/>
    <mergeCell ref="N127:R127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N237:T237"/>
    <mergeCell ref="A106:X106"/>
    <mergeCell ref="D72:E72"/>
    <mergeCell ref="N122:T122"/>
    <mergeCell ref="A244:M245"/>
    <mergeCell ref="D255:E255"/>
    <mergeCell ref="N60:R60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A23:M24"/>
    <mergeCell ref="N78:R78"/>
    <mergeCell ref="N149:R149"/>
    <mergeCell ref="A201:X201"/>
    <mergeCell ref="D113:E113"/>
    <mergeCell ref="C17:C18"/>
    <mergeCell ref="D103:E103"/>
    <mergeCell ref="D37:E37"/>
    <mergeCell ref="A112:X112"/>
    <mergeCell ref="D168:E168"/>
    <mergeCell ref="A176:X176"/>
    <mergeCell ref="A64:X64"/>
    <mergeCell ref="D38:E38"/>
    <mergeCell ref="A107:X107"/>
    <mergeCell ref="N150:R150"/>
    <mergeCell ref="C267:C268"/>
    <mergeCell ref="E267:E268"/>
    <mergeCell ref="N178:R178"/>
    <mergeCell ref="N98:T98"/>
    <mergeCell ref="A59:X59"/>
    <mergeCell ref="R6:S9"/>
    <mergeCell ref="N36:R36"/>
    <mergeCell ref="N2:U3"/>
    <mergeCell ref="D79:E79"/>
    <mergeCell ref="T12:U12"/>
    <mergeCell ref="O11:P11"/>
    <mergeCell ref="N241:R241"/>
    <mergeCell ref="A6:C6"/>
    <mergeCell ref="A5:C5"/>
    <mergeCell ref="D9:E9"/>
    <mergeCell ref="F9:G9"/>
    <mergeCell ref="D232:E232"/>
    <mergeCell ref="N238:T238"/>
    <mergeCell ref="L267:L268"/>
    <mergeCell ref="N267:N268"/>
    <mergeCell ref="N255:R255"/>
    <mergeCell ref="D96:E96"/>
    <mergeCell ref="N242:R242"/>
    <mergeCell ref="H5:L5"/>
    <mergeCell ref="F267:F268"/>
    <mergeCell ref="A157:M158"/>
    <mergeCell ref="B17:B18"/>
    <mergeCell ref="N54:R54"/>
    <mergeCell ref="A222:M223"/>
    <mergeCell ref="N81:R81"/>
    <mergeCell ref="N252:R252"/>
    <mergeCell ref="T10:U10"/>
    <mergeCell ref="X267:X268"/>
    <mergeCell ref="D195:E195"/>
    <mergeCell ref="D189:E189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D197:E197"/>
    <mergeCell ref="A206:X206"/>
    <mergeCell ref="N134:T134"/>
    <mergeCell ref="D60:E60"/>
    <mergeCell ref="A69:X69"/>
    <mergeCell ref="H9:I9"/>
    <mergeCell ref="N260:T260"/>
    <mergeCell ref="A90:M91"/>
    <mergeCell ref="N155:R155"/>
    <mergeCell ref="A56:M57"/>
    <mergeCell ref="N153:T153"/>
    <mergeCell ref="N234:T234"/>
    <mergeCell ref="D78:E78"/>
    <mergeCell ref="A147:X147"/>
    <mergeCell ref="N28:R28"/>
    <mergeCell ref="D71:E71"/>
    <mergeCell ref="N30:R30"/>
    <mergeCell ref="N179:T179"/>
    <mergeCell ref="A83:M84"/>
    <mergeCell ref="D253:E253"/>
    <mergeCell ref="A224:X224"/>
    <mergeCell ref="W17:W18"/>
    <mergeCell ref="A10:C10"/>
    <mergeCell ref="N38:R38"/>
    <mergeCell ref="N31:R31"/>
    <mergeCell ref="A34:X34"/>
    <mergeCell ref="N40:T40"/>
    <mergeCell ref="D36:E36"/>
    <mergeCell ref="N24:T2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7" spans="2:8" x14ac:dyDescent="0.2">
      <c r="B7" s="48" t="s">
        <v>355</v>
      </c>
      <c r="C7" s="48" t="s">
        <v>356</v>
      </c>
      <c r="D7" s="48" t="s">
        <v>357</v>
      </c>
      <c r="E7" s="48"/>
    </row>
    <row r="8" spans="2:8" x14ac:dyDescent="0.2">
      <c r="B8" s="48" t="s">
        <v>358</v>
      </c>
      <c r="C8" s="48" t="s">
        <v>359</v>
      </c>
      <c r="D8" s="48" t="s">
        <v>360</v>
      </c>
      <c r="E8" s="48"/>
    </row>
    <row r="9" spans="2:8" x14ac:dyDescent="0.2">
      <c r="B9" s="48" t="s">
        <v>361</v>
      </c>
      <c r="C9" s="48" t="s">
        <v>362</v>
      </c>
      <c r="D9" s="48" t="s">
        <v>363</v>
      </c>
      <c r="E9" s="48"/>
    </row>
    <row r="11" spans="2:8" x14ac:dyDescent="0.2">
      <c r="B11" s="48" t="s">
        <v>364</v>
      </c>
      <c r="C11" s="48" t="s">
        <v>353</v>
      </c>
      <c r="D11" s="48"/>
      <c r="E11" s="48"/>
    </row>
    <row r="13" spans="2:8" x14ac:dyDescent="0.2">
      <c r="B13" s="48" t="s">
        <v>365</v>
      </c>
      <c r="C13" s="48" t="s">
        <v>356</v>
      </c>
      <c r="D13" s="48"/>
      <c r="E13" s="48"/>
    </row>
    <row r="15" spans="2:8" x14ac:dyDescent="0.2">
      <c r="B15" s="48" t="s">
        <v>366</v>
      </c>
      <c r="C15" s="48" t="s">
        <v>359</v>
      </c>
      <c r="D15" s="48"/>
      <c r="E15" s="48"/>
    </row>
    <row r="17" spans="2:5" x14ac:dyDescent="0.2">
      <c r="B17" s="48" t="s">
        <v>367</v>
      </c>
      <c r="C17" s="48" t="s">
        <v>362</v>
      </c>
      <c r="D17" s="48"/>
      <c r="E17" s="48"/>
    </row>
    <row r="19" spans="2:5" x14ac:dyDescent="0.2">
      <c r="B19" s="48" t="s">
        <v>368</v>
      </c>
      <c r="C19" s="48"/>
      <c r="D19" s="48"/>
      <c r="E19" s="48"/>
    </row>
    <row r="20" spans="2:5" x14ac:dyDescent="0.2">
      <c r="B20" s="48" t="s">
        <v>369</v>
      </c>
      <c r="C20" s="48"/>
      <c r="D20" s="48"/>
      <c r="E20" s="48"/>
    </row>
    <row r="21" spans="2:5" x14ac:dyDescent="0.2">
      <c r="B21" s="48" t="s">
        <v>370</v>
      </c>
      <c r="C21" s="48"/>
      <c r="D21" s="48"/>
      <c r="E21" s="48"/>
    </row>
    <row r="22" spans="2:5" x14ac:dyDescent="0.2">
      <c r="B22" s="48" t="s">
        <v>371</v>
      </c>
      <c r="C22" s="48"/>
      <c r="D22" s="48"/>
      <c r="E22" s="48"/>
    </row>
    <row r="23" spans="2:5" x14ac:dyDescent="0.2">
      <c r="B23" s="48" t="s">
        <v>372</v>
      </c>
      <c r="C23" s="48"/>
      <c r="D23" s="48"/>
      <c r="E23" s="48"/>
    </row>
    <row r="24" spans="2:5" x14ac:dyDescent="0.2">
      <c r="B24" s="48" t="s">
        <v>373</v>
      </c>
      <c r="C24" s="48"/>
      <c r="D24" s="48"/>
      <c r="E24" s="48"/>
    </row>
    <row r="25" spans="2:5" x14ac:dyDescent="0.2">
      <c r="B25" s="48" t="s">
        <v>374</v>
      </c>
      <c r="C25" s="48"/>
      <c r="D25" s="48"/>
      <c r="E25" s="48"/>
    </row>
    <row r="26" spans="2:5" x14ac:dyDescent="0.2">
      <c r="B26" s="48" t="s">
        <v>375</v>
      </c>
      <c r="C26" s="48"/>
      <c r="D26" s="48"/>
      <c r="E26" s="48"/>
    </row>
    <row r="27" spans="2:5" x14ac:dyDescent="0.2">
      <c r="B27" s="48" t="s">
        <v>376</v>
      </c>
      <c r="C27" s="48"/>
      <c r="D27" s="48"/>
      <c r="E27" s="48"/>
    </row>
    <row r="28" spans="2:5" x14ac:dyDescent="0.2">
      <c r="B28" s="48" t="s">
        <v>377</v>
      </c>
      <c r="C28" s="48"/>
      <c r="D28" s="48"/>
      <c r="E28" s="48"/>
    </row>
    <row r="29" spans="2:5" x14ac:dyDescent="0.2">
      <c r="B29" s="48" t="s">
        <v>378</v>
      </c>
      <c r="C29" s="48"/>
      <c r="D29" s="48"/>
      <c r="E29" s="48"/>
    </row>
  </sheetData>
  <sheetProtection algorithmName="SHA-512" hashValue="4w10XhiGWPk8RFuh1lE2m/Sa4UX178g/5gu/va8R0LgA59jinLodRI68eK/kbrVdFUaRCI3RXH6JS2rCNARjEg==" saltValue="OdMiqyjwZASzJ1IbcxKM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2024-01-12T14:01:41Z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