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BA4BD0-D07D-427C-BBCA-CF8E27BDF8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X471" i="1"/>
  <c r="W471" i="1"/>
  <c r="V469" i="1"/>
  <c r="V468" i="1"/>
  <c r="W467" i="1"/>
  <c r="X467" i="1" s="1"/>
  <c r="W466" i="1"/>
  <c r="X466" i="1" s="1"/>
  <c r="W465" i="1"/>
  <c r="X465" i="1" s="1"/>
  <c r="W464" i="1"/>
  <c r="W469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X447" i="1" s="1"/>
  <c r="N447" i="1"/>
  <c r="V445" i="1"/>
  <c r="V444" i="1"/>
  <c r="W443" i="1"/>
  <c r="X443" i="1" s="1"/>
  <c r="W442" i="1"/>
  <c r="X442" i="1" s="1"/>
  <c r="X441" i="1"/>
  <c r="W441" i="1"/>
  <c r="W440" i="1"/>
  <c r="X440" i="1" s="1"/>
  <c r="N440" i="1"/>
  <c r="W439" i="1"/>
  <c r="X439" i="1" s="1"/>
  <c r="N439" i="1"/>
  <c r="X438" i="1"/>
  <c r="W438" i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W358" i="1"/>
  <c r="X358" i="1" s="1"/>
  <c r="N358" i="1"/>
  <c r="W357" i="1"/>
  <c r="W371" i="1" s="1"/>
  <c r="N357" i="1"/>
  <c r="V355" i="1"/>
  <c r="V354" i="1"/>
  <c r="W353" i="1"/>
  <c r="X353" i="1" s="1"/>
  <c r="N353" i="1"/>
  <c r="X352" i="1"/>
  <c r="X354" i="1" s="1"/>
  <c r="W352" i="1"/>
  <c r="N352" i="1"/>
  <c r="V348" i="1"/>
  <c r="V347" i="1"/>
  <c r="W346" i="1"/>
  <c r="W348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W332" i="1" s="1"/>
  <c r="N326" i="1"/>
  <c r="V323" i="1"/>
  <c r="V322" i="1"/>
  <c r="W321" i="1"/>
  <c r="X321" i="1" s="1"/>
  <c r="X322" i="1" s="1"/>
  <c r="N321" i="1"/>
  <c r="V319" i="1"/>
  <c r="V318" i="1"/>
  <c r="X317" i="1"/>
  <c r="W317" i="1"/>
  <c r="N317" i="1"/>
  <c r="W316" i="1"/>
  <c r="V314" i="1"/>
  <c r="V313" i="1"/>
  <c r="W312" i="1"/>
  <c r="X312" i="1" s="1"/>
  <c r="N312" i="1"/>
  <c r="W311" i="1"/>
  <c r="X311" i="1" s="1"/>
  <c r="W310" i="1"/>
  <c r="X310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W299" i="1"/>
  <c r="N299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X258" i="1"/>
  <c r="X261" i="1" s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X237" i="1"/>
  <c r="W237" i="1"/>
  <c r="W236" i="1"/>
  <c r="X236" i="1" s="1"/>
  <c r="N236" i="1"/>
  <c r="W235" i="1"/>
  <c r="X235" i="1" s="1"/>
  <c r="N235" i="1"/>
  <c r="X234" i="1"/>
  <c r="X243" i="1" s="1"/>
  <c r="W234" i="1"/>
  <c r="N234" i="1"/>
  <c r="V232" i="1"/>
  <c r="V231" i="1"/>
  <c r="W230" i="1"/>
  <c r="X230" i="1" s="1"/>
  <c r="N230" i="1"/>
  <c r="W229" i="1"/>
  <c r="X229" i="1" s="1"/>
  <c r="N229" i="1"/>
  <c r="W228" i="1"/>
  <c r="W232" i="1" s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X201" i="1"/>
  <c r="X202" i="1" s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X173" i="1" s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W161" i="1"/>
  <c r="V159" i="1"/>
  <c r="V158" i="1"/>
  <c r="W157" i="1"/>
  <c r="X157" i="1" s="1"/>
  <c r="N157" i="1"/>
  <c r="W156" i="1"/>
  <c r="X156" i="1" s="1"/>
  <c r="N156" i="1"/>
  <c r="V153" i="1"/>
  <c r="V152" i="1"/>
  <c r="X151" i="1"/>
  <c r="W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H488" i="1" s="1"/>
  <c r="N143" i="1"/>
  <c r="V140" i="1"/>
  <c r="V139" i="1"/>
  <c r="W138" i="1"/>
  <c r="X138" i="1" s="1"/>
  <c r="N138" i="1"/>
  <c r="W137" i="1"/>
  <c r="W139" i="1" s="1"/>
  <c r="N137" i="1"/>
  <c r="X136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X122" i="1"/>
  <c r="W122" i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X110" i="1"/>
  <c r="W110" i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N57" i="1"/>
  <c r="W56" i="1"/>
  <c r="X56" i="1" s="1"/>
  <c r="W55" i="1"/>
  <c r="N55" i="1"/>
  <c r="V52" i="1"/>
  <c r="V51" i="1"/>
  <c r="X50" i="1"/>
  <c r="W50" i="1"/>
  <c r="N50" i="1"/>
  <c r="W49" i="1"/>
  <c r="C48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D7" i="1"/>
  <c r="O6" i="1"/>
  <c r="N2" i="1"/>
  <c r="X158" i="1" l="1"/>
  <c r="R488" i="1"/>
  <c r="D488" i="1"/>
  <c r="X55" i="1"/>
  <c r="X190" i="1"/>
  <c r="W250" i="1"/>
  <c r="W261" i="1"/>
  <c r="W277" i="1"/>
  <c r="H9" i="1"/>
  <c r="J9" i="1"/>
  <c r="W91" i="1"/>
  <c r="X86" i="1"/>
  <c r="W60" i="1"/>
  <c r="W125" i="1"/>
  <c r="W124" i="1"/>
  <c r="X120" i="1"/>
  <c r="W158" i="1"/>
  <c r="W159" i="1"/>
  <c r="X170" i="1"/>
  <c r="X221" i="1"/>
  <c r="X252" i="1"/>
  <c r="W256" i="1"/>
  <c r="W336" i="1"/>
  <c r="W337" i="1"/>
  <c r="W354" i="1"/>
  <c r="W355" i="1"/>
  <c r="W370" i="1"/>
  <c r="W381" i="1"/>
  <c r="W382" i="1"/>
  <c r="X430" i="1"/>
  <c r="W449" i="1"/>
  <c r="W450" i="1"/>
  <c r="X476" i="1"/>
  <c r="W476" i="1"/>
  <c r="V478" i="1"/>
  <c r="W32" i="1"/>
  <c r="W104" i="1"/>
  <c r="W117" i="1"/>
  <c r="F488" i="1"/>
  <c r="W170" i="1"/>
  <c r="W203" i="1"/>
  <c r="W313" i="1"/>
  <c r="X326" i="1"/>
  <c r="X346" i="1"/>
  <c r="X347" i="1" s="1"/>
  <c r="W347" i="1"/>
  <c r="X392" i="1"/>
  <c r="X394" i="1" s="1"/>
  <c r="W394" i="1"/>
  <c r="W395" i="1"/>
  <c r="W408" i="1"/>
  <c r="W409" i="1"/>
  <c r="W436" i="1"/>
  <c r="X464" i="1"/>
  <c r="X468" i="1" s="1"/>
  <c r="W468" i="1"/>
  <c r="W477" i="1"/>
  <c r="X124" i="1"/>
  <c r="X91" i="1"/>
  <c r="A10" i="1"/>
  <c r="B488" i="1"/>
  <c r="W479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88" i="1"/>
  <c r="W84" i="1"/>
  <c r="X94" i="1"/>
  <c r="X103" i="1" s="1"/>
  <c r="W103" i="1"/>
  <c r="W118" i="1"/>
  <c r="X128" i="1"/>
  <c r="X131" i="1" s="1"/>
  <c r="W131" i="1"/>
  <c r="X143" i="1"/>
  <c r="X152" i="1" s="1"/>
  <c r="W153" i="1"/>
  <c r="W163" i="1"/>
  <c r="W164" i="1"/>
  <c r="W198" i="1"/>
  <c r="L488" i="1"/>
  <c r="W221" i="1"/>
  <c r="W226" i="1"/>
  <c r="X224" i="1"/>
  <c r="X225" i="1" s="1"/>
  <c r="X247" i="1"/>
  <c r="X272" i="1"/>
  <c r="W272" i="1"/>
  <c r="W283" i="1"/>
  <c r="N488" i="1"/>
  <c r="X281" i="1"/>
  <c r="X282" i="1" s="1"/>
  <c r="W291" i="1"/>
  <c r="X289" i="1"/>
  <c r="X290" i="1" s="1"/>
  <c r="O488" i="1"/>
  <c r="W308" i="1"/>
  <c r="X299" i="1"/>
  <c r="X307" i="1" s="1"/>
  <c r="X359" i="1"/>
  <c r="W377" i="1"/>
  <c r="X404" i="1"/>
  <c r="W416" i="1"/>
  <c r="W417" i="1"/>
  <c r="T488" i="1"/>
  <c r="W456" i="1"/>
  <c r="X454" i="1"/>
  <c r="X456" i="1" s="1"/>
  <c r="F9" i="1"/>
  <c r="F10" i="1"/>
  <c r="X22" i="1"/>
  <c r="X23" i="1" s="1"/>
  <c r="X26" i="1"/>
  <c r="X32" i="1" s="1"/>
  <c r="W33" i="1"/>
  <c r="W37" i="1"/>
  <c r="W41" i="1"/>
  <c r="W45" i="1"/>
  <c r="W51" i="1"/>
  <c r="X63" i="1"/>
  <c r="X83" i="1" s="1"/>
  <c r="W83" i="1"/>
  <c r="W92" i="1"/>
  <c r="X106" i="1"/>
  <c r="X117" i="1" s="1"/>
  <c r="G488" i="1"/>
  <c r="X137" i="1"/>
  <c r="X139" i="1" s="1"/>
  <c r="W140" i="1"/>
  <c r="W152" i="1"/>
  <c r="X161" i="1"/>
  <c r="X163" i="1" s="1"/>
  <c r="W190" i="1"/>
  <c r="W191" i="1"/>
  <c r="W197" i="1"/>
  <c r="W244" i="1"/>
  <c r="W243" i="1"/>
  <c r="W249" i="1"/>
  <c r="X246" i="1"/>
  <c r="W262" i="1"/>
  <c r="P488" i="1"/>
  <c r="W331" i="1"/>
  <c r="W344" i="1"/>
  <c r="W388" i="1"/>
  <c r="X384" i="1"/>
  <c r="X388" i="1" s="1"/>
  <c r="W389" i="1"/>
  <c r="W405" i="1"/>
  <c r="X415" i="1"/>
  <c r="X416" i="1" s="1"/>
  <c r="X433" i="1"/>
  <c r="X435" i="1" s="1"/>
  <c r="X449" i="1"/>
  <c r="W457" i="1"/>
  <c r="V482" i="1"/>
  <c r="W24" i="1"/>
  <c r="I488" i="1"/>
  <c r="W171" i="1"/>
  <c r="X197" i="1"/>
  <c r="W225" i="1"/>
  <c r="W231" i="1"/>
  <c r="X228" i="1"/>
  <c r="X231" i="1" s="1"/>
  <c r="W273" i="1"/>
  <c r="W282" i="1"/>
  <c r="W287" i="1"/>
  <c r="X285" i="1"/>
  <c r="X286" i="1" s="1"/>
  <c r="W290" i="1"/>
  <c r="W295" i="1"/>
  <c r="X293" i="1"/>
  <c r="X294" i="1" s="1"/>
  <c r="W307" i="1"/>
  <c r="X313" i="1"/>
  <c r="W314" i="1"/>
  <c r="X331" i="1"/>
  <c r="X336" i="1"/>
  <c r="X343" i="1"/>
  <c r="X377" i="1"/>
  <c r="W378" i="1"/>
  <c r="S488" i="1"/>
  <c r="W430" i="1"/>
  <c r="W431" i="1"/>
  <c r="X444" i="1"/>
  <c r="W445" i="1"/>
  <c r="W461" i="1"/>
  <c r="W480" i="1"/>
  <c r="M488" i="1"/>
  <c r="W132" i="1"/>
  <c r="X255" i="1"/>
  <c r="W318" i="1"/>
  <c r="W319" i="1"/>
  <c r="X316" i="1"/>
  <c r="X318" i="1" s="1"/>
  <c r="W322" i="1"/>
  <c r="W323" i="1"/>
  <c r="W413" i="1"/>
  <c r="X411" i="1"/>
  <c r="X412" i="1" s="1"/>
  <c r="Q488" i="1"/>
  <c r="W202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W482" i="1" l="1"/>
  <c r="W478" i="1"/>
  <c r="W481" i="1"/>
  <c r="X249" i="1"/>
  <c r="X483" i="1" s="1"/>
</calcChain>
</file>

<file path=xl/sharedStrings.xml><?xml version="1.0" encoding="utf-8"?>
<sst xmlns="http://schemas.openxmlformats.org/spreadsheetml/2006/main" count="2051" uniqueCount="707">
  <si>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</si>
  <si>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</si>
  <si>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</si>
  <si>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</si>
  <si>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</si>
  <si>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</si>
  <si>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</si>
  <si>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</si>
  <si>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</si>
  <si>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</si>
  <si>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</si>
  <si>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</si>
  <si>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</si>
  <si>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</si>
  <si>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</si>
  <si>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</si>
  <si>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</si>
  <si>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</si>
  <si>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</si>
  <si>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</si>
  <si>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</si>
  <si>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</si>
  <si>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</si>
  <si>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</si>
  <si>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</si>
  <si>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</si>
  <si>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</si>
  <si>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</si>
  <si>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</si>
  <si>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</si>
  <si>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</si>
  <si>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</si>
  <si>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</si>
  <si>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</si>
  <si>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</si>
  <si>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</si>
  <si>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</si>
  <si>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</si>
  <si>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</si>
  <si>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</si>
  <si>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</si>
  <si>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</si>
  <si>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</si>
  <si>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</si>
  <si>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</si>
  <si>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</si>
  <si>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</si>
  <si>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</si>
  <si>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</si>
  <si>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</si>
  <si>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</si>
  <si>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</si>
  <si>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</si>
  <si>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</si>
  <si>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</si>
  <si>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</si>
  <si>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</si>
  <si>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</si>
  <si>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</si>
  <si>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</si>
  <si>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</si>
  <si>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</si>
  <si>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</si>
  <si>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</si>
  <si>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</si>
  <si>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</si>
  <si>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</si>
  <si>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</si>
  <si>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</si>
  <si>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</si>
  <si>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</si>
  <si>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</si>
  <si>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</si>
  <si>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</si>
  <si>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</si>
  <si>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</si>
  <si>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</si>
  <si>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</si>
  <si>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</si>
  <si>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</si>
  <si>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</si>
  <si>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</si>
  <si>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</si>
  <si>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</si>
  <si>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</si>
  <si>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</si>
  <si>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</si>
  <si>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</si>
  <si>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</si>
  <si>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</si>
  <si>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</si>
  <si>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</si>
  <si>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</si>
  <si>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</si>
  <si>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</si>
  <si>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</si>
  <si>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</si>
  <si>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</si>
  <si>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</si>
  <si>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</si>
  <si>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</si>
  <si>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</si>
  <si>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</si>
  <si>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</si>
  <si>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</si>
  <si>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</si>
  <si>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</si>
  <si>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</si>
  <si>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</si>
  <si>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</si>
  <si>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</si>
  <si>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</si>
  <si>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</si>
  <si>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</si>
  <si>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</si>
  <si>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</si>
  <si>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</si>
  <si>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</si>
  <si>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</si>
  <si>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</si>
  <si>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</si>
  <si>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</si>
  <si>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</si>
  <si>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</si>
  <si>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</si>
  <si>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</si>
  <si>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</si>
  <si>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</si>
  <si>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</si>
  <si>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</si>
  <si>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</si>
  <si>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</si>
  <si>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</si>
  <si>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</si>
  <si>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</si>
  <si>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</si>
  <si>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</si>
  <si>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</si>
  <si>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</si>
  <si>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</si>
  <si>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</si>
  <si>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</si>
  <si>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</si>
  <si>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</si>
  <si>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</si>
  <si>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</si>
  <si>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</si>
  <si>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</si>
  <si>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</si>
  <si>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</si>
  <si>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</si>
  <si>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</si>
  <si>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</si>
  <si>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</si>
  <si>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</si>
  <si>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</si>
  <si>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</si>
  <si>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</si>
  <si>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</si>
  <si>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</si>
  <si>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</si>
  <si>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</si>
  <si>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</si>
  <si>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</si>
  <si>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</si>
  <si>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</si>
  <si>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</si>
  <si>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</si>
  <si>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</si>
  <si>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</si>
  <si>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</si>
  <si>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</si>
  <si>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</si>
  <si>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</si>
  <si>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</si>
  <si>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</si>
  <si>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</si>
  <si>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</si>
  <si>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</si>
  <si>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</si>
  <si>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</si>
  <si>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</si>
  <si>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</si>
  <si>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</si>
  <si>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</si>
  <si>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</si>
  <si>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</si>
  <si>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</si>
  <si>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</si>
  <si>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</si>
  <si>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</si>
  <si>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</si>
  <si>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</si>
  <si>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</si>
  <si>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</si>
  <si>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</si>
  <si>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</si>
  <si>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</si>
  <si>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</si>
  <si>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</si>
  <si>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</si>
  <si>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</si>
  <si>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</si>
  <si>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</si>
  <si>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</si>
  <si>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</si>
  <si>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</si>
  <si>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</si>
  <si>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</si>
  <si>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</si>
  <si>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</si>
  <si>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</si>
  <si>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</si>
  <si>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</si>
  <si>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</si>
  <si>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</si>
  <si>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</si>
  <si>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</si>
  <si>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</si>
  <si>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</si>
  <si>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</si>
  <si>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</si>
  <si>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</si>
  <si>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</si>
  <si>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</si>
  <si>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</si>
  <si>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</si>
  <si>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</si>
  <si>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</si>
  <si>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</si>
  <si>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</si>
  <si>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</si>
  <si>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</si>
  <si>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</si>
  <si>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</si>
  <si>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</si>
  <si>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</si>
  <si>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</si>
  <si>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</si>
  <si>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</si>
  <si>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</si>
  <si>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</si>
  <si>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</si>
  <si>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</si>
  <si>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</si>
  <si>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</si>
  <si>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</si>
  <si>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</si>
  <si>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</si>
  <si>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</si>
  <si>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</si>
  <si>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</si>
  <si>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</si>
  <si>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</si>
  <si>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</si>
  <si>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</si>
  <si>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</si>
  <si>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</si>
  <si>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</si>
  <si>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</si>
  <si>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</si>
  <si>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</si>
  <si>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</si>
  <si>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</si>
  <si>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</si>
  <si>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</si>
  <si>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</si>
  <si>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</si>
  <si>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</si>
  <si>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</si>
  <si>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</si>
  <si>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</si>
  <si>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</si>
  <si>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</si>
  <si>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</si>
  <si>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</si>
  <si>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</si>
  <si>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</si>
  <si>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</si>
  <si>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</si>
  <si>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</si>
  <si>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</si>
  <si>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</si>
  <si>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</si>
  <si>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</si>
  <si>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</si>
  <si>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</si>
  <si>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</si>
  <si>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</si>
  <si>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</si>
  <si>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</si>
  <si>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</si>
  <si>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</si>
  <si>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</si>
  <si>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</si>
  <si>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</si>
  <si>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</si>
  <si>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</si>
  <si>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</si>
  <si>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</si>
  <si>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</si>
  <si>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</si>
  <si>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</si>
  <si>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</si>
  <si>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</si>
  <si>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</si>
  <si>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</si>
  <si>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</si>
  <si>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</si>
  <si>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</si>
  <si>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</si>
  <si>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</si>
  <si>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</si>
  <si>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</si>
  <si>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</si>
  <si>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</si>
  <si>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</si>
  <si>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</si>
  <si>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</si>
  <si>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</si>
  <si>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</si>
  <si>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</si>
  <si>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</si>
  <si>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</si>
  <si>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</si>
  <si>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</si>
  <si>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</si>
  <si>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</si>
  <si>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</si>
  <si>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</si>
  <si>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</si>
  <si>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</si>
  <si>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</si>
  <si>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</si>
  <si>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</si>
  <si>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</si>
  <si>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</si>
  <si>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</si>
  <si>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</si>
  <si>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</si>
  <si>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</si>
  <si>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</si>
  <si>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</si>
  <si>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</si>
  <si>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</si>
  <si>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</si>
  <si>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</si>
  <si>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</si>
  <si>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</si>
  <si>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</si>
  <si>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</si>
  <si>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</si>
  <si>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</si>
  <si>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</si>
  <si>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</si>
  <si>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</si>
  <si>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</si>
  <si>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</si>
  <si>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</si>
  <si>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</si>
  <si>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</si>
  <si>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</si>
  <si>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</si>
  <si>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</si>
  <si>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</si>
  <si>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</si>
  <si>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</si>
  <si>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</si>
  <si>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</si>
  <si>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</si>
  <si>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</si>
  <si>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</si>
  <si>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</si>
  <si>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</si>
  <si>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</si>
  <si>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</si>
  <si>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</si>
  <si>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</si>
  <si>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</si>
  <si>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</si>
  <si>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</si>
  <si>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</si>
  <si>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</si>
  <si>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</si>
  <si>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</si>
  <si>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</si>
  <si>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</si>
  <si>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</si>
  <si>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</si>
  <si>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</si>
  <si>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</si>
  <si>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</si>
  <si>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</si>
  <si>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</si>
  <si>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</si>
  <si>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</si>
  <si>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</si>
  <si>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</si>
  <si>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</si>
  <si>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</si>
  <si>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</si>
  <si>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</si>
  <si>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</si>
  <si>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</si>
  <si>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</si>
  <si>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</si>
  <si>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</si>
  <si>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</si>
  <si>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</si>
  <si>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</si>
  <si>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</si>
  <si>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</si>
  <si>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</si>
  <si>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</si>
  <si>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</si>
  <si>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</si>
  <si>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</si>
  <si>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</si>
  <si>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</si>
  <si>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</si>
  <si>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</si>
  <si>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</si>
  <si>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</si>
  <si>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</si>
  <si>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</si>
  <si>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</si>
  <si>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</si>
  <si>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</si>
  <si>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</si>
  <si>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</si>
  <si>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</si>
  <si>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</si>
  <si>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</si>
  <si>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</si>
  <si>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</si>
  <si>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</si>
  <si>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</si>
  <si>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</si>
  <si>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</si>
  <si>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</si>
  <si>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</si>
  <si>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</si>
  <si>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</si>
  <si>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</si>
  <si>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</si>
  <si>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</si>
  <si>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</si>
  <si>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</si>
  <si>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</si>
  <si>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</si>
  <si>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</si>
  <si>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</si>
  <si>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</si>
  <si>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</si>
  <si>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</si>
  <si>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</si>
  <si>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</si>
  <si>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</si>
  <si>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</si>
  <si>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</si>
  <si>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</si>
  <si>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</si>
  <si>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</si>
  <si>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</si>
  <si>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</si>
  <si>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</si>
  <si>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</si>
  <si>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</si>
  <si>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</si>
  <si>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</si>
  <si>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</si>
  <si>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</si>
  <si>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</si>
  <si>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</si>
  <si>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</si>
  <si>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</si>
  <si>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</si>
  <si>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</si>
  <si>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</si>
  <si>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</si>
  <si>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</si>
  <si>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</si>
  <si>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</si>
  <si>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</si>
  <si>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</si>
  <si>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</si>
  <si>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</si>
  <si>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</si>
  <si>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</si>
  <si>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</si>
  <si>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</si>
  <si>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</si>
  <si>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</si>
  <si>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</si>
  <si>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</si>
  <si>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</si>
  <si>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</si>
  <si>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</si>
  <si>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</si>
  <si>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</si>
  <si>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</si>
  <si>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</si>
  <si>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</si>
  <si>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</si>
  <si>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</si>
  <si>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</si>
  <si>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</si>
  <si>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</si>
  <si>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</si>
  <si>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</si>
  <si>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</si>
  <si>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</si>
  <si>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</si>
  <si>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</si>
  <si>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</si>
  <si>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</si>
  <si>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</si>
  <si>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</si>
  <si>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</si>
  <si>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</si>
  <si>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</si>
  <si>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</si>
  <si>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</si>
  <si>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</si>
  <si>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</si>
  <si>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</si>
  <si>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</si>
  <si>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</si>
  <si>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</si>
  <si>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</si>
  <si>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</si>
  <si>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</si>
  <si>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</si>
  <si>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</si>
  <si>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</si>
  <si>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</si>
  <si>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</si>
  <si>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</si>
  <si>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</si>
  <si>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</si>
  <si>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</si>
  <si>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</si>
  <si>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</si>
  <si>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</si>
  <si>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</si>
  <si>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</si>
  <si>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</si>
  <si>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</si>
  <si>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</si>
  <si>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</si>
  <si>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</si>
  <si>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</si>
  <si>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</si>
  <si>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</si>
  <si>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</si>
  <si>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</si>
  <si>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</si>
  <si>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</si>
  <si>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</si>
  <si>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</si>
  <si>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</si>
  <si>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</si>
  <si>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</si>
  <si>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</si>
  <si>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</si>
  <si>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</si>
  <si>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</si>
  <si>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</si>
  <si>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</si>
  <si>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</si>
  <si>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</si>
  <si>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</si>
  <si>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</si>
  <si>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</si>
  <si>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</si>
  <si>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</si>
  <si>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</si>
  <si>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</si>
  <si>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</si>
  <si>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</si>
  <si>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</si>
  <si>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</si>
  <si>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</si>
  <si>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</si>
  <si>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</si>
  <si>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</si>
  <si>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</si>
  <si>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</si>
  <si>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</si>
  <si>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</si>
  <si>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</si>
  <si>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</si>
  <si>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</si>
  <si>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</si>
  <si>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</si>
  <si>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</si>
  <si>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</si>
  <si>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</si>
  <si>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</si>
  <si>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</si>
  <si>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</si>
  <si>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</si>
  <si>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</si>
  <si>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</si>
  <si>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</si>
  <si>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</si>
  <si>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</si>
  <si>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</si>
  <si>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</si>
  <si>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</si>
  <si>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</si>
  <si>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</si>
  <si>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</si>
  <si>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</si>
  <si>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</si>
  <si>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</si>
  <si>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</si>
  <si>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</si>
  <si>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</si>
  <si>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</si>
  <si>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</si>
  <si>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</si>
  <si>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</si>
  <si>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</si>
  <si>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</si>
  <si>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</si>
  <si>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</si>
  <si>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</si>
  <si>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</si>
  <si>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</si>
  <si>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</si>
  <si>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</si>
  <si>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</si>
  <si>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</si>
  <si>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</si>
  <si>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</si>
  <si>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</si>
  <si>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</si>
  <si>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</si>
  <si>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</si>
  <si>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</si>
  <si>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</si>
  <si>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</si>
  <si>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</si>
  <si>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</si>
  <si>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</si>
  <si>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</si>
  <si>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</si>
  <si>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</si>
  <si>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</si>
  <si>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</si>
  <si>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</si>
  <si>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</si>
  <si>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</si>
  <si>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</si>
  <si>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</si>
  <si>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</si>
  <si>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</si>
  <si>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</si>
  <si>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</si>
  <si>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</si>
  <si>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</si>
  <si>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</si>
  <si>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</si>
  <si>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</si>
  <si>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</si>
  <si>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</si>
  <si>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</si>
  <si>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</si>
  <si>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</si>
  <si>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</si>
  <si>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</si>
  <si>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</si>
  <si>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</si>
  <si>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</si>
  <si>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</si>
  <si>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</si>
  <si>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</si>
  <si>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</si>
  <si>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</si>
  <si>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</si>
  <si>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</si>
  <si>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</si>
  <si>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</si>
  <si>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</si>
  <si>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</si>
  <si>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</si>
  <si>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</si>
  <si>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</si>
  <si>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</si>
  <si>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</si>
  <si>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</si>
  <si>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</si>
  <si>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</si>
  <si>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</si>
  <si>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</si>
  <si>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</si>
  <si>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</si>
  <si>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</si>
  <si>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</si>
  <si>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</si>
  <si>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</si>
  <si>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</si>
  <si>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</si>
  <si>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</si>
  <si>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</si>
  <si>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24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</si>
</sst>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 t="s">
        <v>706</v>
      </c>
      <c r="I5" s="642"/>
      <c r="J5" s="642"/>
      <c r="K5" s="642"/>
      <c r="L5" s="596"/>
      <c r="N5" s="24" t="s">
        <v>10</v>
      </c>
      <c r="O5" s="393">
        <v>45307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Вторник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1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0.375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50</v>
      </c>
      <c r="W49" s="321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157.5</v>
      </c>
      <c r="W50" s="321">
        <f>IFERROR(IF(V50="",0,CEILING((V50/$H50),1)*$H50),"")</f>
        <v>159.30000000000001</v>
      </c>
      <c r="X50" s="36">
        <f>IFERROR(IF(W50=0,"",ROUNDUP(W50/H50,0)*0.00753),"")</f>
        <v>0.44427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62.962962962962962</v>
      </c>
      <c r="W51" s="322">
        <f>IFERROR(W49/H49,"0")+IFERROR(W50/H50,"0")</f>
        <v>64</v>
      </c>
      <c r="X51" s="322">
        <f>IFERROR(IF(X49="",0,X49),"0")+IFERROR(IF(X50="",0,X50),"0")</f>
        <v>0.55301999999999996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207.5</v>
      </c>
      <c r="W52" s="322">
        <f>IFERROR(SUM(W49:W50),"0")</f>
        <v>213.3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100</v>
      </c>
      <c r="W55" s="321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270</v>
      </c>
      <c r="W57" s="321">
        <f>IFERROR(IF(V57="",0,CEILING((V57/$H57),1)*$H57),"")</f>
        <v>270</v>
      </c>
      <c r="X57" s="36">
        <f>IFERROR(IF(W57=0,"",ROUNDUP(W57/H57,0)*0.00937),"")</f>
        <v>0.56220000000000003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69.259259259259267</v>
      </c>
      <c r="W59" s="322">
        <f>IFERROR(W55/H55,"0")+IFERROR(W56/H56,"0")+IFERROR(W57/H57,"0")+IFERROR(W58/H58,"0")</f>
        <v>70</v>
      </c>
      <c r="X59" s="322">
        <f>IFERROR(IF(X55="",0,X55),"0")+IFERROR(IF(X56="",0,X56),"0")+IFERROR(IF(X57="",0,X57),"0")+IFERROR(IF(X58="",0,X58),"0")</f>
        <v>0.77970000000000006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370</v>
      </c>
      <c r="W60" s="322">
        <f>IFERROR(SUM(W55:W58),"0")</f>
        <v>378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20</v>
      </c>
      <c r="W63" s="321">
        <f t="shared" ref="W63:W82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150</v>
      </c>
      <c r="W64" s="321">
        <f t="shared" si="2"/>
        <v>156.79999999999998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100</v>
      </c>
      <c r="W66" s="321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20</v>
      </c>
      <c r="W67" s="321">
        <f t="shared" si="2"/>
        <v>22.4</v>
      </c>
      <c r="X67" s="36">
        <f>IFERROR(IF(W67=0,"",ROUNDUP(W67/H67,0)*0.02175),"")</f>
        <v>4.3499999999999997E-2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25</v>
      </c>
      <c r="W68" s="321">
        <f t="shared" si="2"/>
        <v>27</v>
      </c>
      <c r="X68" s="36">
        <f>IFERROR(IF(W68=0,"",ROUNDUP(W68/H68,0)*0.00753),"")</f>
        <v>6.7769999999999997E-2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140</v>
      </c>
      <c r="W70" s="321">
        <f t="shared" si="2"/>
        <v>140</v>
      </c>
      <c r="X70" s="36">
        <f t="shared" si="3"/>
        <v>0.32795000000000002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495</v>
      </c>
      <c r="W81" s="321">
        <f t="shared" si="2"/>
        <v>495</v>
      </c>
      <c r="X81" s="36">
        <f>IFERROR(IF(W81=0,"",ROUNDUP(W81/H81,0)*0.00937),"")</f>
        <v>1.0306999999999999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259.55687830687827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262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2.7850199999999998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1310</v>
      </c>
      <c r="W84" s="322">
        <f>IFERROR(SUM(W63:W82),"0")</f>
        <v>1331.6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31.5</v>
      </c>
      <c r="W102" s="321">
        <f t="shared" si="4"/>
        <v>33.599999999999994</v>
      </c>
      <c r="X102" s="36">
        <f>IFERROR(IF(W102=0,"",ROUNDUP(W102/H102,0)*0.00753),"")</f>
        <v>9.0359999999999996E-2</v>
      </c>
      <c r="Y102" s="56"/>
      <c r="Z102" s="57"/>
      <c r="AD102" s="58"/>
      <c r="BA102" s="108" t="s">
        <v>1</v>
      </c>
    </row>
    <row r="103" spans="1:53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11.25</v>
      </c>
      <c r="W103" s="322">
        <f>IFERROR(W94/H94,"0")+IFERROR(W95/H95,"0")+IFERROR(W96/H96,"0")+IFERROR(W97/H97,"0")+IFERROR(W98/H98,"0")+IFERROR(W99/H99,"0")+IFERROR(W100/H100,"0")+IFERROR(W101/H101,"0")+IFERROR(W102/H102,"0")</f>
        <v>11.999999999999998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9.0359999999999996E-2</v>
      </c>
      <c r="Y103" s="323"/>
      <c r="Z103" s="323"/>
    </row>
    <row r="104" spans="1:53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31.5</v>
      </c>
      <c r="W104" s="322">
        <f>IFERROR(SUM(W94:W102),"0")</f>
        <v>33.599999999999994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100</v>
      </c>
      <c r="W107" s="321">
        <f t="shared" si="5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40</v>
      </c>
      <c r="W108" s="321">
        <f t="shared" si="5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33</v>
      </c>
      <c r="W111" s="321">
        <f t="shared" si="5"/>
        <v>34.32</v>
      </c>
      <c r="X111" s="36">
        <f>IFERROR(IF(W111=0,"",ROUNDUP(W111/H111,0)*0.00753),"")</f>
        <v>9.7890000000000005E-2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450</v>
      </c>
      <c r="W112" s="321">
        <f t="shared" si="5"/>
        <v>450.90000000000003</v>
      </c>
      <c r="X112" s="36">
        <f>IFERROR(IF(W112=0,"",ROUNDUP(W112/H112,0)*0.00753),"")</f>
        <v>1.2575100000000001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20</v>
      </c>
      <c r="W115" s="321">
        <f t="shared" si="5"/>
        <v>21</v>
      </c>
      <c r="X115" s="36">
        <f>IFERROR(IF(W115=0,"",ROUNDUP(W115/H115,0)*0.00753),"")</f>
        <v>5.271E-2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202.49999999999997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204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1.7778600000000002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643</v>
      </c>
      <c r="W118" s="322">
        <f>IFERROR(SUM(W106:W116),"0")</f>
        <v>649.02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50</v>
      </c>
      <c r="W121" s="321">
        <f>IFERROR(IF(V121="",0,CEILING((V121/$H121),1)*$H121),"")</f>
        <v>50.400000000000006</v>
      </c>
      <c r="X121" s="36">
        <f>IFERROR(IF(W121=0,"",ROUNDUP(W121/H121,0)*0.02175),"")</f>
        <v>0.1305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5.9523809523809526</v>
      </c>
      <c r="W124" s="322">
        <f>IFERROR(W120/H120,"0")+IFERROR(W121/H121,"0")+IFERROR(W122/H122,"0")+IFERROR(W123/H123,"0")</f>
        <v>6</v>
      </c>
      <c r="X124" s="322">
        <f>IFERROR(IF(X120="",0,X120),"0")+IFERROR(IF(X121="",0,X121),"0")+IFERROR(IF(X122="",0,X122),"0")+IFERROR(IF(X123="",0,X123),"0")</f>
        <v>0.1305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50</v>
      </c>
      <c r="W125" s="322">
        <f>IFERROR(SUM(W120:W123),"0")</f>
        <v>50.400000000000006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350</v>
      </c>
      <c r="W128" s="321">
        <f>IFERROR(IF(V128="",0,CEILING((V128/$H128),1)*$H128),"")</f>
        <v>352.8</v>
      </c>
      <c r="X128" s="36">
        <f>IFERROR(IF(W128=0,"",ROUNDUP(W128/H128,0)*0.02175),"")</f>
        <v>0.91349999999999998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450</v>
      </c>
      <c r="W130" s="321">
        <f>IFERROR(IF(V130="",0,CEILING((V130/$H130),1)*$H130),"")</f>
        <v>450.90000000000003</v>
      </c>
      <c r="X130" s="36">
        <f>IFERROR(IF(W130=0,"",ROUNDUP(W130/H130,0)*0.00753),"")</f>
        <v>1.2575100000000001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208.33333333333331</v>
      </c>
      <c r="W131" s="322">
        <f>IFERROR(W128/H128,"0")+IFERROR(W129/H129,"0")+IFERROR(W130/H130,"0")</f>
        <v>209</v>
      </c>
      <c r="X131" s="322">
        <f>IFERROR(IF(X128="",0,X128),"0")+IFERROR(IF(X129="",0,X129),"0")+IFERROR(IF(X130="",0,X130),"0")</f>
        <v>2.1710099999999999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800</v>
      </c>
      <c r="W132" s="322">
        <f>IFERROR(SUM(W128:W130),"0")</f>
        <v>803.7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20</v>
      </c>
      <c r="W144" s="321">
        <f t="shared" si="6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100</v>
      </c>
      <c r="W145" s="321">
        <f t="shared" si="6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105</v>
      </c>
      <c r="W146" s="321">
        <f t="shared" si="6"/>
        <v>105</v>
      </c>
      <c r="X146" s="36">
        <f>IFERROR(IF(W146=0,"",ROUNDUP(W146/H146,0)*0.00502),"")</f>
        <v>0.251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87.5</v>
      </c>
      <c r="W148" s="321">
        <f t="shared" si="6"/>
        <v>88.2</v>
      </c>
      <c r="X148" s="36">
        <f>IFERROR(IF(W148=0,"",ROUNDUP(W148/H148,0)*0.00502),"")</f>
        <v>0.21084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140</v>
      </c>
      <c r="W149" s="321">
        <f t="shared" si="6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198.8095238095238</v>
      </c>
      <c r="W152" s="322">
        <f>IFERROR(W143/H143,"0")+IFERROR(W144/H144,"0")+IFERROR(W145/H145,"0")+IFERROR(W146/H146,"0")+IFERROR(W147/H147,"0")+IFERROR(W148/H148,"0")+IFERROR(W149/H149,"0")+IFERROR(W150/H150,"0")+IFERROR(W151/H151,"0")</f>
        <v>200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1.1069100000000001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502.5</v>
      </c>
      <c r="W153" s="322">
        <f>IFERROR(SUM(W143:W151),"0")</f>
        <v>506.1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30</v>
      </c>
      <c r="W156" s="321">
        <f>IFERROR(IF(V156="",0,CEILING((V156/$H156),1)*$H156),"")</f>
        <v>32.400000000000006</v>
      </c>
      <c r="X156" s="36">
        <f>IFERROR(IF(W156=0,"",ROUNDUP(W156/H156,0)*0.02175),"")</f>
        <v>6.5250000000000002E-2</v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2.7777777777777777</v>
      </c>
      <c r="W158" s="322">
        <f>IFERROR(W156/H156,"0")+IFERROR(W157/H157,"0")</f>
        <v>3.0000000000000004</v>
      </c>
      <c r="X158" s="322">
        <f>IFERROR(IF(X156="",0,X156),"0")+IFERROR(IF(X157="",0,X157),"0")</f>
        <v>6.5250000000000002E-2</v>
      </c>
      <c r="Y158" s="323"/>
      <c r="Z158" s="323"/>
    </row>
    <row r="159" spans="1:53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30</v>
      </c>
      <c r="W159" s="322">
        <f>IFERROR(SUM(W156:W157),"0")</f>
        <v>32.400000000000006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70</v>
      </c>
      <c r="W166" s="321">
        <f>IFERROR(IF(V166="",0,CEILING((V166/$H166),1)*$H166),"")</f>
        <v>70.2</v>
      </c>
      <c r="X166" s="36">
        <f>IFERROR(IF(W166=0,"",ROUNDUP(W166/H166,0)*0.00937),"")</f>
        <v>0.12181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50</v>
      </c>
      <c r="W167" s="321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130</v>
      </c>
      <c r="W168" s="321">
        <f>IFERROR(IF(V168="",0,CEILING((V168/$H168),1)*$H168),"")</f>
        <v>135</v>
      </c>
      <c r="X168" s="36">
        <f>IFERROR(IF(W168=0,"",ROUNDUP(W168/H168,0)*0.00937),"")</f>
        <v>0.23424999999999999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90</v>
      </c>
      <c r="W169" s="321">
        <f>IFERROR(IF(V169="",0,CEILING((V169/$H169),1)*$H169),"")</f>
        <v>91.800000000000011</v>
      </c>
      <c r="X169" s="36">
        <f>IFERROR(IF(W169=0,"",ROUNDUP(W169/H169,0)*0.00937),"")</f>
        <v>0.15928999999999999</v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62.962962962962955</v>
      </c>
      <c r="W170" s="322">
        <f>IFERROR(W166/H166,"0")+IFERROR(W167/H167,"0")+IFERROR(W168/H168,"0")+IFERROR(W169/H169,"0")</f>
        <v>65</v>
      </c>
      <c r="X170" s="322">
        <f>IFERROR(IF(X166="",0,X166),"0")+IFERROR(IF(X167="",0,X167),"0")+IFERROR(IF(X168="",0,X168),"0")+IFERROR(IF(X169="",0,X169),"0")</f>
        <v>0.60904999999999998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340</v>
      </c>
      <c r="W171" s="322">
        <f>IFERROR(SUM(W166:W169),"0")</f>
        <v>351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200</v>
      </c>
      <c r="W174" s="321">
        <f t="shared" si="7"/>
        <v>200.1</v>
      </c>
      <c r="X174" s="36">
        <f>IFERROR(IF(W174=0,"",ROUNDUP(W174/H174,0)*0.02175),"")</f>
        <v>0.50024999999999997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240</v>
      </c>
      <c r="W179" s="321">
        <f t="shared" si="7"/>
        <v>240</v>
      </c>
      <c r="X179" s="36">
        <f>IFERROR(IF(W179=0,"",ROUNDUP(W179/H179,0)*0.00753),"")</f>
        <v>0.753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320</v>
      </c>
      <c r="W181" s="321">
        <f t="shared" si="7"/>
        <v>321.59999999999997</v>
      </c>
      <c r="X181" s="36">
        <f>IFERROR(IF(W181=0,"",ROUNDUP(W181/H181,0)*0.00753),"")</f>
        <v>1.00902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200</v>
      </c>
      <c r="W183" s="321">
        <f t="shared" si="7"/>
        <v>201.6</v>
      </c>
      <c r="X183" s="36">
        <f t="shared" ref="X183:X189" si="8">IFERROR(IF(W183=0,"",ROUNDUP(W183/H183,0)*0.00753),"")</f>
        <v>0.63251999999999997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480</v>
      </c>
      <c r="W185" s="321">
        <f t="shared" si="7"/>
        <v>480</v>
      </c>
      <c r="X185" s="36">
        <f t="shared" si="8"/>
        <v>1.506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80</v>
      </c>
      <c r="W188" s="321">
        <f t="shared" si="7"/>
        <v>81.599999999999994</v>
      </c>
      <c r="X188" s="36">
        <f t="shared" si="8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120</v>
      </c>
      <c r="W189" s="321">
        <f t="shared" si="7"/>
        <v>120</v>
      </c>
      <c r="X189" s="36">
        <f t="shared" si="8"/>
        <v>0.3765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622.98850574712651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625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5.0333100000000002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1640</v>
      </c>
      <c r="W191" s="322">
        <f>IFERROR(SUM(W173:W189),"0")</f>
        <v>1644.9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24</v>
      </c>
      <c r="W195" s="321">
        <f>IFERROR(IF(V195="",0,CEILING((V195/$H195),1)*$H195),"")</f>
        <v>24</v>
      </c>
      <c r="X195" s="36">
        <f>IFERROR(IF(W195=0,"",ROUNDUP(W195/H195,0)*0.00753),"")</f>
        <v>7.5300000000000006E-2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32</v>
      </c>
      <c r="W196" s="321">
        <f>IFERROR(IF(V196="",0,CEILING((V196/$H196),1)*$H196),"")</f>
        <v>33.6</v>
      </c>
      <c r="X196" s="36">
        <f>IFERROR(IF(W196=0,"",ROUNDUP(W196/H196,0)*0.00753),"")</f>
        <v>0.10542</v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23.333333333333336</v>
      </c>
      <c r="W197" s="322">
        <f>IFERROR(W193/H193,"0")+IFERROR(W194/H194,"0")+IFERROR(W195/H195,"0")+IFERROR(W196/H196,"0")</f>
        <v>24</v>
      </c>
      <c r="X197" s="322">
        <f>IFERROR(IF(X193="",0,X193),"0")+IFERROR(IF(X194="",0,X194),"0")+IFERROR(IF(X195="",0,X195),"0")+IFERROR(IF(X196="",0,X196),"0")</f>
        <v>0.18071999999999999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56</v>
      </c>
      <c r="W198" s="322">
        <f>IFERROR(SUM(W193:W196),"0")</f>
        <v>57.6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210</v>
      </c>
      <c r="W201" s="321">
        <f>IFERROR(IF(V201="",0,CEILING((V201/$H201),1)*$H201),"")</f>
        <v>210</v>
      </c>
      <c r="X201" s="36">
        <f>IFERROR(IF(W201=0,"",ROUNDUP(W201/H201,0)*0.00502),"")</f>
        <v>0.502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100</v>
      </c>
      <c r="W202" s="322">
        <f>IFERROR(W201/H201,"0")</f>
        <v>100</v>
      </c>
      <c r="X202" s="322">
        <f>IFERROR(IF(X201="",0,X201),"0")</f>
        <v>0.502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210</v>
      </c>
      <c r="W203" s="322">
        <f>IFERROR(SUM(W201:W201),"0")</f>
        <v>210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4301010928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4301011395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hidden="1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0</v>
      </c>
      <c r="W231" s="322">
        <f>IFERROR(W228/H228,"0")+IFERROR(W229/H229,"0")+IFERROR(W230/H230,"0")</f>
        <v>0</v>
      </c>
      <c r="X231" s="322">
        <f>IFERROR(IF(X228="",0,X228),"0")+IFERROR(IF(X229="",0,X229),"0")+IFERROR(IF(X230="",0,X230),"0")</f>
        <v>0</v>
      </c>
      <c r="Y231" s="323"/>
      <c r="Z231" s="323"/>
    </row>
    <row r="232" spans="1:53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0</v>
      </c>
      <c r="W232" s="322">
        <f>IFERROR(SUM(W228:W230),"0")</f>
        <v>0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385</v>
      </c>
      <c r="W237" s="321">
        <f t="shared" si="11"/>
        <v>386.40000000000003</v>
      </c>
      <c r="X237" s="36">
        <f>IFERROR(IF(W237=0,"",ROUNDUP(W237/H237,0)*0.00753),"")</f>
        <v>1.3855200000000001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315</v>
      </c>
      <c r="W238" s="321">
        <f t="shared" si="11"/>
        <v>315</v>
      </c>
      <c r="X238" s="36">
        <f>IFERROR(IF(W238=0,"",ROUNDUP(W238/H238,0)*0.00753),"")</f>
        <v>1.1294999999999999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333.33333333333331</v>
      </c>
      <c r="W243" s="322">
        <f>IFERROR(W234/H234,"0")+IFERROR(W235/H235,"0")+IFERROR(W236/H236,"0")+IFERROR(W237/H237,"0")+IFERROR(W238/H238,"0")+IFERROR(W239/H239,"0")+IFERROR(W240/H240,"0")+IFERROR(W241/H241,"0")+IFERROR(W242/H242,"0")</f>
        <v>334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2.5150199999999998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700</v>
      </c>
      <c r="W244" s="322">
        <f>IFERROR(SUM(W234:W242),"0")</f>
        <v>701.40000000000009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30</v>
      </c>
      <c r="W246" s="321">
        <f>IFERROR(IF(V246="",0,CEILING((V246/$H246),1)*$H246),"")</f>
        <v>33.6</v>
      </c>
      <c r="X246" s="36">
        <f>IFERROR(IF(W246=0,"",ROUNDUP(W246/H246,0)*0.02175),"")</f>
        <v>8.6999999999999994E-2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300</v>
      </c>
      <c r="W247" s="321">
        <f>IFERROR(IF(V247="",0,CEILING((V247/$H247),1)*$H247),"")</f>
        <v>304.2</v>
      </c>
      <c r="X247" s="36">
        <f>IFERROR(IF(W247=0,"",ROUNDUP(W247/H247,0)*0.02175),"")</f>
        <v>0.84824999999999995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30</v>
      </c>
      <c r="W248" s="321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45.604395604395599</v>
      </c>
      <c r="W249" s="322">
        <f>IFERROR(W246/H246,"0")+IFERROR(W247/H247,"0")+IFERROR(W248/H248,"0")</f>
        <v>47</v>
      </c>
      <c r="X249" s="322">
        <f>IFERROR(IF(X246="",0,X246),"0")+IFERROR(IF(X247="",0,X247),"0")+IFERROR(IF(X248="",0,X248),"0")</f>
        <v>1.0222499999999999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360</v>
      </c>
      <c r="W250" s="322">
        <f>IFERROR(SUM(W246:W248),"0")</f>
        <v>371.40000000000003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50</v>
      </c>
      <c r="W258" s="321">
        <f>IFERROR(IF(V258="",0,CEILING((V258/$H258),1)*$H258),"")</f>
        <v>50</v>
      </c>
      <c r="X258" s="36">
        <f>IFERROR(IF(W258=0,"",ROUNDUP(W258/H258,0)*0.00474),"")</f>
        <v>0.11850000000000001</v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50</v>
      </c>
      <c r="W260" s="321">
        <f>IFERROR(IF(V260="",0,CEILING((V260/$H260),1)*$H260),"")</f>
        <v>50</v>
      </c>
      <c r="X260" s="36">
        <f>IFERROR(IF(W260=0,"",ROUNDUP(W260/H260,0)*0.00474),"")</f>
        <v>0.11850000000000001</v>
      </c>
      <c r="Y260" s="56"/>
      <c r="Z260" s="57"/>
      <c r="AD260" s="58"/>
      <c r="BA260" s="205" t="s">
        <v>1</v>
      </c>
    </row>
    <row r="261" spans="1:53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50</v>
      </c>
      <c r="W261" s="322">
        <f>IFERROR(W258/H258,"0")+IFERROR(W259/H259,"0")+IFERROR(W260/H260,"0")</f>
        <v>50</v>
      </c>
      <c r="X261" s="322">
        <f>IFERROR(IF(X258="",0,X258),"0")+IFERROR(IF(X259="",0,X259),"0")+IFERROR(IF(X260="",0,X260),"0")</f>
        <v>0.23700000000000002</v>
      </c>
      <c r="Y261" s="323"/>
      <c r="Z261" s="323"/>
    </row>
    <row r="262" spans="1:53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100</v>
      </c>
      <c r="W262" s="322">
        <f>IFERROR(SUM(W258:W260),"0")</f>
        <v>100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18</v>
      </c>
      <c r="W281" s="321">
        <f>IFERROR(IF(V281="",0,CEILING((V281/$H281),1)*$H281),"")</f>
        <v>18</v>
      </c>
      <c r="X281" s="36">
        <f>IFERROR(IF(W281=0,"",ROUNDUP(W281/H281,0)*0.00753),"")</f>
        <v>7.5300000000000006E-2</v>
      </c>
      <c r="Y281" s="56"/>
      <c r="Z281" s="57"/>
      <c r="AD281" s="58"/>
      <c r="BA281" s="215" t="s">
        <v>1</v>
      </c>
    </row>
    <row r="282" spans="1:53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10</v>
      </c>
      <c r="W282" s="322">
        <f>IFERROR(W281/H281,"0")</f>
        <v>10</v>
      </c>
      <c r="X282" s="322">
        <f>IFERROR(IF(X281="",0,X281),"0")</f>
        <v>7.5300000000000006E-2</v>
      </c>
      <c r="Y282" s="323"/>
      <c r="Z282" s="32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18</v>
      </c>
      <c r="W283" s="322">
        <f>IFERROR(SUM(W281:W281),"0")</f>
        <v>18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26.6</v>
      </c>
      <c r="W289" s="321">
        <f>IFERROR(IF(V289="",0,CEILING((V289/$H289),1)*$H289),"")</f>
        <v>27.36</v>
      </c>
      <c r="X289" s="36">
        <f>IFERROR(IF(W289=0,"",ROUNDUP(W289/H289,0)*0.00753),"")</f>
        <v>9.0359999999999996E-2</v>
      </c>
      <c r="Y289" s="56"/>
      <c r="Z289" s="57"/>
      <c r="AD289" s="58"/>
      <c r="BA289" s="217" t="s">
        <v>1</v>
      </c>
    </row>
    <row r="290" spans="1:53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11.666666666666668</v>
      </c>
      <c r="W290" s="322">
        <f>IFERROR(W289/H289,"0")</f>
        <v>12</v>
      </c>
      <c r="X290" s="322">
        <f>IFERROR(IF(X289="",0,X289),"0")</f>
        <v>9.0359999999999996E-2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26.6</v>
      </c>
      <c r="W291" s="322">
        <f>IFERROR(SUM(W289:W289),"0")</f>
        <v>27.36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17</v>
      </c>
      <c r="W293" s="321">
        <f>IFERROR(IF(V293="",0,CEILING((V293/$H293),1)*$H293),"")</f>
        <v>17.849999999999998</v>
      </c>
      <c r="X293" s="36">
        <f>IFERROR(IF(W293=0,"",ROUNDUP(W293/H293,0)*0.00753),"")</f>
        <v>5.271E-2</v>
      </c>
      <c r="Y293" s="56"/>
      <c r="Z293" s="57"/>
      <c r="AD293" s="58"/>
      <c r="BA293" s="218" t="s">
        <v>1</v>
      </c>
    </row>
    <row r="294" spans="1:53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6.666666666666667</v>
      </c>
      <c r="W294" s="322">
        <f>IFERROR(W293/H293,"0")</f>
        <v>7</v>
      </c>
      <c r="X294" s="322">
        <f>IFERROR(IF(X293="",0,X293),"0")</f>
        <v>5.271E-2</v>
      </c>
      <c r="Y294" s="323"/>
      <c r="Z294" s="323"/>
    </row>
    <row r="295" spans="1:53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17</v>
      </c>
      <c r="W295" s="322">
        <f>IFERROR(SUM(W293:W293),"0")</f>
        <v>17.849999999999998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700</v>
      </c>
      <c r="W299" s="321">
        <f t="shared" ref="W299:W306" si="13">IFERROR(IF(V299="",0,CEILING((V299/$H299),1)*$H299),"")</f>
        <v>705</v>
      </c>
      <c r="X299" s="36">
        <f>IFERROR(IF(W299=0,"",ROUNDUP(W299/H299,0)*0.02175),"")</f>
        <v>1.0222499999999999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500</v>
      </c>
      <c r="W303" s="321">
        <f t="shared" si="13"/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110</v>
      </c>
      <c r="W305" s="321">
        <f t="shared" si="13"/>
        <v>110</v>
      </c>
      <c r="X305" s="36">
        <f>IFERROR(IF(W305=0,"",ROUNDUP(W305/H305,0)*0.00937),"")</f>
        <v>0.20613999999999999</v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25</v>
      </c>
      <c r="W306" s="321">
        <f t="shared" si="13"/>
        <v>25</v>
      </c>
      <c r="X306" s="36">
        <f>IFERROR(IF(W306=0,"",ROUNDUP(W306/H306,0)*0.00937),"")</f>
        <v>4.6850000000000003E-2</v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107</v>
      </c>
      <c r="W307" s="322">
        <f>IFERROR(W299/H299,"0")+IFERROR(W300/H300,"0")+IFERROR(W301/H301,"0")+IFERROR(W302/H302,"0")+IFERROR(W303/H303,"0")+IFERROR(W304/H304,"0")+IFERROR(W305/H305,"0")+IFERROR(W306/H306,"0")</f>
        <v>108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2.0147399999999998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1335</v>
      </c>
      <c r="W308" s="322">
        <f>IFERROR(SUM(W299:W306),"0")</f>
        <v>1350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500</v>
      </c>
      <c r="W310" s="321">
        <f>IFERROR(IF(V310="",0,CEILING((V310/$H310),1)*$H310),"")</f>
        <v>510</v>
      </c>
      <c r="X310" s="36">
        <f>IFERROR(IF(W310=0,"",ROUNDUP(W310/H310,0)*0.02175),"")</f>
        <v>0.73949999999999994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20</v>
      </c>
      <c r="W312" s="321">
        <f>IFERROR(IF(V312="",0,CEILING((V312/$H312),1)*$H312),"")</f>
        <v>20</v>
      </c>
      <c r="X312" s="36">
        <f>IFERROR(IF(W312=0,"",ROUNDUP(W312/H312,0)*0.00937),"")</f>
        <v>4.6850000000000003E-2</v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38.333333333333336</v>
      </c>
      <c r="W313" s="322">
        <f>IFERROR(W310/H310,"0")+IFERROR(W311/H311,"0")+IFERROR(W312/H312,"0")</f>
        <v>39</v>
      </c>
      <c r="X313" s="322">
        <f>IFERROR(IF(X310="",0,X310),"0")+IFERROR(IF(X311="",0,X311),"0")+IFERROR(IF(X312="",0,X312),"0")</f>
        <v>0.78634999999999988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520</v>
      </c>
      <c r="W314" s="322">
        <f>IFERROR(SUM(W310:W312),"0")</f>
        <v>530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60</v>
      </c>
      <c r="W317" s="321">
        <f>IFERROR(IF(V317="",0,CEILING((V317/$H317),1)*$H317),"")</f>
        <v>62.4</v>
      </c>
      <c r="X317" s="36">
        <f>IFERROR(IF(W317=0,"",ROUNDUP(W317/H317,0)*0.02175),"")</f>
        <v>0.17399999999999999</v>
      </c>
      <c r="Y317" s="56"/>
      <c r="Z317" s="57"/>
      <c r="AD317" s="58"/>
      <c r="BA317" s="231" t="s">
        <v>1</v>
      </c>
    </row>
    <row r="318" spans="1:53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7.6923076923076925</v>
      </c>
      <c r="W318" s="322">
        <f>IFERROR(W316/H316,"0")+IFERROR(W317/H317,"0")</f>
        <v>8</v>
      </c>
      <c r="X318" s="322">
        <f>IFERROR(IF(X316="",0,X316),"0")+IFERROR(IF(X317="",0,X317),"0")</f>
        <v>0.17399999999999999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60</v>
      </c>
      <c r="W319" s="322">
        <f>IFERROR(SUM(W316:W317),"0")</f>
        <v>62.4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30</v>
      </c>
      <c r="W321" s="321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3.8461538461538463</v>
      </c>
      <c r="W322" s="322">
        <f>IFERROR(W321/H321,"0")</f>
        <v>4</v>
      </c>
      <c r="X322" s="322">
        <f>IFERROR(IF(X321="",0,X321),"0")</f>
        <v>8.6999999999999994E-2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30</v>
      </c>
      <c r="W323" s="322">
        <f>IFERROR(SUM(W321:W321),"0")</f>
        <v>31.2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60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5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60</v>
      </c>
      <c r="W332" s="322">
        <f>IFERROR(SUM(W326:W330),"0")</f>
        <v>60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20</v>
      </c>
      <c r="W339" s="321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2.5641025641025643</v>
      </c>
      <c r="W343" s="322">
        <f>IFERROR(W339/H339,"0")+IFERROR(W340/H340,"0")+IFERROR(W341/H341,"0")+IFERROR(W342/H342,"0")</f>
        <v>3</v>
      </c>
      <c r="X343" s="322">
        <f>IFERROR(IF(X339="",0,X339),"0")+IFERROR(IF(X340="",0,X340),"0")+IFERROR(IF(X341="",0,X341),"0")+IFERROR(IF(X342="",0,X342),"0")</f>
        <v>6.5250000000000002E-2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20</v>
      </c>
      <c r="W344" s="322">
        <f>IFERROR(SUM(W339:W342),"0")</f>
        <v>23.4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50</v>
      </c>
      <c r="W357" s="321">
        <f t="shared" ref="W357:W369" si="14">IFERROR(IF(V357="",0,CEILING((V357/$H357),1)*$H357),"")</f>
        <v>50.400000000000006</v>
      </c>
      <c r="X357" s="36">
        <f>IFERROR(IF(W357=0,"",ROUNDUP(W357/H357,0)*0.00753),"")</f>
        <v>9.0359999999999996E-2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100</v>
      </c>
      <c r="W359" s="321">
        <f t="shared" si="14"/>
        <v>100.80000000000001</v>
      </c>
      <c r="X359" s="36">
        <f>IFERROR(IF(W359=0,"",ROUNDUP(W359/H359,0)*0.00753),"")</f>
        <v>0.18071999999999999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224</v>
      </c>
      <c r="W360" s="321">
        <f t="shared" si="14"/>
        <v>225.12</v>
      </c>
      <c r="X360" s="36">
        <f>IFERROR(IF(W360=0,"",ROUNDUP(W360/H360,0)*0.00753),"")</f>
        <v>1.00902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52.5</v>
      </c>
      <c r="W362" s="321">
        <f t="shared" si="14"/>
        <v>52.5</v>
      </c>
      <c r="X362" s="36">
        <f t="shared" si="15"/>
        <v>0.1255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105</v>
      </c>
      <c r="W368" s="321">
        <f t="shared" si="14"/>
        <v>105</v>
      </c>
      <c r="X368" s="36">
        <f t="shared" si="15"/>
        <v>0.251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244.04761904761907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245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1.6566000000000001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531.5</v>
      </c>
      <c r="W371" s="322">
        <f>IFERROR(SUM(W357:W369),"0")</f>
        <v>533.82000000000005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6</v>
      </c>
      <c r="W385" s="321">
        <f>IFERROR(IF(V385="",0,CEILING((V385/$H385),1)*$H385),"")</f>
        <v>6</v>
      </c>
      <c r="X385" s="36">
        <f>IFERROR(IF(W385=0,"",ROUNDUP(W385/H385,0)*0.00627),"")</f>
        <v>3.1350000000000003E-2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6</v>
      </c>
      <c r="W386" s="321">
        <f>IFERROR(IF(V386="",0,CEILING((V386/$H386),1)*$H386),"")</f>
        <v>6</v>
      </c>
      <c r="X386" s="36">
        <f>IFERROR(IF(W386=0,"",ROUNDUP(W386/H386,0)*0.00627),"")</f>
        <v>3.1350000000000003E-2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10</v>
      </c>
      <c r="W388" s="322">
        <f>IFERROR(W384/H384,"0")+IFERROR(W385/H385,"0")+IFERROR(W386/H386,"0")+IFERROR(W387/H387,"0")</f>
        <v>10</v>
      </c>
      <c r="X388" s="322">
        <f>IFERROR(IF(X384="",0,X384),"0")+IFERROR(IF(X385="",0,X385),"0")+IFERROR(IF(X386="",0,X386),"0")+IFERROR(IF(X387="",0,X387),"0")</f>
        <v>6.2700000000000006E-2</v>
      </c>
      <c r="Y388" s="323"/>
      <c r="Z388" s="323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12</v>
      </c>
      <c r="W389" s="322">
        <f>IFERROR(SUM(W384:W387),"0")</f>
        <v>12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100</v>
      </c>
      <c r="W397" s="321">
        <f t="shared" ref="W397:W403" si="16">IFERROR(IF(V397="",0,CEILING((V397/$H397),1)*$H397),"")</f>
        <v>100.80000000000001</v>
      </c>
      <c r="X397" s="36">
        <f>IFERROR(IF(W397=0,"",ROUNDUP(W397/H397,0)*0.00753),"")</f>
        <v>0.18071999999999999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35</v>
      </c>
      <c r="W402" s="321">
        <f t="shared" si="16"/>
        <v>35.700000000000003</v>
      </c>
      <c r="X402" s="36">
        <f>IFERROR(IF(W402=0,"",ROUNDUP(W402/H402,0)*0.00502),"")</f>
        <v>8.5339999999999999E-2</v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40.476190476190474</v>
      </c>
      <c r="W404" s="322">
        <f>IFERROR(W397/H397,"0")+IFERROR(W398/H398,"0")+IFERROR(W399/H399,"0")+IFERROR(W400/H400,"0")+IFERROR(W401/H401,"0")+IFERROR(W402/H402,"0")+IFERROR(W403/H403,"0")</f>
        <v>41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0.26605999999999996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135</v>
      </c>
      <c r="W405" s="322">
        <f>IFERROR(SUM(W397:W403),"0")</f>
        <v>136.5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50</v>
      </c>
      <c r="W421" s="321">
        <f t="shared" ref="W421:W429" si="17">IFERROR(IF(V421="",0,CEILING((V421/$H421),1)*$H421),"")</f>
        <v>52.800000000000004</v>
      </c>
      <c r="X421" s="36">
        <f>IFERROR(IF(W421=0,"",ROUNDUP(W421/H421,0)*0.01196),"")</f>
        <v>0.1196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200</v>
      </c>
      <c r="W422" s="321">
        <f t="shared" si="17"/>
        <v>200.64000000000001</v>
      </c>
      <c r="X422" s="36">
        <f>IFERROR(IF(W422=0,"",ROUNDUP(W422/H422,0)*0.01196),"")</f>
        <v>0.45448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20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150</v>
      </c>
      <c r="W424" s="321">
        <f t="shared" si="17"/>
        <v>153.12</v>
      </c>
      <c r="X424" s="36">
        <f>IFERROR(IF(W424=0,"",ROUNDUP(W424/H424,0)*0.01196),"")</f>
        <v>0.34683999999999998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30</v>
      </c>
      <c r="W425" s="321">
        <f t="shared" si="17"/>
        <v>32.4</v>
      </c>
      <c r="X425" s="36">
        <f>IFERROR(IF(W425=0,"",ROUNDUP(W425/H425,0)*0.00937),"")</f>
        <v>8.4330000000000002E-2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30</v>
      </c>
      <c r="W429" s="321">
        <f t="shared" si="17"/>
        <v>32.4</v>
      </c>
      <c r="X429" s="36">
        <f>IFERROR(IF(W429=0,"",ROUNDUP(W429/H429,0)*0.00937),"")</f>
        <v>8.4330000000000002E-2</v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96.21212121212119</v>
      </c>
      <c r="W430" s="322">
        <f>IFERROR(W421/H421,"0")+IFERROR(W422/H422,"0")+IFERROR(W423/H423,"0")+IFERROR(W424/H424,"0")+IFERROR(W425/H425,"0")+IFERROR(W426/H426,"0")+IFERROR(W427/H427,"0")+IFERROR(W428/H428,"0")+IFERROR(W429/H429,"0")</f>
        <v>99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1.1374200000000001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480</v>
      </c>
      <c r="W431" s="322">
        <f>IFERROR(SUM(W421:W429),"0")</f>
        <v>492.47999999999996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120</v>
      </c>
      <c r="W433" s="321">
        <f>IFERROR(IF(V433="",0,CEILING((V433/$H433),1)*$H433),"")</f>
        <v>121.44000000000001</v>
      </c>
      <c r="X433" s="36">
        <f>IFERROR(IF(W433=0,"",ROUNDUP(W433/H433,0)*0.01196),"")</f>
        <v>0.27507999999999999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22.727272727272727</v>
      </c>
      <c r="W435" s="322">
        <f>IFERROR(W433/H433,"0")+IFERROR(W434/H434,"0")</f>
        <v>23</v>
      </c>
      <c r="X435" s="322">
        <f>IFERROR(IF(X433="",0,X433),"0")+IFERROR(IF(X434="",0,X434),"0")</f>
        <v>0.27507999999999999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120</v>
      </c>
      <c r="W436" s="322">
        <f>IFERROR(SUM(W433:W434),"0")</f>
        <v>121.44000000000001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60</v>
      </c>
      <c r="W438" s="321">
        <f t="shared" ref="W438:W443" si="18">IFERROR(IF(V438="",0,CEILING((V438/$H438),1)*$H438),"")</f>
        <v>63.36</v>
      </c>
      <c r="X438" s="36">
        <f>IFERROR(IF(W438=0,"",ROUNDUP(W438/H438,0)*0.01196),"")</f>
        <v>0.14352000000000001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100</v>
      </c>
      <c r="W439" s="321">
        <f t="shared" si="18"/>
        <v>100.32000000000001</v>
      </c>
      <c r="X439" s="36">
        <f>IFERROR(IF(W439=0,"",ROUNDUP(W439/H439,0)*0.01196),"")</f>
        <v>0.22724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160</v>
      </c>
      <c r="W440" s="321">
        <f t="shared" si="18"/>
        <v>163.68</v>
      </c>
      <c r="X440" s="36">
        <f>IFERROR(IF(W440=0,"",ROUNDUP(W440/H440,0)*0.01196),"")</f>
        <v>0.37075999999999998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6</v>
      </c>
      <c r="W441" s="321">
        <f t="shared" si="18"/>
        <v>7.2</v>
      </c>
      <c r="X441" s="36">
        <f>IFERROR(IF(W441=0,"",ROUNDUP(W441/H441,0)*0.00937),"")</f>
        <v>1.874E-2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6</v>
      </c>
      <c r="W442" s="321">
        <f t="shared" si="18"/>
        <v>7.2</v>
      </c>
      <c r="X442" s="36">
        <f>IFERROR(IF(W442=0,"",ROUNDUP(W442/H442,0)*0.00937),"")</f>
        <v>1.874E-2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6</v>
      </c>
      <c r="W443" s="321">
        <f t="shared" si="18"/>
        <v>7.2</v>
      </c>
      <c r="X443" s="36">
        <f>IFERROR(IF(W443=0,"",ROUNDUP(W443/H443,0)*0.00937),"")</f>
        <v>1.874E-2</v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65.606060606060595</v>
      </c>
      <c r="W444" s="322">
        <f>IFERROR(W438/H438,"0")+IFERROR(W439/H439,"0")+IFERROR(W440/H440,"0")+IFERROR(W441/H441,"0")+IFERROR(W442/H442,"0")+IFERROR(W443/H443,"0")</f>
        <v>68</v>
      </c>
      <c r="X444" s="322">
        <f>IFERROR(IF(X438="",0,X438),"0")+IFERROR(IF(X439="",0,X439),"0")+IFERROR(IF(X440="",0,X440),"0")+IFERROR(IF(X441="",0,X441),"0")+IFERROR(IF(X442="",0,X442),"0")+IFERROR(IF(X443="",0,X443),"0")</f>
        <v>0.79773999999999989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338</v>
      </c>
      <c r="W445" s="322">
        <f>IFERROR(SUM(W438:W443),"0")</f>
        <v>348.96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20</v>
      </c>
      <c r="W455" s="321">
        <f>IFERROR(IF(V455="",0,CEILING((V455/$H455),1)*$H455),"")</f>
        <v>24</v>
      </c>
      <c r="X455" s="36">
        <f>IFERROR(IF(W455=0,"",ROUNDUP(W455/H455,0)*0.02175),"")</f>
        <v>4.3499999999999997E-2</v>
      </c>
      <c r="Y455" s="56"/>
      <c r="Z455" s="57"/>
      <c r="AD455" s="58"/>
      <c r="BA455" s="301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1.6666666666666667</v>
      </c>
      <c r="W456" s="322">
        <f>IFERROR(W454/H454,"0")+IFERROR(W455/H455,"0")</f>
        <v>2</v>
      </c>
      <c r="X456" s="322">
        <f>IFERROR(IF(X454="",0,X454),"0")+IFERROR(IF(X455="",0,X455),"0")</f>
        <v>4.3499999999999997E-2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20</v>
      </c>
      <c r="W457" s="322">
        <f>IFERROR(SUM(W454:W455),"0")</f>
        <v>24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400</v>
      </c>
      <c r="W473" s="321">
        <f>IFERROR(IF(V473="",0,CEILING((V473/$H473),1)*$H473),"")</f>
        <v>405.59999999999997</v>
      </c>
      <c r="X473" s="36">
        <f>IFERROR(IF(W473=0,"",ROUNDUP(W473/H473,0)*0.02175),"")</f>
        <v>1.131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51.282051282051285</v>
      </c>
      <c r="W476" s="322">
        <f>IFERROR(W471/H471,"0")+IFERROR(W472/H472,"0")+IFERROR(W473/H473,"0")+IFERROR(W474/H474,"0")+IFERROR(W475/H475,"0")</f>
        <v>52</v>
      </c>
      <c r="X476" s="322">
        <f>IFERROR(IF(X471="",0,X471),"0")+IFERROR(IF(X472="",0,X472),"0")+IFERROR(IF(X473="",0,X473),"0")+IFERROR(IF(X474="",0,X474),"0")+IFERROR(IF(X475="",0,X475),"0")</f>
        <v>1.131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400</v>
      </c>
      <c r="W477" s="322">
        <f>IFERROR(SUM(W471:W475),"0")</f>
        <v>405.59999999999997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11473.6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11629.43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12388.892064027925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12554.340999999997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25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25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13013.892064027925</v>
      </c>
      <c r="W481" s="322">
        <f>GrossWeightTotalR+PalletQtyTotalR*25</f>
        <v>13179.340999999997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2984.4118601704799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3011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28.383539999999993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213.3</v>
      </c>
      <c r="D488" s="46">
        <f>IFERROR(W55*1,"0")+IFERROR(W56*1,"0")+IFERROR(W57*1,"0")+IFERROR(W58*1,"0")</f>
        <v>378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2064.62</v>
      </c>
      <c r="F488" s="46">
        <f>IFERROR(W128*1,"0")+IFERROR(W129*1,"0")+IFERROR(W130*1,"0")</f>
        <v>803.7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506.1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2085.8999999999996</v>
      </c>
      <c r="J488" s="46">
        <f>IFERROR(W201*1,"0")</f>
        <v>210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1172.8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63.209999999999994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1973.6000000000001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83.4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545.82000000000005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136.5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962.88000000000011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429.59999999999997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10,00"/>
        <filter val="1 335,00"/>
        <filter val="1 640,00"/>
        <filter val="1,67"/>
        <filter val="10,00"/>
        <filter val="100,00"/>
        <filter val="105,00"/>
        <filter val="107,00"/>
        <filter val="11 473,60"/>
        <filter val="11,25"/>
        <filter val="11,67"/>
        <filter val="110,00"/>
        <filter val="12 388,89"/>
        <filter val="12,00"/>
        <filter val="120,00"/>
        <filter val="13 013,89"/>
        <filter val="130,00"/>
        <filter val="135,00"/>
        <filter val="140,00"/>
        <filter val="150,00"/>
        <filter val="157,50"/>
        <filter val="160,00"/>
        <filter val="17,00"/>
        <filter val="18,00"/>
        <filter val="198,81"/>
        <filter val="2 984,41"/>
        <filter val="2,56"/>
        <filter val="2,78"/>
        <filter val="20,00"/>
        <filter val="200,00"/>
        <filter val="202,50"/>
        <filter val="207,50"/>
        <filter val="208,33"/>
        <filter val="210,00"/>
        <filter val="22,73"/>
        <filter val="224,00"/>
        <filter val="23,33"/>
        <filter val="24,00"/>
        <filter val="240,00"/>
        <filter val="244,05"/>
        <filter val="25"/>
        <filter val="25,00"/>
        <filter val="259,56"/>
        <filter val="26,60"/>
        <filter val="270,00"/>
        <filter val="3,85"/>
        <filter val="30,00"/>
        <filter val="300,00"/>
        <filter val="31,50"/>
        <filter val="315,00"/>
        <filter val="32,00"/>
        <filter val="320,00"/>
        <filter val="33,00"/>
        <filter val="333,33"/>
        <filter val="338,00"/>
        <filter val="340,00"/>
        <filter val="35,00"/>
        <filter val="350,00"/>
        <filter val="360,00"/>
        <filter val="370,00"/>
        <filter val="38,33"/>
        <filter val="385,00"/>
        <filter val="40,00"/>
        <filter val="40,48"/>
        <filter val="400,00"/>
        <filter val="45,60"/>
        <filter val="450,00"/>
        <filter val="480,00"/>
        <filter val="495,00"/>
        <filter val="5,00"/>
        <filter val="5,95"/>
        <filter val="50,00"/>
        <filter val="500,00"/>
        <filter val="502,50"/>
        <filter val="51,28"/>
        <filter val="52,50"/>
        <filter val="520,00"/>
        <filter val="531,50"/>
        <filter val="56,00"/>
        <filter val="6,00"/>
        <filter val="6,67"/>
        <filter val="60,00"/>
        <filter val="62,96"/>
        <filter val="622,99"/>
        <filter val="643,00"/>
        <filter val="65,61"/>
        <filter val="69,26"/>
        <filter val="7,69"/>
        <filter val="70,00"/>
        <filter val="700,00"/>
        <filter val="80,00"/>
        <filter val="800,00"/>
        <filter val="87,50"/>
        <filter val="90,00"/>
        <filter val="96,21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