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1C12A6-623B-427F-8477-3C77A2544B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X471" i="1"/>
  <c r="X476" i="1" s="1"/>
  <c r="W471" i="1"/>
  <c r="V469" i="1"/>
  <c r="V468" i="1"/>
  <c r="W467" i="1"/>
  <c r="X467" i="1" s="1"/>
  <c r="W466" i="1"/>
  <c r="X466" i="1" s="1"/>
  <c r="X468" i="1" s="1"/>
  <c r="W465" i="1"/>
  <c r="X465" i="1" s="1"/>
  <c r="X464" i="1"/>
  <c r="W464" i="1"/>
  <c r="V462" i="1"/>
  <c r="V461" i="1"/>
  <c r="X460" i="1"/>
  <c r="W460" i="1"/>
  <c r="W459" i="1"/>
  <c r="V457" i="1"/>
  <c r="V456" i="1"/>
  <c r="W455" i="1"/>
  <c r="X455" i="1" s="1"/>
  <c r="W454" i="1"/>
  <c r="V450" i="1"/>
  <c r="V449" i="1"/>
  <c r="W448" i="1"/>
  <c r="X448" i="1" s="1"/>
  <c r="N448" i="1"/>
  <c r="X447" i="1"/>
  <c r="X449" i="1" s="1"/>
  <c r="W447" i="1"/>
  <c r="N447" i="1"/>
  <c r="V445" i="1"/>
  <c r="V444" i="1"/>
  <c r="W443" i="1"/>
  <c r="X443" i="1" s="1"/>
  <c r="W442" i="1"/>
  <c r="X442" i="1" s="1"/>
  <c r="X441" i="1"/>
  <c r="W441" i="1"/>
  <c r="W440" i="1"/>
  <c r="X440" i="1" s="1"/>
  <c r="N440" i="1"/>
  <c r="W439" i="1"/>
  <c r="X439" i="1" s="1"/>
  <c r="N439" i="1"/>
  <c r="X438" i="1"/>
  <c r="W438" i="1"/>
  <c r="N438" i="1"/>
  <c r="V436" i="1"/>
  <c r="V435" i="1"/>
  <c r="W434" i="1"/>
  <c r="X434" i="1" s="1"/>
  <c r="N434" i="1"/>
  <c r="W433" i="1"/>
  <c r="W435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W399" i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W395" i="1" s="1"/>
  <c r="N392" i="1"/>
  <c r="V389" i="1"/>
  <c r="V388" i="1"/>
  <c r="X387" i="1"/>
  <c r="W387" i="1"/>
  <c r="W386" i="1"/>
  <c r="X386" i="1" s="1"/>
  <c r="W385" i="1"/>
  <c r="X385" i="1" s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5" i="1" s="1"/>
  <c r="N352" i="1"/>
  <c r="W348" i="1"/>
  <c r="V348" i="1"/>
  <c r="W347" i="1"/>
  <c r="V347" i="1"/>
  <c r="X346" i="1"/>
  <c r="X347" i="1" s="1"/>
  <c r="W346" i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X330" i="1"/>
  <c r="W330" i="1"/>
  <c r="N330" i="1"/>
  <c r="W329" i="1"/>
  <c r="X329" i="1" s="1"/>
  <c r="W328" i="1"/>
  <c r="X328" i="1" s="1"/>
  <c r="N328" i="1"/>
  <c r="X327" i="1"/>
  <c r="W327" i="1"/>
  <c r="N327" i="1"/>
  <c r="W326" i="1"/>
  <c r="X326" i="1" s="1"/>
  <c r="N326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X311" i="1"/>
  <c r="W311" i="1"/>
  <c r="W310" i="1"/>
  <c r="X310" i="1" s="1"/>
  <c r="N310" i="1"/>
  <c r="V308" i="1"/>
  <c r="V307" i="1"/>
  <c r="W306" i="1"/>
  <c r="X306" i="1" s="1"/>
  <c r="N306" i="1"/>
  <c r="W305" i="1"/>
  <c r="X305" i="1" s="1"/>
  <c r="N305" i="1"/>
  <c r="X304" i="1"/>
  <c r="W304" i="1"/>
  <c r="W303" i="1"/>
  <c r="X303" i="1" s="1"/>
  <c r="N303" i="1"/>
  <c r="W302" i="1"/>
  <c r="X302" i="1" s="1"/>
  <c r="N302" i="1"/>
  <c r="X301" i="1"/>
  <c r="W301" i="1"/>
  <c r="N301" i="1"/>
  <c r="W300" i="1"/>
  <c r="X300" i="1" s="1"/>
  <c r="N300" i="1"/>
  <c r="W299" i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W262" i="1" s="1"/>
  <c r="N258" i="1"/>
  <c r="V256" i="1"/>
  <c r="V255" i="1"/>
  <c r="X254" i="1"/>
  <c r="W254" i="1"/>
  <c r="N254" i="1"/>
  <c r="W253" i="1"/>
  <c r="W252" i="1"/>
  <c r="X252" i="1" s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X237" i="1"/>
  <c r="W237" i="1"/>
  <c r="W236" i="1"/>
  <c r="X236" i="1" s="1"/>
  <c r="N236" i="1"/>
  <c r="W235" i="1"/>
  <c r="X235" i="1" s="1"/>
  <c r="N235" i="1"/>
  <c r="X234" i="1"/>
  <c r="W234" i="1"/>
  <c r="N234" i="1"/>
  <c r="V232" i="1"/>
  <c r="V231" i="1"/>
  <c r="W230" i="1"/>
  <c r="X230" i="1" s="1"/>
  <c r="N230" i="1"/>
  <c r="W229" i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3" i="1"/>
  <c r="V203" i="1"/>
  <c r="W202" i="1"/>
  <c r="V202" i="1"/>
  <c r="X201" i="1"/>
  <c r="X202" i="1" s="1"/>
  <c r="W201" i="1"/>
  <c r="J488" i="1" s="1"/>
  <c r="N201" i="1"/>
  <c r="V198" i="1"/>
  <c r="V197" i="1"/>
  <c r="W196" i="1"/>
  <c r="X196" i="1" s="1"/>
  <c r="N196" i="1"/>
  <c r="X195" i="1"/>
  <c r="W195" i="1"/>
  <c r="N195" i="1"/>
  <c r="W194" i="1"/>
  <c r="X193" i="1"/>
  <c r="W193" i="1"/>
  <c r="V191" i="1"/>
  <c r="V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X173" i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X166" i="1"/>
  <c r="X170" i="1" s="1"/>
  <c r="W166" i="1"/>
  <c r="N166" i="1"/>
  <c r="V164" i="1"/>
  <c r="V163" i="1"/>
  <c r="X162" i="1"/>
  <c r="W162" i="1"/>
  <c r="N162" i="1"/>
  <c r="W161" i="1"/>
  <c r="W163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X130" i="1"/>
  <c r="W130" i="1"/>
  <c r="N130" i="1"/>
  <c r="W129" i="1"/>
  <c r="X129" i="1" s="1"/>
  <c r="N129" i="1"/>
  <c r="W128" i="1"/>
  <c r="V125" i="1"/>
  <c r="V124" i="1"/>
  <c r="X123" i="1"/>
  <c r="W123" i="1"/>
  <c r="W122" i="1"/>
  <c r="X122" i="1" s="1"/>
  <c r="W121" i="1"/>
  <c r="X121" i="1" s="1"/>
  <c r="W120" i="1"/>
  <c r="N120" i="1"/>
  <c r="V118" i="1"/>
  <c r="V117" i="1"/>
  <c r="W116" i="1"/>
  <c r="X116" i="1" s="1"/>
  <c r="X115" i="1"/>
  <c r="W115" i="1"/>
  <c r="N115" i="1"/>
  <c r="W114" i="1"/>
  <c r="X114" i="1" s="1"/>
  <c r="W113" i="1"/>
  <c r="X113" i="1" s="1"/>
  <c r="X112" i="1"/>
  <c r="W112" i="1"/>
  <c r="W111" i="1"/>
  <c r="X111" i="1" s="1"/>
  <c r="W110" i="1"/>
  <c r="X110" i="1" s="1"/>
  <c r="W109" i="1"/>
  <c r="X109" i="1" s="1"/>
  <c r="N109" i="1"/>
  <c r="W108" i="1"/>
  <c r="X108" i="1" s="1"/>
  <c r="W107" i="1"/>
  <c r="X106" i="1"/>
  <c r="W106" i="1"/>
  <c r="V104" i="1"/>
  <c r="V103" i="1"/>
  <c r="X102" i="1"/>
  <c r="W102" i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X89" i="1"/>
  <c r="W89" i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X77" i="1"/>
  <c r="W77" i="1"/>
  <c r="W76" i="1"/>
  <c r="X76" i="1" s="1"/>
  <c r="W75" i="1"/>
  <c r="X75" i="1" s="1"/>
  <c r="N75" i="1"/>
  <c r="X74" i="1"/>
  <c r="W74" i="1"/>
  <c r="N74" i="1"/>
  <c r="W73" i="1"/>
  <c r="X73" i="1" s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W66" i="1"/>
  <c r="X66" i="1" s="1"/>
  <c r="N66" i="1"/>
  <c r="W65" i="1"/>
  <c r="X65" i="1" s="1"/>
  <c r="W64" i="1"/>
  <c r="X63" i="1"/>
  <c r="W63" i="1"/>
  <c r="V60" i="1"/>
  <c r="V59" i="1"/>
  <c r="X58" i="1"/>
  <c r="W58" i="1"/>
  <c r="W57" i="1"/>
  <c r="X57" i="1" s="1"/>
  <c r="N57" i="1"/>
  <c r="X56" i="1"/>
  <c r="W56" i="1"/>
  <c r="W55" i="1"/>
  <c r="N55" i="1"/>
  <c r="V52" i="1"/>
  <c r="V51" i="1"/>
  <c r="W50" i="1"/>
  <c r="X50" i="1" s="1"/>
  <c r="N50" i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N27" i="1"/>
  <c r="X26" i="1"/>
  <c r="W26" i="1"/>
  <c r="N26" i="1"/>
  <c r="V24" i="1"/>
  <c r="V23" i="1"/>
  <c r="W22" i="1"/>
  <c r="N22" i="1"/>
  <c r="H10" i="1"/>
  <c r="H9" i="1"/>
  <c r="A9" i="1"/>
  <c r="F10" i="1" s="1"/>
  <c r="D7" i="1"/>
  <c r="O6" i="1"/>
  <c r="N2" i="1"/>
  <c r="W24" i="1" l="1"/>
  <c r="W23" i="1"/>
  <c r="X22" i="1"/>
  <c r="X23" i="1" s="1"/>
  <c r="W32" i="1"/>
  <c r="X136" i="1"/>
  <c r="X139" i="1" s="1"/>
  <c r="W139" i="1"/>
  <c r="V482" i="1"/>
  <c r="W33" i="1"/>
  <c r="W40" i="1"/>
  <c r="X221" i="1"/>
  <c r="X190" i="1"/>
  <c r="X243" i="1"/>
  <c r="W313" i="1"/>
  <c r="W381" i="1"/>
  <c r="W382" i="1"/>
  <c r="X430" i="1"/>
  <c r="W449" i="1"/>
  <c r="W450" i="1"/>
  <c r="J9" i="1"/>
  <c r="W36" i="1"/>
  <c r="W44" i="1"/>
  <c r="W164" i="1"/>
  <c r="W244" i="1"/>
  <c r="X258" i="1"/>
  <c r="X261" i="1"/>
  <c r="W261" i="1"/>
  <c r="W277" i="1"/>
  <c r="X331" i="1"/>
  <c r="X334" i="1"/>
  <c r="W336" i="1"/>
  <c r="X352" i="1"/>
  <c r="W354" i="1"/>
  <c r="W377" i="1"/>
  <c r="X392" i="1"/>
  <c r="X394" i="1" s="1"/>
  <c r="W394" i="1"/>
  <c r="W405" i="1"/>
  <c r="W408" i="1"/>
  <c r="W409" i="1"/>
  <c r="W457" i="1"/>
  <c r="W469" i="1"/>
  <c r="W226" i="1"/>
  <c r="X224" i="1"/>
  <c r="X225" i="1" s="1"/>
  <c r="W225" i="1"/>
  <c r="W117" i="1"/>
  <c r="X107" i="1"/>
  <c r="X117" i="1" s="1"/>
  <c r="W153" i="1"/>
  <c r="W221" i="1"/>
  <c r="W256" i="1"/>
  <c r="X253" i="1"/>
  <c r="W124" i="1"/>
  <c r="X120" i="1"/>
  <c r="X124" i="1" s="1"/>
  <c r="W125" i="1"/>
  <c r="W232" i="1"/>
  <c r="X229" i="1"/>
  <c r="X265" i="1"/>
  <c r="X272" i="1" s="1"/>
  <c r="M488" i="1"/>
  <c r="W273" i="1"/>
  <c r="W272" i="1"/>
  <c r="W83" i="1"/>
  <c r="X64" i="1"/>
  <c r="X83" i="1" s="1"/>
  <c r="W59" i="1"/>
  <c r="W60" i="1"/>
  <c r="D488" i="1"/>
  <c r="X55" i="1"/>
  <c r="X59" i="1" s="1"/>
  <c r="W92" i="1"/>
  <c r="X86" i="1"/>
  <c r="X91" i="1" s="1"/>
  <c r="V478" i="1"/>
  <c r="W52" i="1"/>
  <c r="W91" i="1"/>
  <c r="W118" i="1"/>
  <c r="W131" i="1"/>
  <c r="X152" i="1"/>
  <c r="O488" i="1"/>
  <c r="W308" i="1"/>
  <c r="X299" i="1"/>
  <c r="X307" i="1" s="1"/>
  <c r="W104" i="1"/>
  <c r="W152" i="1"/>
  <c r="W249" i="1"/>
  <c r="X246" i="1"/>
  <c r="X249" i="1" s="1"/>
  <c r="W344" i="1"/>
  <c r="X374" i="1"/>
  <c r="W388" i="1"/>
  <c r="X384" i="1"/>
  <c r="X388" i="1" s="1"/>
  <c r="W389" i="1"/>
  <c r="H488" i="1"/>
  <c r="W283" i="1"/>
  <c r="N488" i="1"/>
  <c r="X281" i="1"/>
  <c r="X282" i="1" s="1"/>
  <c r="T488" i="1"/>
  <c r="W456" i="1"/>
  <c r="X454" i="1"/>
  <c r="X456" i="1" s="1"/>
  <c r="W132" i="1"/>
  <c r="W197" i="1"/>
  <c r="X194" i="1"/>
  <c r="X197" i="1" s="1"/>
  <c r="W243" i="1"/>
  <c r="X433" i="1"/>
  <c r="X435" i="1" s="1"/>
  <c r="A10" i="1"/>
  <c r="B488" i="1"/>
  <c r="W479" i="1"/>
  <c r="X27" i="1"/>
  <c r="X32" i="1" s="1"/>
  <c r="X35" i="1"/>
  <c r="X36" i="1" s="1"/>
  <c r="X39" i="1"/>
  <c r="X40" i="1" s="1"/>
  <c r="X43" i="1"/>
  <c r="X44" i="1" s="1"/>
  <c r="X49" i="1"/>
  <c r="X51" i="1" s="1"/>
  <c r="E488" i="1"/>
  <c r="W84" i="1"/>
  <c r="X94" i="1"/>
  <c r="X103" i="1" s="1"/>
  <c r="X128" i="1"/>
  <c r="X131" i="1" s="1"/>
  <c r="W159" i="1"/>
  <c r="X156" i="1"/>
  <c r="X158" i="1" s="1"/>
  <c r="I488" i="1"/>
  <c r="W158" i="1"/>
  <c r="X161" i="1"/>
  <c r="X163" i="1" s="1"/>
  <c r="W170" i="1"/>
  <c r="W198" i="1"/>
  <c r="W231" i="1"/>
  <c r="X228" i="1"/>
  <c r="X231" i="1" s="1"/>
  <c r="W250" i="1"/>
  <c r="W282" i="1"/>
  <c r="W287" i="1"/>
  <c r="X285" i="1"/>
  <c r="X286" i="1" s="1"/>
  <c r="W295" i="1"/>
  <c r="X293" i="1"/>
  <c r="X294" i="1" s="1"/>
  <c r="W307" i="1"/>
  <c r="X313" i="1"/>
  <c r="W314" i="1"/>
  <c r="X336" i="1"/>
  <c r="X343" i="1"/>
  <c r="W370" i="1"/>
  <c r="X377" i="1"/>
  <c r="W378" i="1"/>
  <c r="S488" i="1"/>
  <c r="W430" i="1"/>
  <c r="W431" i="1"/>
  <c r="X444" i="1"/>
  <c r="W445" i="1"/>
  <c r="W461" i="1"/>
  <c r="W477" i="1"/>
  <c r="W480" i="1"/>
  <c r="W291" i="1"/>
  <c r="X289" i="1"/>
  <c r="X290" i="1" s="1"/>
  <c r="W416" i="1"/>
  <c r="W417" i="1"/>
  <c r="C488" i="1"/>
  <c r="F488" i="1"/>
  <c r="P488" i="1"/>
  <c r="W331" i="1"/>
  <c r="X399" i="1"/>
  <c r="X404" i="1" s="1"/>
  <c r="X415" i="1"/>
  <c r="X416" i="1" s="1"/>
  <c r="F9" i="1"/>
  <c r="W51" i="1"/>
  <c r="G488" i="1"/>
  <c r="W140" i="1"/>
  <c r="W190" i="1"/>
  <c r="W191" i="1"/>
  <c r="L488" i="1"/>
  <c r="X255" i="1"/>
  <c r="W318" i="1"/>
  <c r="W319" i="1"/>
  <c r="X316" i="1"/>
  <c r="X318" i="1" s="1"/>
  <c r="W322" i="1"/>
  <c r="W323" i="1"/>
  <c r="W332" i="1"/>
  <c r="X354" i="1"/>
  <c r="W371" i="1"/>
  <c r="R488" i="1"/>
  <c r="W413" i="1"/>
  <c r="X411" i="1"/>
  <c r="X412" i="1" s="1"/>
  <c r="W436" i="1"/>
  <c r="W468" i="1"/>
  <c r="W476" i="1"/>
  <c r="Q488" i="1"/>
  <c r="W171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W478" i="1" l="1"/>
  <c r="W482" i="1"/>
  <c r="X483" i="1"/>
  <c r="W481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<sst xmlns="http://schemas.openxmlformats.org/spreadsheetml/2006/main" count="2070" uniqueCount="723">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</sst>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108" sqref="Z108"/>
    </sheetView>
  </sheetViews>
  <sheetFormatPr defaultColWidth="9.140625" defaultRowHeight="12.75" x14ac:dyDescent="0.2"/>
  <cols>
    <col min="1" max="1" width="9.140625" style="31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315" customWidth="1"/>
    <col min="19" max="19" width="10.42578125" style="315" customWidth="1"/>
    <col min="20" max="20" width="9.42578125" style="315" customWidth="1"/>
    <col min="21" max="21" width="8.42578125" style="315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3" customWidth="1"/>
    <col min="31" max="32" width="9.140625" style="313" customWidth="1"/>
    <col min="33" max="16384" width="9.140625" style="313"/>
  </cols>
  <sheetData>
    <row r="1" spans="1:29" s="317" customFormat="1" ht="45" customHeight="1" x14ac:dyDescent="0.2">
      <c r="A1" s="40"/>
      <c r="B1" s="40"/>
      <c r="C1" s="40"/>
      <c r="D1" s="449" t="s">
        <v>0</v>
      </c>
      <c r="E1" s="325"/>
      <c r="F1" s="325"/>
      <c r="G1" s="11" t="s">
        <v>1</v>
      </c>
      <c r="H1" s="449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1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1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7" customFormat="1" ht="23.45" customHeight="1" x14ac:dyDescent="0.2">
      <c r="A5" s="543" t="s">
        <v>8</v>
      </c>
      <c r="B5" s="352"/>
      <c r="C5" s="353"/>
      <c r="D5" s="597"/>
      <c r="E5" s="598"/>
      <c r="F5" s="395" t="s">
        <v>9</v>
      </c>
      <c r="G5" s="353"/>
      <c r="H5" s="597"/>
      <c r="I5" s="643"/>
      <c r="J5" s="643"/>
      <c r="K5" s="643"/>
      <c r="L5" s="598"/>
      <c r="N5" s="23" t="s">
        <v>10</v>
      </c>
      <c r="O5" s="399">
        <v>45306</v>
      </c>
      <c r="P5" s="400"/>
      <c r="R5" s="356" t="s">
        <v>11</v>
      </c>
      <c r="S5" s="357"/>
      <c r="T5" s="514" t="s">
        <v>12</v>
      </c>
      <c r="U5" s="400"/>
      <c r="Z5" s="50"/>
      <c r="AA5" s="50"/>
      <c r="AB5" s="50"/>
    </row>
    <row r="6" spans="1:29" s="317" customFormat="1" ht="24" customHeight="1" x14ac:dyDescent="0.2">
      <c r="A6" s="543" t="s">
        <v>13</v>
      </c>
      <c r="B6" s="352"/>
      <c r="C6" s="353"/>
      <c r="D6" s="456" t="s">
        <v>14</v>
      </c>
      <c r="E6" s="457"/>
      <c r="F6" s="457"/>
      <c r="G6" s="457"/>
      <c r="H6" s="457"/>
      <c r="I6" s="457"/>
      <c r="J6" s="457"/>
      <c r="K6" s="457"/>
      <c r="L6" s="400"/>
      <c r="N6" s="23" t="s">
        <v>15</v>
      </c>
      <c r="O6" s="585" t="str">
        <f>IF(O5=0," ",CHOOSE(WEEKDAY(O5,2),"Понедельник","Вторник","Среда","Четверг","Пятница","Суббота","Воскресенье"))</f>
        <v>Понедельник</v>
      </c>
      <c r="P6" s="334"/>
      <c r="R6" s="614" t="s">
        <v>16</v>
      </c>
      <c r="S6" s="357"/>
      <c r="T6" s="502" t="s">
        <v>17</v>
      </c>
      <c r="U6" s="503"/>
      <c r="Z6" s="50"/>
      <c r="AA6" s="50"/>
      <c r="AB6" s="50"/>
    </row>
    <row r="7" spans="1:29" s="317" customFormat="1" ht="21.75" hidden="1" customHeight="1" x14ac:dyDescent="0.2">
      <c r="A7" s="54"/>
      <c r="B7" s="54"/>
      <c r="C7" s="54"/>
      <c r="D7" s="480" t="str">
        <f>IFERROR(VLOOKUP(DeliveryAddress,Table,3,0),1)</f>
        <v>4</v>
      </c>
      <c r="E7" s="481"/>
      <c r="F7" s="481"/>
      <c r="G7" s="481"/>
      <c r="H7" s="481"/>
      <c r="I7" s="481"/>
      <c r="J7" s="481"/>
      <c r="K7" s="481"/>
      <c r="L7" s="417"/>
      <c r="N7" s="23"/>
      <c r="O7" s="41"/>
      <c r="P7" s="41"/>
      <c r="R7" s="327"/>
      <c r="S7" s="357"/>
      <c r="T7" s="504"/>
      <c r="U7" s="505"/>
      <c r="Z7" s="50"/>
      <c r="AA7" s="50"/>
      <c r="AB7" s="50"/>
    </row>
    <row r="8" spans="1:29" s="317" customFormat="1" ht="25.5" customHeight="1" x14ac:dyDescent="0.2">
      <c r="A8" s="342" t="s">
        <v>18</v>
      </c>
      <c r="B8" s="343"/>
      <c r="C8" s="344"/>
      <c r="D8" s="603"/>
      <c r="E8" s="604"/>
      <c r="F8" s="604"/>
      <c r="G8" s="604"/>
      <c r="H8" s="604"/>
      <c r="I8" s="604"/>
      <c r="J8" s="604"/>
      <c r="K8" s="604"/>
      <c r="L8" s="605"/>
      <c r="N8" s="23" t="s">
        <v>19</v>
      </c>
      <c r="O8" s="405">
        <v>0.58333333333333337</v>
      </c>
      <c r="P8" s="400"/>
      <c r="R8" s="327"/>
      <c r="S8" s="357"/>
      <c r="T8" s="504"/>
      <c r="U8" s="505"/>
      <c r="Z8" s="50"/>
      <c r="AA8" s="50"/>
      <c r="AB8" s="50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3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5" t="s">
        <v>20</v>
      </c>
      <c r="O9" s="399"/>
      <c r="P9" s="400"/>
      <c r="R9" s="327"/>
      <c r="S9" s="357"/>
      <c r="T9" s="506"/>
      <c r="U9" s="507"/>
      <c r="V9" s="42"/>
      <c r="W9" s="42"/>
      <c r="X9" s="42"/>
      <c r="Y9" s="42"/>
      <c r="Z9" s="50"/>
      <c r="AA9" s="50"/>
      <c r="AB9" s="50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3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5" t="str">
        <f>IFERROR(VLOOKUP($D$10,Proxy,2,FALSE),"")</f>
        <v/>
      </c>
      <c r="I10" s="327"/>
      <c r="J10" s="327"/>
      <c r="K10" s="327"/>
      <c r="L10" s="327"/>
      <c r="N10" s="25" t="s">
        <v>21</v>
      </c>
      <c r="O10" s="405"/>
      <c r="P10" s="400"/>
      <c r="S10" s="23" t="s">
        <v>22</v>
      </c>
      <c r="T10" s="654" t="s">
        <v>23</v>
      </c>
      <c r="U10" s="503"/>
      <c r="V10" s="43"/>
      <c r="W10" s="43"/>
      <c r="X10" s="43"/>
      <c r="Y10" s="43"/>
      <c r="Z10" s="50"/>
      <c r="AA10" s="50"/>
      <c r="AB10" s="50"/>
    </row>
    <row r="11" spans="1:29" s="31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5"/>
      <c r="P11" s="400"/>
      <c r="S11" s="23" t="s">
        <v>26</v>
      </c>
      <c r="T11" s="387" t="s">
        <v>27</v>
      </c>
      <c r="U11" s="388"/>
      <c r="V11" s="44"/>
      <c r="W11" s="44"/>
      <c r="X11" s="44"/>
      <c r="Y11" s="44"/>
      <c r="Z11" s="50"/>
      <c r="AA11" s="50"/>
      <c r="AB11" s="50"/>
    </row>
    <row r="12" spans="1:29" s="317" customFormat="1" ht="18.600000000000001" customHeight="1" x14ac:dyDescent="0.2">
      <c r="A12" s="36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3" t="s">
        <v>29</v>
      </c>
      <c r="O12" s="416"/>
      <c r="P12" s="417"/>
      <c r="Q12" s="22"/>
      <c r="S12" s="23"/>
      <c r="T12" s="325"/>
      <c r="U12" s="327"/>
      <c r="Z12" s="50"/>
      <c r="AA12" s="50"/>
      <c r="AB12" s="50"/>
    </row>
    <row r="13" spans="1:29" s="317" customFormat="1" ht="23.25" customHeight="1" x14ac:dyDescent="0.2">
      <c r="A13" s="36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5"/>
      <c r="N13" s="25" t="s">
        <v>31</v>
      </c>
      <c r="O13" s="387"/>
      <c r="P13" s="388"/>
      <c r="Q13" s="22"/>
      <c r="V13" s="48"/>
      <c r="W13" s="48"/>
      <c r="X13" s="48"/>
      <c r="Y13" s="48"/>
      <c r="Z13" s="50"/>
      <c r="AA13" s="50"/>
      <c r="AB13" s="50"/>
    </row>
    <row r="14" spans="1:29" s="317" customFormat="1" ht="18.600000000000001" customHeight="1" x14ac:dyDescent="0.2">
      <c r="A14" s="36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49"/>
      <c r="W14" s="49"/>
      <c r="X14" s="49"/>
      <c r="Y14" s="49"/>
      <c r="Z14" s="50"/>
      <c r="AA14" s="50"/>
      <c r="AB14" s="50"/>
    </row>
    <row r="15" spans="1:29" s="317" customFormat="1" ht="22.5" customHeight="1" x14ac:dyDescent="0.2">
      <c r="A15" s="36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67" t="s">
        <v>34</v>
      </c>
      <c r="O15" s="325"/>
      <c r="P15" s="325"/>
      <c r="Q15" s="325"/>
      <c r="R15" s="325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68"/>
      <c r="O16" s="568"/>
      <c r="P16" s="568"/>
      <c r="Q16" s="568"/>
      <c r="R16" s="56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9" t="s">
        <v>35</v>
      </c>
      <c r="B17" s="329" t="s">
        <v>36</v>
      </c>
      <c r="C17" s="549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1"/>
      <c r="P17" s="581"/>
      <c r="Q17" s="581"/>
      <c r="R17" s="330"/>
      <c r="S17" s="362" t="s">
        <v>48</v>
      </c>
      <c r="T17" s="353"/>
      <c r="U17" s="329" t="s">
        <v>49</v>
      </c>
      <c r="V17" s="329" t="s">
        <v>50</v>
      </c>
      <c r="W17" s="629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4"/>
      <c r="AC17" s="625"/>
      <c r="AD17" s="551"/>
      <c r="BA17" s="618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2"/>
      <c r="P18" s="582"/>
      <c r="Q18" s="582"/>
      <c r="R18" s="332"/>
      <c r="S18" s="318" t="s">
        <v>57</v>
      </c>
      <c r="T18" s="318" t="s">
        <v>58</v>
      </c>
      <c r="U18" s="335"/>
      <c r="V18" s="335"/>
      <c r="W18" s="630"/>
      <c r="X18" s="335"/>
      <c r="Y18" s="341"/>
      <c r="Z18" s="341"/>
      <c r="AA18" s="626"/>
      <c r="AB18" s="627"/>
      <c r="AC18" s="628"/>
      <c r="AD18" s="552"/>
      <c r="BA18" s="327"/>
    </row>
    <row r="19" spans="1:53" ht="27.75" hidden="1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hidden="1" customHeight="1" x14ac:dyDescent="0.25">
      <c r="A20" s="389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4"/>
      <c r="Z21" s="314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3">
        <v>4607091389258</v>
      </c>
      <c r="E22" s="334"/>
      <c r="F22" s="319">
        <v>0.3</v>
      </c>
      <c r="G22" s="31">
        <v>6</v>
      </c>
      <c r="H22" s="319">
        <v>1.8</v>
      </c>
      <c r="I22" s="31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3"/>
      <c r="T22" s="33"/>
      <c r="U22" s="34" t="s">
        <v>65</v>
      </c>
      <c r="V22" s="320">
        <v>0</v>
      </c>
      <c r="W22" s="32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6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6" t="s">
        <v>65</v>
      </c>
      <c r="V24" s="322">
        <f>IFERROR(SUM(V22:V22),"0")</f>
        <v>0</v>
      </c>
      <c r="W24" s="322">
        <f>IFERROR(SUM(W22:W22),"0")</f>
        <v>0</v>
      </c>
      <c r="X24" s="36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4"/>
      <c r="Z25" s="314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3">
        <v>4607091383881</v>
      </c>
      <c r="E26" s="334"/>
      <c r="F26" s="319">
        <v>0.33</v>
      </c>
      <c r="G26" s="31">
        <v>6</v>
      </c>
      <c r="H26" s="319">
        <v>1.98</v>
      </c>
      <c r="I26" s="31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3"/>
      <c r="T26" s="33"/>
      <c r="U26" s="34" t="s">
        <v>65</v>
      </c>
      <c r="V26" s="320">
        <v>0</v>
      </c>
      <c r="W26" s="32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3">
        <v>4607091388237</v>
      </c>
      <c r="E27" s="334"/>
      <c r="F27" s="319">
        <v>0.42</v>
      </c>
      <c r="G27" s="31">
        <v>6</v>
      </c>
      <c r="H27" s="319">
        <v>2.52</v>
      </c>
      <c r="I27" s="31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3"/>
      <c r="T27" s="33"/>
      <c r="U27" s="34" t="s">
        <v>65</v>
      </c>
      <c r="V27" s="320">
        <v>0</v>
      </c>
      <c r="W27" s="32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3">
        <v>4607091383935</v>
      </c>
      <c r="E28" s="334"/>
      <c r="F28" s="319">
        <v>0.33</v>
      </c>
      <c r="G28" s="31">
        <v>6</v>
      </c>
      <c r="H28" s="319">
        <v>1.98</v>
      </c>
      <c r="I28" s="31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3"/>
      <c r="T28" s="33"/>
      <c r="U28" s="34" t="s">
        <v>65</v>
      </c>
      <c r="V28" s="320">
        <v>0</v>
      </c>
      <c r="W28" s="32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3">
        <v>4680115881853</v>
      </c>
      <c r="E29" s="334"/>
      <c r="F29" s="319">
        <v>0.33</v>
      </c>
      <c r="G29" s="31">
        <v>6</v>
      </c>
      <c r="H29" s="319">
        <v>1.98</v>
      </c>
      <c r="I29" s="31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3"/>
      <c r="T29" s="33"/>
      <c r="U29" s="34" t="s">
        <v>65</v>
      </c>
      <c r="V29" s="320">
        <v>0</v>
      </c>
      <c r="W29" s="32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3">
        <v>4607091383911</v>
      </c>
      <c r="E30" s="334"/>
      <c r="F30" s="319">
        <v>0.33</v>
      </c>
      <c r="G30" s="31">
        <v>6</v>
      </c>
      <c r="H30" s="319">
        <v>1.98</v>
      </c>
      <c r="I30" s="31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3"/>
      <c r="T30" s="33"/>
      <c r="U30" s="34" t="s">
        <v>65</v>
      </c>
      <c r="V30" s="320">
        <v>0</v>
      </c>
      <c r="W30" s="32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3">
        <v>4607091388244</v>
      </c>
      <c r="E31" s="334"/>
      <c r="F31" s="319">
        <v>0.42</v>
      </c>
      <c r="G31" s="31">
        <v>6</v>
      </c>
      <c r="H31" s="319">
        <v>2.52</v>
      </c>
      <c r="I31" s="31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2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3"/>
      <c r="T31" s="33"/>
      <c r="U31" s="34" t="s">
        <v>65</v>
      </c>
      <c r="V31" s="320">
        <v>0</v>
      </c>
      <c r="W31" s="32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6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6" t="s">
        <v>65</v>
      </c>
      <c r="V33" s="322">
        <f>IFERROR(SUM(V26:V31),"0")</f>
        <v>0</v>
      </c>
      <c r="W33" s="322">
        <f>IFERROR(SUM(W26:W31),"0")</f>
        <v>0</v>
      </c>
      <c r="X33" s="36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4"/>
      <c r="Z34" s="314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3">
        <v>4607091388503</v>
      </c>
      <c r="E35" s="334"/>
      <c r="F35" s="319">
        <v>0.05</v>
      </c>
      <c r="G35" s="31">
        <v>12</v>
      </c>
      <c r="H35" s="319">
        <v>0.6</v>
      </c>
      <c r="I35" s="31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3"/>
      <c r="T35" s="33"/>
      <c r="U35" s="34" t="s">
        <v>65</v>
      </c>
      <c r="V35" s="320">
        <v>0</v>
      </c>
      <c r="W35" s="32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6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6" t="s">
        <v>65</v>
      </c>
      <c r="V37" s="322">
        <f>IFERROR(SUM(V35:V35),"0")</f>
        <v>0</v>
      </c>
      <c r="W37" s="322">
        <f>IFERROR(SUM(W35:W35),"0")</f>
        <v>0</v>
      </c>
      <c r="X37" s="36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4"/>
      <c r="Z38" s="314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3">
        <v>4607091388282</v>
      </c>
      <c r="E39" s="334"/>
      <c r="F39" s="319">
        <v>0.3</v>
      </c>
      <c r="G39" s="31">
        <v>6</v>
      </c>
      <c r="H39" s="319">
        <v>1.8</v>
      </c>
      <c r="I39" s="31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3"/>
      <c r="T39" s="33"/>
      <c r="U39" s="34" t="s">
        <v>65</v>
      </c>
      <c r="V39" s="320">
        <v>0</v>
      </c>
      <c r="W39" s="32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6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6" t="s">
        <v>65</v>
      </c>
      <c r="V41" s="322">
        <f>IFERROR(SUM(V39:V39),"0")</f>
        <v>0</v>
      </c>
      <c r="W41" s="322">
        <f>IFERROR(SUM(W39:W39),"0")</f>
        <v>0</v>
      </c>
      <c r="X41" s="36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4"/>
      <c r="Z42" s="314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3">
        <v>4607091389111</v>
      </c>
      <c r="E43" s="334"/>
      <c r="F43" s="319">
        <v>2.5000000000000001E-2</v>
      </c>
      <c r="G43" s="31">
        <v>10</v>
      </c>
      <c r="H43" s="319">
        <v>0.25</v>
      </c>
      <c r="I43" s="31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3"/>
      <c r="T43" s="33"/>
      <c r="U43" s="34" t="s">
        <v>65</v>
      </c>
      <c r="V43" s="320">
        <v>0</v>
      </c>
      <c r="W43" s="32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6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6" t="s">
        <v>65</v>
      </c>
      <c r="V45" s="322">
        <f>IFERROR(SUM(V43:V43),"0")</f>
        <v>0</v>
      </c>
      <c r="W45" s="322">
        <f>IFERROR(SUM(W43:W43),"0")</f>
        <v>0</v>
      </c>
      <c r="X45" s="36"/>
      <c r="Y45" s="323"/>
      <c r="Z45" s="323"/>
    </row>
    <row r="46" spans="1:53" ht="27.75" hidden="1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hidden="1" customHeight="1" x14ac:dyDescent="0.25">
      <c r="A47" s="389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2"/>
      <c r="Z47" s="312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4"/>
      <c r="Z48" s="314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33">
        <v>4680115881440</v>
      </c>
      <c r="E49" s="334"/>
      <c r="F49" s="319">
        <v>1.35</v>
      </c>
      <c r="G49" s="31">
        <v>8</v>
      </c>
      <c r="H49" s="319">
        <v>10.8</v>
      </c>
      <c r="I49" s="31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3"/>
      <c r="T49" s="33"/>
      <c r="U49" s="34" t="s">
        <v>65</v>
      </c>
      <c r="V49" s="320">
        <v>0</v>
      </c>
      <c r="W49" s="32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33">
        <v>4680115881433</v>
      </c>
      <c r="E50" s="334"/>
      <c r="F50" s="319">
        <v>0.45</v>
      </c>
      <c r="G50" s="31">
        <v>6</v>
      </c>
      <c r="H50" s="319">
        <v>2.7</v>
      </c>
      <c r="I50" s="31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3"/>
      <c r="T50" s="33"/>
      <c r="U50" s="34" t="s">
        <v>65</v>
      </c>
      <c r="V50" s="320">
        <v>0</v>
      </c>
      <c r="W50" s="32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6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6" t="s">
        <v>65</v>
      </c>
      <c r="V52" s="322">
        <f>IFERROR(SUM(V49:V50),"0")</f>
        <v>0</v>
      </c>
      <c r="W52" s="322">
        <f>IFERROR(SUM(W49:W50),"0")</f>
        <v>0</v>
      </c>
      <c r="X52" s="36"/>
      <c r="Y52" s="323"/>
      <c r="Z52" s="323"/>
    </row>
    <row r="53" spans="1:53" ht="16.5" hidden="1" customHeight="1" x14ac:dyDescent="0.25">
      <c r="A53" s="389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2"/>
      <c r="Z53" s="312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4"/>
      <c r="Z54" s="314"/>
    </row>
    <row r="55" spans="1:53" ht="27" hidden="1" customHeight="1" x14ac:dyDescent="0.25">
      <c r="A55" s="53" t="s">
        <v>104</v>
      </c>
      <c r="B55" s="53" t="s">
        <v>105</v>
      </c>
      <c r="C55" s="30">
        <v>4301011452</v>
      </c>
      <c r="D55" s="333">
        <v>4680115881426</v>
      </c>
      <c r="E55" s="334"/>
      <c r="F55" s="319">
        <v>1.35</v>
      </c>
      <c r="G55" s="31">
        <v>8</v>
      </c>
      <c r="H55" s="319">
        <v>10.8</v>
      </c>
      <c r="I55" s="31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3"/>
      <c r="T55" s="33"/>
      <c r="U55" s="34" t="s">
        <v>65</v>
      </c>
      <c r="V55" s="320">
        <v>0</v>
      </c>
      <c r="W55" s="321">
        <f>IFERROR(IF(V55="",0,CEILING((V55/$H55),1)*$H55),"")</f>
        <v>0</v>
      </c>
      <c r="X55" s="35" t="str">
        <f>IFERROR(IF(W55=0,"",ROUNDUP(W55/H55,0)*0.02175),"")</f>
        <v/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3">
        <v>4680115881426</v>
      </c>
      <c r="E56" s="334"/>
      <c r="F56" s="319">
        <v>1.35</v>
      </c>
      <c r="G56" s="31">
        <v>8</v>
      </c>
      <c r="H56" s="319">
        <v>10.8</v>
      </c>
      <c r="I56" s="31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53" t="s">
        <v>108</v>
      </c>
      <c r="O56" s="338"/>
      <c r="P56" s="338"/>
      <c r="Q56" s="338"/>
      <c r="R56" s="334"/>
      <c r="S56" s="33"/>
      <c r="T56" s="33"/>
      <c r="U56" s="34" t="s">
        <v>65</v>
      </c>
      <c r="V56" s="320">
        <v>0</v>
      </c>
      <c r="W56" s="32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3">
        <v>4680115881419</v>
      </c>
      <c r="E57" s="334"/>
      <c r="F57" s="319">
        <v>0.45</v>
      </c>
      <c r="G57" s="31">
        <v>10</v>
      </c>
      <c r="H57" s="319">
        <v>4.5</v>
      </c>
      <c r="I57" s="31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3"/>
      <c r="T57" s="33"/>
      <c r="U57" s="34" t="s">
        <v>65</v>
      </c>
      <c r="V57" s="320">
        <v>0</v>
      </c>
      <c r="W57" s="32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3">
        <v>4680115881525</v>
      </c>
      <c r="E58" s="334"/>
      <c r="F58" s="319">
        <v>0.4</v>
      </c>
      <c r="G58" s="31">
        <v>10</v>
      </c>
      <c r="H58" s="319">
        <v>4</v>
      </c>
      <c r="I58" s="31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46" t="s">
        <v>113</v>
      </c>
      <c r="O58" s="338"/>
      <c r="P58" s="338"/>
      <c r="Q58" s="338"/>
      <c r="R58" s="334"/>
      <c r="S58" s="33"/>
      <c r="T58" s="33"/>
      <c r="U58" s="34" t="s">
        <v>65</v>
      </c>
      <c r="V58" s="320">
        <v>0</v>
      </c>
      <c r="W58" s="32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hidden="1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6" t="s">
        <v>67</v>
      </c>
      <c r="V59" s="322">
        <f>IFERROR(V55/H55,"0")+IFERROR(V56/H56,"0")+IFERROR(V57/H57,"0")+IFERROR(V58/H58,"0")</f>
        <v>0</v>
      </c>
      <c r="W59" s="322">
        <f>IFERROR(W55/H55,"0")+IFERROR(W56/H56,"0")+IFERROR(W57/H57,"0")+IFERROR(W58/H58,"0")</f>
        <v>0</v>
      </c>
      <c r="X59" s="322">
        <f>IFERROR(IF(X55="",0,X55),"0")+IFERROR(IF(X56="",0,X56),"0")+IFERROR(IF(X57="",0,X57),"0")+IFERROR(IF(X58="",0,X58),"0")</f>
        <v>0</v>
      </c>
      <c r="Y59" s="323"/>
      <c r="Z59" s="323"/>
    </row>
    <row r="60" spans="1:53" hidden="1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6" t="s">
        <v>65</v>
      </c>
      <c r="V60" s="322">
        <f>IFERROR(SUM(V55:V58),"0")</f>
        <v>0</v>
      </c>
      <c r="W60" s="322">
        <f>IFERROR(SUM(W55:W58),"0")</f>
        <v>0</v>
      </c>
      <c r="X60" s="36"/>
      <c r="Y60" s="323"/>
      <c r="Z60" s="323"/>
    </row>
    <row r="61" spans="1:53" ht="16.5" hidden="1" customHeight="1" x14ac:dyDescent="0.25">
      <c r="A61" s="389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2"/>
      <c r="Z61" s="312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4"/>
      <c r="Z62" s="314"/>
    </row>
    <row r="63" spans="1:53" ht="27" hidden="1" customHeight="1" x14ac:dyDescent="0.25">
      <c r="A63" s="53" t="s">
        <v>114</v>
      </c>
      <c r="B63" s="53" t="s">
        <v>115</v>
      </c>
      <c r="C63" s="30">
        <v>4301011623</v>
      </c>
      <c r="D63" s="333">
        <v>4607091382945</v>
      </c>
      <c r="E63" s="334"/>
      <c r="F63" s="319">
        <v>1.4</v>
      </c>
      <c r="G63" s="31">
        <v>8</v>
      </c>
      <c r="H63" s="319">
        <v>11.2</v>
      </c>
      <c r="I63" s="31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84" t="s">
        <v>116</v>
      </c>
      <c r="O63" s="338"/>
      <c r="P63" s="338"/>
      <c r="Q63" s="338"/>
      <c r="R63" s="334"/>
      <c r="S63" s="33"/>
      <c r="T63" s="33"/>
      <c r="U63" s="34" t="s">
        <v>65</v>
      </c>
      <c r="V63" s="320">
        <v>0</v>
      </c>
      <c r="W63" s="321">
        <f t="shared" ref="W63:W82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117</v>
      </c>
      <c r="B64" s="53" t="s">
        <v>118</v>
      </c>
      <c r="C64" s="30">
        <v>4301011540</v>
      </c>
      <c r="D64" s="333">
        <v>4607091385670</v>
      </c>
      <c r="E64" s="334"/>
      <c r="F64" s="319">
        <v>1.4</v>
      </c>
      <c r="G64" s="31">
        <v>8</v>
      </c>
      <c r="H64" s="319">
        <v>11.2</v>
      </c>
      <c r="I64" s="31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0" t="s">
        <v>120</v>
      </c>
      <c r="O64" s="338"/>
      <c r="P64" s="338"/>
      <c r="Q64" s="338"/>
      <c r="R64" s="334"/>
      <c r="S64" s="33"/>
      <c r="T64" s="33"/>
      <c r="U64" s="34" t="s">
        <v>65</v>
      </c>
      <c r="V64" s="320">
        <v>0</v>
      </c>
      <c r="W64" s="32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4301011625</v>
      </c>
      <c r="D65" s="333">
        <v>4680115883956</v>
      </c>
      <c r="E65" s="334"/>
      <c r="F65" s="319">
        <v>1.4</v>
      </c>
      <c r="G65" s="31">
        <v>8</v>
      </c>
      <c r="H65" s="319">
        <v>11.2</v>
      </c>
      <c r="I65" s="319">
        <v>11.68</v>
      </c>
      <c r="J65" s="31">
        <v>56</v>
      </c>
      <c r="K65" s="31" t="s">
        <v>98</v>
      </c>
      <c r="L65" s="32" t="s">
        <v>99</v>
      </c>
      <c r="M65" s="31">
        <v>50</v>
      </c>
      <c r="N65" s="578" t="s">
        <v>123</v>
      </c>
      <c r="O65" s="338"/>
      <c r="P65" s="338"/>
      <c r="Q65" s="338"/>
      <c r="R65" s="334"/>
      <c r="S65" s="33"/>
      <c r="T65" s="33"/>
      <c r="U65" s="34" t="s">
        <v>65</v>
      </c>
      <c r="V65" s="320">
        <v>0</v>
      </c>
      <c r="W65" s="32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124</v>
      </c>
      <c r="B66" s="53" t="s">
        <v>125</v>
      </c>
      <c r="C66" s="30">
        <v>4301011468</v>
      </c>
      <c r="D66" s="333">
        <v>4680115881327</v>
      </c>
      <c r="E66" s="334"/>
      <c r="F66" s="319">
        <v>1.35</v>
      </c>
      <c r="G66" s="31">
        <v>8</v>
      </c>
      <c r="H66" s="319">
        <v>10.8</v>
      </c>
      <c r="I66" s="319">
        <v>11.28</v>
      </c>
      <c r="J66" s="31">
        <v>56</v>
      </c>
      <c r="K66" s="31" t="s">
        <v>98</v>
      </c>
      <c r="L66" s="32" t="s">
        <v>126</v>
      </c>
      <c r="M66" s="31">
        <v>50</v>
      </c>
      <c r="N66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3"/>
      <c r="T66" s="33"/>
      <c r="U66" s="34" t="s">
        <v>65</v>
      </c>
      <c r="V66" s="320">
        <v>0</v>
      </c>
      <c r="W66" s="32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127</v>
      </c>
      <c r="B67" s="53" t="s">
        <v>128</v>
      </c>
      <c r="C67" s="30">
        <v>4301011703</v>
      </c>
      <c r="D67" s="333">
        <v>4680115882133</v>
      </c>
      <c r="E67" s="334"/>
      <c r="F67" s="319">
        <v>1.4</v>
      </c>
      <c r="G67" s="31">
        <v>8</v>
      </c>
      <c r="H67" s="319">
        <v>11.2</v>
      </c>
      <c r="I67" s="319">
        <v>11.68</v>
      </c>
      <c r="J67" s="31">
        <v>56</v>
      </c>
      <c r="K67" s="31" t="s">
        <v>98</v>
      </c>
      <c r="L67" s="32" t="s">
        <v>99</v>
      </c>
      <c r="M67" s="31">
        <v>50</v>
      </c>
      <c r="N67" s="470" t="s">
        <v>129</v>
      </c>
      <c r="O67" s="338"/>
      <c r="P67" s="338"/>
      <c r="Q67" s="338"/>
      <c r="R67" s="334"/>
      <c r="S67" s="33"/>
      <c r="T67" s="33"/>
      <c r="U67" s="34" t="s">
        <v>65</v>
      </c>
      <c r="V67" s="320">
        <v>0</v>
      </c>
      <c r="W67" s="321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130</v>
      </c>
      <c r="B68" s="53" t="s">
        <v>131</v>
      </c>
      <c r="C68" s="30">
        <v>4301011192</v>
      </c>
      <c r="D68" s="333">
        <v>4607091382952</v>
      </c>
      <c r="E68" s="334"/>
      <c r="F68" s="319">
        <v>0.5</v>
      </c>
      <c r="G68" s="31">
        <v>6</v>
      </c>
      <c r="H68" s="319">
        <v>3</v>
      </c>
      <c r="I68" s="319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3"/>
      <c r="T68" s="33"/>
      <c r="U68" s="34" t="s">
        <v>65</v>
      </c>
      <c r="V68" s="320">
        <v>0</v>
      </c>
      <c r="W68" s="321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132</v>
      </c>
      <c r="B69" s="53" t="s">
        <v>133</v>
      </c>
      <c r="C69" s="30">
        <v>4301011565</v>
      </c>
      <c r="D69" s="333">
        <v>4680115882539</v>
      </c>
      <c r="E69" s="334"/>
      <c r="F69" s="319">
        <v>0.37</v>
      </c>
      <c r="G69" s="31">
        <v>10</v>
      </c>
      <c r="H69" s="319">
        <v>3.7</v>
      </c>
      <c r="I69" s="31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3"/>
      <c r="T69" s="33"/>
      <c r="U69" s="34" t="s">
        <v>65</v>
      </c>
      <c r="V69" s="320">
        <v>0</v>
      </c>
      <c r="W69" s="321">
        <f t="shared" si="2"/>
        <v>0</v>
      </c>
      <c r="X69" s="35" t="str">
        <f t="shared" ref="X69:X75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134</v>
      </c>
      <c r="B70" s="53" t="s">
        <v>135</v>
      </c>
      <c r="C70" s="30">
        <v>4301011382</v>
      </c>
      <c r="D70" s="333">
        <v>4607091385687</v>
      </c>
      <c r="E70" s="334"/>
      <c r="F70" s="319">
        <v>0.4</v>
      </c>
      <c r="G70" s="31">
        <v>10</v>
      </c>
      <c r="H70" s="319">
        <v>4</v>
      </c>
      <c r="I70" s="319">
        <v>4.24</v>
      </c>
      <c r="J70" s="31">
        <v>120</v>
      </c>
      <c r="K70" s="31" t="s">
        <v>63</v>
      </c>
      <c r="L70" s="32" t="s">
        <v>119</v>
      </c>
      <c r="M70" s="31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3"/>
      <c r="T70" s="33"/>
      <c r="U70" s="34" t="s">
        <v>65</v>
      </c>
      <c r="V70" s="320">
        <v>0</v>
      </c>
      <c r="W70" s="32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136</v>
      </c>
      <c r="B71" s="53" t="s">
        <v>137</v>
      </c>
      <c r="C71" s="30">
        <v>4301011344</v>
      </c>
      <c r="D71" s="333">
        <v>4607091384604</v>
      </c>
      <c r="E71" s="334"/>
      <c r="F71" s="319">
        <v>0.4</v>
      </c>
      <c r="G71" s="31">
        <v>10</v>
      </c>
      <c r="H71" s="319">
        <v>4</v>
      </c>
      <c r="I71" s="319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3"/>
      <c r="T71" s="33"/>
      <c r="U71" s="34" t="s">
        <v>65</v>
      </c>
      <c r="V71" s="320">
        <v>0</v>
      </c>
      <c r="W71" s="32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138</v>
      </c>
      <c r="B72" s="53" t="s">
        <v>139</v>
      </c>
      <c r="C72" s="30">
        <v>4301011386</v>
      </c>
      <c r="D72" s="333">
        <v>4680115880283</v>
      </c>
      <c r="E72" s="334"/>
      <c r="F72" s="319">
        <v>0.6</v>
      </c>
      <c r="G72" s="31">
        <v>8</v>
      </c>
      <c r="H72" s="319">
        <v>4.8</v>
      </c>
      <c r="I72" s="319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3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3"/>
      <c r="T72" s="33"/>
      <c r="U72" s="34" t="s">
        <v>65</v>
      </c>
      <c r="V72" s="320">
        <v>0</v>
      </c>
      <c r="W72" s="32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140</v>
      </c>
      <c r="B73" s="53" t="s">
        <v>141</v>
      </c>
      <c r="C73" s="30">
        <v>4301011624</v>
      </c>
      <c r="D73" s="333">
        <v>4680115883949</v>
      </c>
      <c r="E73" s="334"/>
      <c r="F73" s="319">
        <v>0.37</v>
      </c>
      <c r="G73" s="31">
        <v>10</v>
      </c>
      <c r="H73" s="319">
        <v>3.7</v>
      </c>
      <c r="I73" s="319">
        <v>3.94</v>
      </c>
      <c r="J73" s="31">
        <v>120</v>
      </c>
      <c r="K73" s="31" t="s">
        <v>63</v>
      </c>
      <c r="L73" s="32" t="s">
        <v>99</v>
      </c>
      <c r="M73" s="31">
        <v>50</v>
      </c>
      <c r="N73" s="548" t="s">
        <v>142</v>
      </c>
      <c r="O73" s="338"/>
      <c r="P73" s="338"/>
      <c r="Q73" s="338"/>
      <c r="R73" s="334"/>
      <c r="S73" s="33"/>
      <c r="T73" s="33"/>
      <c r="U73" s="34" t="s">
        <v>65</v>
      </c>
      <c r="V73" s="320">
        <v>0</v>
      </c>
      <c r="W73" s="32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16.5" hidden="1" customHeight="1" x14ac:dyDescent="0.25">
      <c r="A74" s="53" t="s">
        <v>143</v>
      </c>
      <c r="B74" s="53" t="s">
        <v>144</v>
      </c>
      <c r="C74" s="30">
        <v>4301011476</v>
      </c>
      <c r="D74" s="333">
        <v>4680115881518</v>
      </c>
      <c r="E74" s="334"/>
      <c r="F74" s="319">
        <v>0.4</v>
      </c>
      <c r="G74" s="31">
        <v>10</v>
      </c>
      <c r="H74" s="319">
        <v>4</v>
      </c>
      <c r="I74" s="319">
        <v>4.24</v>
      </c>
      <c r="J74" s="31">
        <v>120</v>
      </c>
      <c r="K74" s="31" t="s">
        <v>63</v>
      </c>
      <c r="L74" s="32" t="s">
        <v>119</v>
      </c>
      <c r="M74" s="31">
        <v>50</v>
      </c>
      <c r="N74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3"/>
      <c r="T74" s="33"/>
      <c r="U74" s="34" t="s">
        <v>65</v>
      </c>
      <c r="V74" s="320">
        <v>0</v>
      </c>
      <c r="W74" s="32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145</v>
      </c>
      <c r="B75" s="53" t="s">
        <v>146</v>
      </c>
      <c r="C75" s="30">
        <v>4301011443</v>
      </c>
      <c r="D75" s="333">
        <v>4680115881303</v>
      </c>
      <c r="E75" s="334"/>
      <c r="F75" s="319">
        <v>0.45</v>
      </c>
      <c r="G75" s="31">
        <v>10</v>
      </c>
      <c r="H75" s="319">
        <v>4.5</v>
      </c>
      <c r="I75" s="319">
        <v>4.71</v>
      </c>
      <c r="J75" s="31">
        <v>120</v>
      </c>
      <c r="K75" s="31" t="s">
        <v>63</v>
      </c>
      <c r="L75" s="32" t="s">
        <v>126</v>
      </c>
      <c r="M75" s="31">
        <v>50</v>
      </c>
      <c r="N75" s="5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3"/>
      <c r="T75" s="33"/>
      <c r="U75" s="34" t="s">
        <v>65</v>
      </c>
      <c r="V75" s="320">
        <v>0</v>
      </c>
      <c r="W75" s="321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147</v>
      </c>
      <c r="B76" s="53" t="s">
        <v>148</v>
      </c>
      <c r="C76" s="30">
        <v>4301011562</v>
      </c>
      <c r="D76" s="333">
        <v>4680115882577</v>
      </c>
      <c r="E76" s="334"/>
      <c r="F76" s="319">
        <v>0.4</v>
      </c>
      <c r="G76" s="31">
        <v>8</v>
      </c>
      <c r="H76" s="319">
        <v>3.2</v>
      </c>
      <c r="I76" s="319">
        <v>3.4</v>
      </c>
      <c r="J76" s="31">
        <v>156</v>
      </c>
      <c r="K76" s="31" t="s">
        <v>63</v>
      </c>
      <c r="L76" s="32" t="s">
        <v>84</v>
      </c>
      <c r="M76" s="31">
        <v>90</v>
      </c>
      <c r="N76" s="529" t="s">
        <v>149</v>
      </c>
      <c r="O76" s="338"/>
      <c r="P76" s="338"/>
      <c r="Q76" s="338"/>
      <c r="R76" s="334"/>
      <c r="S76" s="33" t="s">
        <v>150</v>
      </c>
      <c r="T76" s="33"/>
      <c r="U76" s="34" t="s">
        <v>65</v>
      </c>
      <c r="V76" s="320">
        <v>0</v>
      </c>
      <c r="W76" s="321">
        <f t="shared" si="2"/>
        <v>0</v>
      </c>
      <c r="X76" s="35" t="str">
        <f>IFERROR(IF(W76=0,"",ROUNDUP(W76/H76,0)*0.00753),"")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151</v>
      </c>
      <c r="C77" s="30">
        <v>4301011564</v>
      </c>
      <c r="D77" s="333">
        <v>4680115882577</v>
      </c>
      <c r="E77" s="334"/>
      <c r="F77" s="319">
        <v>0.4</v>
      </c>
      <c r="G77" s="31">
        <v>8</v>
      </c>
      <c r="H77" s="319">
        <v>3.2</v>
      </c>
      <c r="I77" s="319">
        <v>3.4</v>
      </c>
      <c r="J77" s="31">
        <v>156</v>
      </c>
      <c r="K77" s="31" t="s">
        <v>63</v>
      </c>
      <c r="L77" s="32" t="s">
        <v>84</v>
      </c>
      <c r="M77" s="31">
        <v>90</v>
      </c>
      <c r="N77" s="501" t="s">
        <v>152</v>
      </c>
      <c r="O77" s="338"/>
      <c r="P77" s="338"/>
      <c r="Q77" s="338"/>
      <c r="R77" s="334"/>
      <c r="S77" s="33" t="s">
        <v>150</v>
      </c>
      <c r="T77" s="33"/>
      <c r="U77" s="34" t="s">
        <v>65</v>
      </c>
      <c r="V77" s="320">
        <v>0</v>
      </c>
      <c r="W77" s="321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153</v>
      </c>
      <c r="B78" s="53" t="s">
        <v>154</v>
      </c>
      <c r="C78" s="30">
        <v>4301011432</v>
      </c>
      <c r="D78" s="333">
        <v>4680115882720</v>
      </c>
      <c r="E78" s="334"/>
      <c r="F78" s="319">
        <v>0.45</v>
      </c>
      <c r="G78" s="31">
        <v>10</v>
      </c>
      <c r="H78" s="319">
        <v>4.5</v>
      </c>
      <c r="I78" s="319">
        <v>4.74</v>
      </c>
      <c r="J78" s="31">
        <v>120</v>
      </c>
      <c r="K78" s="31" t="s">
        <v>63</v>
      </c>
      <c r="L78" s="32" t="s">
        <v>99</v>
      </c>
      <c r="M78" s="31">
        <v>90</v>
      </c>
      <c r="N78" s="570" t="s">
        <v>155</v>
      </c>
      <c r="O78" s="338"/>
      <c r="P78" s="338"/>
      <c r="Q78" s="338"/>
      <c r="R78" s="334"/>
      <c r="S78" s="33"/>
      <c r="T78" s="33"/>
      <c r="U78" s="34" t="s">
        <v>65</v>
      </c>
      <c r="V78" s="320">
        <v>0</v>
      </c>
      <c r="W78" s="32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156</v>
      </c>
      <c r="B79" s="53" t="s">
        <v>157</v>
      </c>
      <c r="C79" s="30">
        <v>4301011352</v>
      </c>
      <c r="D79" s="333">
        <v>4607091388466</v>
      </c>
      <c r="E79" s="334"/>
      <c r="F79" s="319">
        <v>0.45</v>
      </c>
      <c r="G79" s="31">
        <v>6</v>
      </c>
      <c r="H79" s="319">
        <v>2.7</v>
      </c>
      <c r="I79" s="319">
        <v>2.9</v>
      </c>
      <c r="J79" s="31">
        <v>156</v>
      </c>
      <c r="K79" s="31" t="s">
        <v>63</v>
      </c>
      <c r="L79" s="32" t="s">
        <v>119</v>
      </c>
      <c r="M79" s="31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3"/>
      <c r="T79" s="33"/>
      <c r="U79" s="34" t="s">
        <v>65</v>
      </c>
      <c r="V79" s="320">
        <v>0</v>
      </c>
      <c r="W79" s="321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158</v>
      </c>
      <c r="B80" s="53" t="s">
        <v>159</v>
      </c>
      <c r="C80" s="30">
        <v>4301011417</v>
      </c>
      <c r="D80" s="333">
        <v>4680115880269</v>
      </c>
      <c r="E80" s="334"/>
      <c r="F80" s="319">
        <v>0.375</v>
      </c>
      <c r="G80" s="31">
        <v>10</v>
      </c>
      <c r="H80" s="319">
        <v>3.75</v>
      </c>
      <c r="I80" s="319">
        <v>3.99</v>
      </c>
      <c r="J80" s="31">
        <v>120</v>
      </c>
      <c r="K80" s="31" t="s">
        <v>63</v>
      </c>
      <c r="L80" s="32" t="s">
        <v>119</v>
      </c>
      <c r="M80" s="31">
        <v>50</v>
      </c>
      <c r="N80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3"/>
      <c r="T80" s="33"/>
      <c r="U80" s="34" t="s">
        <v>65</v>
      </c>
      <c r="V80" s="320">
        <v>0</v>
      </c>
      <c r="W80" s="321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160</v>
      </c>
      <c r="B81" s="53" t="s">
        <v>161</v>
      </c>
      <c r="C81" s="30">
        <v>4301011415</v>
      </c>
      <c r="D81" s="333">
        <v>4680115880429</v>
      </c>
      <c r="E81" s="334"/>
      <c r="F81" s="319">
        <v>0.45</v>
      </c>
      <c r="G81" s="31">
        <v>10</v>
      </c>
      <c r="H81" s="319">
        <v>4.5</v>
      </c>
      <c r="I81" s="319">
        <v>4.74</v>
      </c>
      <c r="J81" s="31">
        <v>120</v>
      </c>
      <c r="K81" s="31" t="s">
        <v>63</v>
      </c>
      <c r="L81" s="32" t="s">
        <v>119</v>
      </c>
      <c r="M81" s="31">
        <v>50</v>
      </c>
      <c r="N81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3"/>
      <c r="T81" s="33"/>
      <c r="U81" s="34" t="s">
        <v>65</v>
      </c>
      <c r="V81" s="320">
        <v>0</v>
      </c>
      <c r="W81" s="321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ht="16.5" hidden="1" customHeight="1" x14ac:dyDescent="0.25">
      <c r="A82" s="53" t="s">
        <v>162</v>
      </c>
      <c r="B82" s="53" t="s">
        <v>163</v>
      </c>
      <c r="C82" s="30">
        <v>4301011462</v>
      </c>
      <c r="D82" s="333">
        <v>4680115881457</v>
      </c>
      <c r="E82" s="334"/>
      <c r="F82" s="319">
        <v>0.75</v>
      </c>
      <c r="G82" s="31">
        <v>6</v>
      </c>
      <c r="H82" s="319">
        <v>4.5</v>
      </c>
      <c r="I82" s="319">
        <v>4.74</v>
      </c>
      <c r="J82" s="31">
        <v>120</v>
      </c>
      <c r="K82" s="31" t="s">
        <v>63</v>
      </c>
      <c r="L82" s="32" t="s">
        <v>119</v>
      </c>
      <c r="M82" s="31">
        <v>50</v>
      </c>
      <c r="N82" s="3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3"/>
      <c r="T82" s="33"/>
      <c r="U82" s="34" t="s">
        <v>65</v>
      </c>
      <c r="V82" s="320">
        <v>0</v>
      </c>
      <c r="W82" s="321">
        <f t="shared" si="2"/>
        <v>0</v>
      </c>
      <c r="X82" s="35" t="str">
        <f>IFERROR(IF(W82=0,"",ROUNDUP(W82/H82,0)*0.00937),"")</f>
        <v/>
      </c>
      <c r="Y82" s="55"/>
      <c r="Z82" s="56"/>
      <c r="AD82" s="57"/>
      <c r="BA82" s="93" t="s">
        <v>1</v>
      </c>
    </row>
    <row r="83" spans="1:53" hidden="1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6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6" t="s">
        <v>65</v>
      </c>
      <c r="V84" s="322">
        <f>IFERROR(SUM(V63:V82),"0")</f>
        <v>0</v>
      </c>
      <c r="W84" s="322">
        <f>IFERROR(SUM(W63:W82),"0")</f>
        <v>0</v>
      </c>
      <c r="X84" s="36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4"/>
      <c r="Z85" s="314"/>
    </row>
    <row r="86" spans="1:53" ht="16.5" hidden="1" customHeight="1" x14ac:dyDescent="0.25">
      <c r="A86" s="53" t="s">
        <v>164</v>
      </c>
      <c r="B86" s="53" t="s">
        <v>165</v>
      </c>
      <c r="C86" s="30">
        <v>4301020235</v>
      </c>
      <c r="D86" s="333">
        <v>4680115881488</v>
      </c>
      <c r="E86" s="334"/>
      <c r="F86" s="319">
        <v>1.35</v>
      </c>
      <c r="G86" s="31">
        <v>8</v>
      </c>
      <c r="H86" s="319">
        <v>10.8</v>
      </c>
      <c r="I86" s="319">
        <v>11.28</v>
      </c>
      <c r="J86" s="31">
        <v>48</v>
      </c>
      <c r="K86" s="31" t="s">
        <v>98</v>
      </c>
      <c r="L86" s="32" t="s">
        <v>99</v>
      </c>
      <c r="M86" s="31">
        <v>50</v>
      </c>
      <c r="N86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3"/>
      <c r="T86" s="33"/>
      <c r="U86" s="34" t="s">
        <v>65</v>
      </c>
      <c r="V86" s="320">
        <v>0</v>
      </c>
      <c r="W86" s="321">
        <f>IFERROR(IF(V86="",0,CEILING((V86/$H86),1)*$H86),"")</f>
        <v>0</v>
      </c>
      <c r="X86" s="35" t="str">
        <f>IFERROR(IF(W86=0,"",ROUNDUP(W86/H86,0)*0.02175),"")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4301020183</v>
      </c>
      <c r="D87" s="333">
        <v>4607091384765</v>
      </c>
      <c r="E87" s="334"/>
      <c r="F87" s="319">
        <v>0.42</v>
      </c>
      <c r="G87" s="31">
        <v>6</v>
      </c>
      <c r="H87" s="319">
        <v>2.52</v>
      </c>
      <c r="I87" s="319">
        <v>2.72</v>
      </c>
      <c r="J87" s="31">
        <v>156</v>
      </c>
      <c r="K87" s="31" t="s">
        <v>63</v>
      </c>
      <c r="L87" s="32" t="s">
        <v>99</v>
      </c>
      <c r="M87" s="31">
        <v>45</v>
      </c>
      <c r="N87" s="519" t="s">
        <v>168</v>
      </c>
      <c r="O87" s="338"/>
      <c r="P87" s="338"/>
      <c r="Q87" s="338"/>
      <c r="R87" s="334"/>
      <c r="S87" s="33"/>
      <c r="T87" s="33"/>
      <c r="U87" s="34" t="s">
        <v>65</v>
      </c>
      <c r="V87" s="320">
        <v>0</v>
      </c>
      <c r="W87" s="321">
        <f>IFERROR(IF(V87="",0,CEILING((V87/$H87),1)*$H87),"")</f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169</v>
      </c>
      <c r="B88" s="53" t="s">
        <v>170</v>
      </c>
      <c r="C88" s="30">
        <v>4301020228</v>
      </c>
      <c r="D88" s="333">
        <v>4680115882751</v>
      </c>
      <c r="E88" s="334"/>
      <c r="F88" s="319">
        <v>0.45</v>
      </c>
      <c r="G88" s="31">
        <v>10</v>
      </c>
      <c r="H88" s="319">
        <v>4.5</v>
      </c>
      <c r="I88" s="319">
        <v>4.74</v>
      </c>
      <c r="J88" s="31">
        <v>120</v>
      </c>
      <c r="K88" s="31" t="s">
        <v>63</v>
      </c>
      <c r="L88" s="32" t="s">
        <v>99</v>
      </c>
      <c r="M88" s="31">
        <v>90</v>
      </c>
      <c r="N88" s="368" t="s">
        <v>171</v>
      </c>
      <c r="O88" s="338"/>
      <c r="P88" s="338"/>
      <c r="Q88" s="338"/>
      <c r="R88" s="334"/>
      <c r="S88" s="33"/>
      <c r="T88" s="33"/>
      <c r="U88" s="34" t="s">
        <v>65</v>
      </c>
      <c r="V88" s="320">
        <v>0</v>
      </c>
      <c r="W88" s="321">
        <f>IFERROR(IF(V88="",0,CEILING((V88/$H88),1)*$H88),"")</f>
        <v>0</v>
      </c>
      <c r="X88" s="35" t="str">
        <f>IFERROR(IF(W88=0,"",ROUNDUP(W88/H88,0)*0.00937),"")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172</v>
      </c>
      <c r="B89" s="53" t="s">
        <v>173</v>
      </c>
      <c r="C89" s="30">
        <v>4301020258</v>
      </c>
      <c r="D89" s="333">
        <v>4680115882775</v>
      </c>
      <c r="E89" s="334"/>
      <c r="F89" s="319">
        <v>0.3</v>
      </c>
      <c r="G89" s="31">
        <v>8</v>
      </c>
      <c r="H89" s="319">
        <v>2.4</v>
      </c>
      <c r="I89" s="319">
        <v>2.5</v>
      </c>
      <c r="J89" s="31">
        <v>234</v>
      </c>
      <c r="K89" s="31" t="s">
        <v>174</v>
      </c>
      <c r="L89" s="32" t="s">
        <v>119</v>
      </c>
      <c r="M89" s="31">
        <v>50</v>
      </c>
      <c r="N89" s="532" t="s">
        <v>175</v>
      </c>
      <c r="O89" s="338"/>
      <c r="P89" s="338"/>
      <c r="Q89" s="338"/>
      <c r="R89" s="334"/>
      <c r="S89" s="33"/>
      <c r="T89" s="33"/>
      <c r="U89" s="34" t="s">
        <v>65</v>
      </c>
      <c r="V89" s="320">
        <v>0</v>
      </c>
      <c r="W89" s="321">
        <f>IFERROR(IF(V89="",0,CEILING((V89/$H89),1)*$H89),"")</f>
        <v>0</v>
      </c>
      <c r="X89" s="35" t="str">
        <f>IFERROR(IF(W89=0,"",ROUNDUP(W89/H89,0)*0.00502),"")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176</v>
      </c>
      <c r="B90" s="53" t="s">
        <v>177</v>
      </c>
      <c r="C90" s="30">
        <v>4301020217</v>
      </c>
      <c r="D90" s="333">
        <v>4680115880658</v>
      </c>
      <c r="E90" s="334"/>
      <c r="F90" s="319">
        <v>0.4</v>
      </c>
      <c r="G90" s="31">
        <v>6</v>
      </c>
      <c r="H90" s="319">
        <v>2.4</v>
      </c>
      <c r="I90" s="319">
        <v>2.6</v>
      </c>
      <c r="J90" s="31">
        <v>156</v>
      </c>
      <c r="K90" s="31" t="s">
        <v>63</v>
      </c>
      <c r="L90" s="32" t="s">
        <v>99</v>
      </c>
      <c r="M90" s="31">
        <v>50</v>
      </c>
      <c r="N90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3"/>
      <c r="T90" s="33"/>
      <c r="U90" s="34" t="s">
        <v>65</v>
      </c>
      <c r="V90" s="320">
        <v>0</v>
      </c>
      <c r="W90" s="321">
        <f>IFERROR(IF(V90="",0,CEILING((V90/$H90),1)*$H90),"")</f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6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6" t="s">
        <v>65</v>
      </c>
      <c r="V92" s="322">
        <f>IFERROR(SUM(V86:V90),"0")</f>
        <v>0</v>
      </c>
      <c r="W92" s="322">
        <f>IFERROR(SUM(W86:W90),"0")</f>
        <v>0</v>
      </c>
      <c r="X92" s="36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4"/>
      <c r="Z93" s="314"/>
    </row>
    <row r="94" spans="1:53" ht="16.5" hidden="1" customHeight="1" x14ac:dyDescent="0.25">
      <c r="A94" s="53" t="s">
        <v>178</v>
      </c>
      <c r="B94" s="53" t="s">
        <v>179</v>
      </c>
      <c r="C94" s="30">
        <v>4301030895</v>
      </c>
      <c r="D94" s="333">
        <v>4607091387667</v>
      </c>
      <c r="E94" s="334"/>
      <c r="F94" s="319">
        <v>0.9</v>
      </c>
      <c r="G94" s="31">
        <v>10</v>
      </c>
      <c r="H94" s="319">
        <v>9</v>
      </c>
      <c r="I94" s="319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3"/>
      <c r="T94" s="33"/>
      <c r="U94" s="34" t="s">
        <v>65</v>
      </c>
      <c r="V94" s="320">
        <v>0</v>
      </c>
      <c r="W94" s="321">
        <f t="shared" ref="W94:W102" si="4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180</v>
      </c>
      <c r="B95" s="53" t="s">
        <v>181</v>
      </c>
      <c r="C95" s="30">
        <v>4301030961</v>
      </c>
      <c r="D95" s="333">
        <v>4607091387636</v>
      </c>
      <c r="E95" s="334"/>
      <c r="F95" s="319">
        <v>0.7</v>
      </c>
      <c r="G95" s="31">
        <v>6</v>
      </c>
      <c r="H95" s="319">
        <v>4.2</v>
      </c>
      <c r="I95" s="319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3"/>
      <c r="T95" s="33"/>
      <c r="U95" s="34" t="s">
        <v>65</v>
      </c>
      <c r="V95" s="320">
        <v>0</v>
      </c>
      <c r="W95" s="321">
        <f t="shared" si="4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182</v>
      </c>
      <c r="B96" s="53" t="s">
        <v>183</v>
      </c>
      <c r="C96" s="30">
        <v>4301031080</v>
      </c>
      <c r="D96" s="333">
        <v>4607091386745</v>
      </c>
      <c r="E96" s="334"/>
      <c r="F96" s="319">
        <v>0.8</v>
      </c>
      <c r="G96" s="31">
        <v>6</v>
      </c>
      <c r="H96" s="319">
        <v>4.8</v>
      </c>
      <c r="I96" s="319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3"/>
      <c r="T96" s="33"/>
      <c r="U96" s="34" t="s">
        <v>65</v>
      </c>
      <c r="V96" s="320">
        <v>0</v>
      </c>
      <c r="W96" s="321">
        <f t="shared" si="4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hidden="1" customHeight="1" x14ac:dyDescent="0.25">
      <c r="A97" s="53" t="s">
        <v>184</v>
      </c>
      <c r="B97" s="53" t="s">
        <v>185</v>
      </c>
      <c r="C97" s="30">
        <v>4301030963</v>
      </c>
      <c r="D97" s="333">
        <v>4607091382426</v>
      </c>
      <c r="E97" s="334"/>
      <c r="F97" s="319">
        <v>0.9</v>
      </c>
      <c r="G97" s="31">
        <v>10</v>
      </c>
      <c r="H97" s="319">
        <v>9</v>
      </c>
      <c r="I97" s="319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4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3"/>
      <c r="T97" s="33"/>
      <c r="U97" s="34" t="s">
        <v>65</v>
      </c>
      <c r="V97" s="320">
        <v>0</v>
      </c>
      <c r="W97" s="321">
        <f t="shared" si="4"/>
        <v>0</v>
      </c>
      <c r="X97" s="35" t="str">
        <f>IFERROR(IF(W97=0,"",ROUNDUP(W97/H97,0)*0.02175),"")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186</v>
      </c>
      <c r="B98" s="53" t="s">
        <v>187</v>
      </c>
      <c r="C98" s="30">
        <v>4301030962</v>
      </c>
      <c r="D98" s="333">
        <v>4607091386547</v>
      </c>
      <c r="E98" s="334"/>
      <c r="F98" s="319">
        <v>0.35</v>
      </c>
      <c r="G98" s="31">
        <v>8</v>
      </c>
      <c r="H98" s="319">
        <v>2.8</v>
      </c>
      <c r="I98" s="319">
        <v>2.94</v>
      </c>
      <c r="J98" s="31">
        <v>234</v>
      </c>
      <c r="K98" s="31" t="s">
        <v>174</v>
      </c>
      <c r="L98" s="32" t="s">
        <v>64</v>
      </c>
      <c r="M98" s="31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3"/>
      <c r="T98" s="33"/>
      <c r="U98" s="34" t="s">
        <v>65</v>
      </c>
      <c r="V98" s="320">
        <v>0</v>
      </c>
      <c r="W98" s="321">
        <f t="shared" si="4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188</v>
      </c>
      <c r="B99" s="53" t="s">
        <v>189</v>
      </c>
      <c r="C99" s="30">
        <v>4301031079</v>
      </c>
      <c r="D99" s="333">
        <v>4607091384734</v>
      </c>
      <c r="E99" s="334"/>
      <c r="F99" s="319">
        <v>0.35</v>
      </c>
      <c r="G99" s="31">
        <v>6</v>
      </c>
      <c r="H99" s="319">
        <v>2.1</v>
      </c>
      <c r="I99" s="319">
        <v>2.2000000000000002</v>
      </c>
      <c r="J99" s="31">
        <v>234</v>
      </c>
      <c r="K99" s="31" t="s">
        <v>174</v>
      </c>
      <c r="L99" s="32" t="s">
        <v>64</v>
      </c>
      <c r="M99" s="31">
        <v>45</v>
      </c>
      <c r="N99" s="5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3"/>
      <c r="T99" s="33"/>
      <c r="U99" s="34" t="s">
        <v>65</v>
      </c>
      <c r="V99" s="320">
        <v>0</v>
      </c>
      <c r="W99" s="321">
        <f t="shared" si="4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190</v>
      </c>
      <c r="B100" s="53" t="s">
        <v>191</v>
      </c>
      <c r="C100" s="30">
        <v>4301030964</v>
      </c>
      <c r="D100" s="333">
        <v>4607091382464</v>
      </c>
      <c r="E100" s="334"/>
      <c r="F100" s="319">
        <v>0.35</v>
      </c>
      <c r="G100" s="31">
        <v>8</v>
      </c>
      <c r="H100" s="319">
        <v>2.8</v>
      </c>
      <c r="I100" s="319">
        <v>2.964</v>
      </c>
      <c r="J100" s="31">
        <v>234</v>
      </c>
      <c r="K100" s="31" t="s">
        <v>174</v>
      </c>
      <c r="L100" s="32" t="s">
        <v>64</v>
      </c>
      <c r="M100" s="31">
        <v>40</v>
      </c>
      <c r="N100" s="6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3"/>
      <c r="T100" s="33"/>
      <c r="U100" s="34" t="s">
        <v>65</v>
      </c>
      <c r="V100" s="320">
        <v>0</v>
      </c>
      <c r="W100" s="321">
        <f t="shared" si="4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192</v>
      </c>
      <c r="B101" s="53" t="s">
        <v>193</v>
      </c>
      <c r="C101" s="30">
        <v>4301031235</v>
      </c>
      <c r="D101" s="333">
        <v>4680115883444</v>
      </c>
      <c r="E101" s="334"/>
      <c r="F101" s="319">
        <v>0.35</v>
      </c>
      <c r="G101" s="31">
        <v>8</v>
      </c>
      <c r="H101" s="319">
        <v>2.8</v>
      </c>
      <c r="I101" s="31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27" t="s">
        <v>194</v>
      </c>
      <c r="O101" s="338"/>
      <c r="P101" s="338"/>
      <c r="Q101" s="338"/>
      <c r="R101" s="334"/>
      <c r="S101" s="33"/>
      <c r="T101" s="33"/>
      <c r="U101" s="34" t="s">
        <v>65</v>
      </c>
      <c r="V101" s="320">
        <v>0</v>
      </c>
      <c r="W101" s="321">
        <f t="shared" si="4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192</v>
      </c>
      <c r="B102" s="53" t="s">
        <v>195</v>
      </c>
      <c r="C102" s="30">
        <v>4301031234</v>
      </c>
      <c r="D102" s="333">
        <v>4680115883444</v>
      </c>
      <c r="E102" s="334"/>
      <c r="F102" s="319">
        <v>0.35</v>
      </c>
      <c r="G102" s="31">
        <v>8</v>
      </c>
      <c r="H102" s="319">
        <v>2.8</v>
      </c>
      <c r="I102" s="319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601" t="s">
        <v>194</v>
      </c>
      <c r="O102" s="338"/>
      <c r="P102" s="338"/>
      <c r="Q102" s="338"/>
      <c r="R102" s="334"/>
      <c r="S102" s="33"/>
      <c r="T102" s="33"/>
      <c r="U102" s="34" t="s">
        <v>65</v>
      </c>
      <c r="V102" s="320">
        <v>0</v>
      </c>
      <c r="W102" s="321">
        <f t="shared" si="4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6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6" t="s">
        <v>65</v>
      </c>
      <c r="V104" s="322">
        <f>IFERROR(SUM(V94:V102),"0")</f>
        <v>0</v>
      </c>
      <c r="W104" s="322">
        <f>IFERROR(SUM(W94:W102),"0")</f>
        <v>0</v>
      </c>
      <c r="X104" s="36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4"/>
      <c r="Z105" s="314"/>
    </row>
    <row r="106" spans="1:53" ht="27" hidden="1" customHeight="1" x14ac:dyDescent="0.25">
      <c r="A106" s="53" t="s">
        <v>196</v>
      </c>
      <c r="B106" s="53" t="s">
        <v>197</v>
      </c>
      <c r="C106" s="30">
        <v>4301051437</v>
      </c>
      <c r="D106" s="333">
        <v>4607091386967</v>
      </c>
      <c r="E106" s="334"/>
      <c r="F106" s="319">
        <v>1.35</v>
      </c>
      <c r="G106" s="31">
        <v>6</v>
      </c>
      <c r="H106" s="319">
        <v>8.1</v>
      </c>
      <c r="I106" s="319">
        <v>8.6639999999999997</v>
      </c>
      <c r="J106" s="31">
        <v>56</v>
      </c>
      <c r="K106" s="31" t="s">
        <v>98</v>
      </c>
      <c r="L106" s="32" t="s">
        <v>119</v>
      </c>
      <c r="M106" s="31">
        <v>45</v>
      </c>
      <c r="N106" s="649" t="s">
        <v>198</v>
      </c>
      <c r="O106" s="338"/>
      <c r="P106" s="338"/>
      <c r="Q106" s="338"/>
      <c r="R106" s="334"/>
      <c r="S106" s="33"/>
      <c r="T106" s="33"/>
      <c r="U106" s="34" t="s">
        <v>65</v>
      </c>
      <c r="V106" s="320">
        <v>0</v>
      </c>
      <c r="W106" s="321">
        <f t="shared" ref="W106:W116" si="5">IFERROR(IF(V106="",0,CEILING((V106/$H106),1)*$H106),"")</f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27" hidden="1" customHeight="1" x14ac:dyDescent="0.25">
      <c r="A107" s="53" t="s">
        <v>196</v>
      </c>
      <c r="B107" s="53" t="s">
        <v>199</v>
      </c>
      <c r="C107" s="30">
        <v>4301051543</v>
      </c>
      <c r="D107" s="333">
        <v>4607091386967</v>
      </c>
      <c r="E107" s="334"/>
      <c r="F107" s="319">
        <v>1.4</v>
      </c>
      <c r="G107" s="31">
        <v>6</v>
      </c>
      <c r="H107" s="319">
        <v>8.4</v>
      </c>
      <c r="I107" s="319">
        <v>8.9640000000000004</v>
      </c>
      <c r="J107" s="31">
        <v>56</v>
      </c>
      <c r="K107" s="31" t="s">
        <v>98</v>
      </c>
      <c r="L107" s="32" t="s">
        <v>64</v>
      </c>
      <c r="M107" s="31">
        <v>45</v>
      </c>
      <c r="N107" s="432" t="s">
        <v>200</v>
      </c>
      <c r="O107" s="338"/>
      <c r="P107" s="338"/>
      <c r="Q107" s="338"/>
      <c r="R107" s="334"/>
      <c r="S107" s="33"/>
      <c r="T107" s="33"/>
      <c r="U107" s="34" t="s">
        <v>65</v>
      </c>
      <c r="V107" s="320">
        <v>0</v>
      </c>
      <c r="W107" s="321">
        <f t="shared" si="5"/>
        <v>0</v>
      </c>
      <c r="X107" s="35" t="str">
        <f>IFERROR(IF(W107=0,"",ROUNDUP(W107/H107,0)*0.02175),"")</f>
        <v/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201</v>
      </c>
      <c r="B108" s="53" t="s">
        <v>202</v>
      </c>
      <c r="C108" s="30">
        <v>4301051611</v>
      </c>
      <c r="D108" s="333">
        <v>4607091385304</v>
      </c>
      <c r="E108" s="334"/>
      <c r="F108" s="319">
        <v>1.4</v>
      </c>
      <c r="G108" s="31">
        <v>6</v>
      </c>
      <c r="H108" s="319">
        <v>8.4</v>
      </c>
      <c r="I108" s="319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499" t="s">
        <v>203</v>
      </c>
      <c r="O108" s="338"/>
      <c r="P108" s="338"/>
      <c r="Q108" s="338"/>
      <c r="R108" s="334"/>
      <c r="S108" s="33"/>
      <c r="T108" s="33"/>
      <c r="U108" s="34" t="s">
        <v>65</v>
      </c>
      <c r="V108" s="320">
        <v>100</v>
      </c>
      <c r="W108" s="321">
        <f t="shared" si="5"/>
        <v>100.80000000000001</v>
      </c>
      <c r="X108" s="35">
        <f>IFERROR(IF(W108=0,"",ROUNDUP(W108/H108,0)*0.02175),"")</f>
        <v>0.26100000000000001</v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204</v>
      </c>
      <c r="B109" s="53" t="s">
        <v>205</v>
      </c>
      <c r="C109" s="30">
        <v>4301051306</v>
      </c>
      <c r="D109" s="333">
        <v>4607091386264</v>
      </c>
      <c r="E109" s="334"/>
      <c r="F109" s="319">
        <v>0.5</v>
      </c>
      <c r="G109" s="31">
        <v>6</v>
      </c>
      <c r="H109" s="319">
        <v>3</v>
      </c>
      <c r="I109" s="319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3"/>
      <c r="T109" s="33"/>
      <c r="U109" s="34" t="s">
        <v>65</v>
      </c>
      <c r="V109" s="320">
        <v>0</v>
      </c>
      <c r="W109" s="321">
        <f t="shared" si="5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206</v>
      </c>
      <c r="B110" s="53" t="s">
        <v>207</v>
      </c>
      <c r="C110" s="30">
        <v>4301051477</v>
      </c>
      <c r="D110" s="333">
        <v>4680115882584</v>
      </c>
      <c r="E110" s="334"/>
      <c r="F110" s="319">
        <v>0.33</v>
      </c>
      <c r="G110" s="31">
        <v>8</v>
      </c>
      <c r="H110" s="319">
        <v>2.64</v>
      </c>
      <c r="I110" s="319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415" t="s">
        <v>208</v>
      </c>
      <c r="O110" s="338"/>
      <c r="P110" s="338"/>
      <c r="Q110" s="338"/>
      <c r="R110" s="334"/>
      <c r="S110" s="33"/>
      <c r="T110" s="33"/>
      <c r="U110" s="34" t="s">
        <v>65</v>
      </c>
      <c r="V110" s="320">
        <v>0</v>
      </c>
      <c r="W110" s="321">
        <f t="shared" si="5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206</v>
      </c>
      <c r="B111" s="53" t="s">
        <v>209</v>
      </c>
      <c r="C111" s="30">
        <v>4301051476</v>
      </c>
      <c r="D111" s="333">
        <v>4680115882584</v>
      </c>
      <c r="E111" s="334"/>
      <c r="F111" s="319">
        <v>0.33</v>
      </c>
      <c r="G111" s="31">
        <v>8</v>
      </c>
      <c r="H111" s="319">
        <v>2.64</v>
      </c>
      <c r="I111" s="319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2" t="s">
        <v>210</v>
      </c>
      <c r="O111" s="338"/>
      <c r="P111" s="338"/>
      <c r="Q111" s="338"/>
      <c r="R111" s="334"/>
      <c r="S111" s="33"/>
      <c r="T111" s="33"/>
      <c r="U111" s="34" t="s">
        <v>65</v>
      </c>
      <c r="V111" s="320">
        <v>0</v>
      </c>
      <c r="W111" s="321">
        <f t="shared" si="5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hidden="1" customHeight="1" x14ac:dyDescent="0.25">
      <c r="A112" s="53" t="s">
        <v>211</v>
      </c>
      <c r="B112" s="53" t="s">
        <v>212</v>
      </c>
      <c r="C112" s="30">
        <v>4301051436</v>
      </c>
      <c r="D112" s="333">
        <v>4607091385731</v>
      </c>
      <c r="E112" s="334"/>
      <c r="F112" s="319">
        <v>0.45</v>
      </c>
      <c r="G112" s="31">
        <v>6</v>
      </c>
      <c r="H112" s="319">
        <v>2.7</v>
      </c>
      <c r="I112" s="319">
        <v>2.972</v>
      </c>
      <c r="J112" s="31">
        <v>156</v>
      </c>
      <c r="K112" s="31" t="s">
        <v>63</v>
      </c>
      <c r="L112" s="32" t="s">
        <v>119</v>
      </c>
      <c r="M112" s="31">
        <v>45</v>
      </c>
      <c r="N112" s="648" t="s">
        <v>213</v>
      </c>
      <c r="O112" s="338"/>
      <c r="P112" s="338"/>
      <c r="Q112" s="338"/>
      <c r="R112" s="334"/>
      <c r="S112" s="33"/>
      <c r="T112" s="33"/>
      <c r="U112" s="34" t="s">
        <v>65</v>
      </c>
      <c r="V112" s="320">
        <v>0</v>
      </c>
      <c r="W112" s="321">
        <f t="shared" si="5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214</v>
      </c>
      <c r="B113" s="53" t="s">
        <v>215</v>
      </c>
      <c r="C113" s="30">
        <v>4301051439</v>
      </c>
      <c r="D113" s="333">
        <v>4680115880214</v>
      </c>
      <c r="E113" s="334"/>
      <c r="F113" s="319">
        <v>0.45</v>
      </c>
      <c r="G113" s="31">
        <v>6</v>
      </c>
      <c r="H113" s="319">
        <v>2.7</v>
      </c>
      <c r="I113" s="319">
        <v>2.988</v>
      </c>
      <c r="J113" s="31">
        <v>120</v>
      </c>
      <c r="K113" s="31" t="s">
        <v>63</v>
      </c>
      <c r="L113" s="32" t="s">
        <v>119</v>
      </c>
      <c r="M113" s="31">
        <v>45</v>
      </c>
      <c r="N113" s="619" t="s">
        <v>216</v>
      </c>
      <c r="O113" s="338"/>
      <c r="P113" s="338"/>
      <c r="Q113" s="338"/>
      <c r="R113" s="334"/>
      <c r="S113" s="33"/>
      <c r="T113" s="33"/>
      <c r="U113" s="34" t="s">
        <v>65</v>
      </c>
      <c r="V113" s="320">
        <v>0</v>
      </c>
      <c r="W113" s="321">
        <f t="shared" si="5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217</v>
      </c>
      <c r="B114" s="53" t="s">
        <v>218</v>
      </c>
      <c r="C114" s="30">
        <v>4301051438</v>
      </c>
      <c r="D114" s="333">
        <v>4680115880894</v>
      </c>
      <c r="E114" s="334"/>
      <c r="F114" s="319">
        <v>0.33</v>
      </c>
      <c r="G114" s="31">
        <v>6</v>
      </c>
      <c r="H114" s="319">
        <v>1.98</v>
      </c>
      <c r="I114" s="319">
        <v>2.258</v>
      </c>
      <c r="J114" s="31">
        <v>156</v>
      </c>
      <c r="K114" s="31" t="s">
        <v>63</v>
      </c>
      <c r="L114" s="32" t="s">
        <v>119</v>
      </c>
      <c r="M114" s="31">
        <v>45</v>
      </c>
      <c r="N114" s="455" t="s">
        <v>219</v>
      </c>
      <c r="O114" s="338"/>
      <c r="P114" s="338"/>
      <c r="Q114" s="338"/>
      <c r="R114" s="334"/>
      <c r="S114" s="33"/>
      <c r="T114" s="33"/>
      <c r="U114" s="34" t="s">
        <v>65</v>
      </c>
      <c r="V114" s="320">
        <v>0</v>
      </c>
      <c r="W114" s="321">
        <f t="shared" si="5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hidden="1" customHeight="1" x14ac:dyDescent="0.25">
      <c r="A115" s="53" t="s">
        <v>220</v>
      </c>
      <c r="B115" s="53" t="s">
        <v>221</v>
      </c>
      <c r="C115" s="30">
        <v>4301051313</v>
      </c>
      <c r="D115" s="333">
        <v>4607091385427</v>
      </c>
      <c r="E115" s="334"/>
      <c r="F115" s="319">
        <v>0.5</v>
      </c>
      <c r="G115" s="31">
        <v>6</v>
      </c>
      <c r="H115" s="319">
        <v>3</v>
      </c>
      <c r="I115" s="319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3"/>
      <c r="T115" s="33"/>
      <c r="U115" s="34" t="s">
        <v>65</v>
      </c>
      <c r="V115" s="320">
        <v>0</v>
      </c>
      <c r="W115" s="321">
        <f t="shared" si="5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222</v>
      </c>
      <c r="B116" s="53" t="s">
        <v>223</v>
      </c>
      <c r="C116" s="30">
        <v>4301051480</v>
      </c>
      <c r="D116" s="333">
        <v>4680115882645</v>
      </c>
      <c r="E116" s="334"/>
      <c r="F116" s="319">
        <v>0.3</v>
      </c>
      <c r="G116" s="31">
        <v>6</v>
      </c>
      <c r="H116" s="319">
        <v>1.8</v>
      </c>
      <c r="I116" s="319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588" t="s">
        <v>224</v>
      </c>
      <c r="O116" s="338"/>
      <c r="P116" s="338"/>
      <c r="Q116" s="338"/>
      <c r="R116" s="334"/>
      <c r="S116" s="33"/>
      <c r="T116" s="33"/>
      <c r="U116" s="34" t="s">
        <v>65</v>
      </c>
      <c r="V116" s="320">
        <v>0</v>
      </c>
      <c r="W116" s="321">
        <f t="shared" si="5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6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11.904761904761905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12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0.26100000000000001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6" t="s">
        <v>65</v>
      </c>
      <c r="V118" s="322">
        <f>IFERROR(SUM(V106:V116),"0")</f>
        <v>100</v>
      </c>
      <c r="W118" s="322">
        <f>IFERROR(SUM(W106:W116),"0")</f>
        <v>100.80000000000001</v>
      </c>
      <c r="X118" s="36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4"/>
      <c r="Z119" s="314"/>
    </row>
    <row r="120" spans="1:53" ht="27" hidden="1" customHeight="1" x14ac:dyDescent="0.25">
      <c r="A120" s="53" t="s">
        <v>226</v>
      </c>
      <c r="B120" s="53" t="s">
        <v>227</v>
      </c>
      <c r="C120" s="30">
        <v>4301060296</v>
      </c>
      <c r="D120" s="333">
        <v>4607091383065</v>
      </c>
      <c r="E120" s="334"/>
      <c r="F120" s="319">
        <v>0.83</v>
      </c>
      <c r="G120" s="31">
        <v>4</v>
      </c>
      <c r="H120" s="319">
        <v>3.32</v>
      </c>
      <c r="I120" s="319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3"/>
      <c r="T120" s="33"/>
      <c r="U120" s="34" t="s">
        <v>65</v>
      </c>
      <c r="V120" s="320">
        <v>0</v>
      </c>
      <c r="W120" s="321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228</v>
      </c>
      <c r="B121" s="53" t="s">
        <v>229</v>
      </c>
      <c r="C121" s="30">
        <v>4301060371</v>
      </c>
      <c r="D121" s="333">
        <v>4680115881532</v>
      </c>
      <c r="E121" s="334"/>
      <c r="F121" s="319">
        <v>1.4</v>
      </c>
      <c r="G121" s="31">
        <v>6</v>
      </c>
      <c r="H121" s="319">
        <v>8.4</v>
      </c>
      <c r="I121" s="319">
        <v>8.9640000000000004</v>
      </c>
      <c r="J121" s="31">
        <v>56</v>
      </c>
      <c r="K121" s="31" t="s">
        <v>98</v>
      </c>
      <c r="L121" s="32" t="s">
        <v>64</v>
      </c>
      <c r="M121" s="31">
        <v>30</v>
      </c>
      <c r="N121" s="482" t="s">
        <v>230</v>
      </c>
      <c r="O121" s="338"/>
      <c r="P121" s="338"/>
      <c r="Q121" s="338"/>
      <c r="R121" s="334"/>
      <c r="S121" s="33"/>
      <c r="T121" s="33"/>
      <c r="U121" s="34" t="s">
        <v>65</v>
      </c>
      <c r="V121" s="320">
        <v>0</v>
      </c>
      <c r="W121" s="321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231</v>
      </c>
      <c r="B122" s="53" t="s">
        <v>232</v>
      </c>
      <c r="C122" s="30">
        <v>4301060356</v>
      </c>
      <c r="D122" s="333">
        <v>4680115882652</v>
      </c>
      <c r="E122" s="334"/>
      <c r="F122" s="319">
        <v>0.33</v>
      </c>
      <c r="G122" s="31">
        <v>6</v>
      </c>
      <c r="H122" s="319">
        <v>1.98</v>
      </c>
      <c r="I122" s="319">
        <v>2.84</v>
      </c>
      <c r="J122" s="31">
        <v>156</v>
      </c>
      <c r="K122" s="31" t="s">
        <v>63</v>
      </c>
      <c r="L122" s="32" t="s">
        <v>64</v>
      </c>
      <c r="M122" s="31">
        <v>40</v>
      </c>
      <c r="N122" s="428" t="s">
        <v>233</v>
      </c>
      <c r="O122" s="338"/>
      <c r="P122" s="338"/>
      <c r="Q122" s="338"/>
      <c r="R122" s="334"/>
      <c r="S122" s="33"/>
      <c r="T122" s="33"/>
      <c r="U122" s="34" t="s">
        <v>65</v>
      </c>
      <c r="V122" s="320">
        <v>0</v>
      </c>
      <c r="W122" s="321">
        <f>IFERROR(IF(V122="",0,CEILING((V122/$H122),1)*$H122),"")</f>
        <v>0</v>
      </c>
      <c r="X122" s="35" t="str">
        <f>IFERROR(IF(W122=0,"",ROUNDUP(W122/H122,0)*0.00753),"")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234</v>
      </c>
      <c r="B123" s="53" t="s">
        <v>235</v>
      </c>
      <c r="C123" s="30">
        <v>4301060351</v>
      </c>
      <c r="D123" s="333">
        <v>4680115881464</v>
      </c>
      <c r="E123" s="334"/>
      <c r="F123" s="319">
        <v>0.4</v>
      </c>
      <c r="G123" s="31">
        <v>6</v>
      </c>
      <c r="H123" s="319">
        <v>2.4</v>
      </c>
      <c r="I123" s="319">
        <v>2.6</v>
      </c>
      <c r="J123" s="31">
        <v>156</v>
      </c>
      <c r="K123" s="31" t="s">
        <v>63</v>
      </c>
      <c r="L123" s="32" t="s">
        <v>119</v>
      </c>
      <c r="M123" s="31">
        <v>30</v>
      </c>
      <c r="N123" s="458" t="s">
        <v>236</v>
      </c>
      <c r="O123" s="338"/>
      <c r="P123" s="338"/>
      <c r="Q123" s="338"/>
      <c r="R123" s="334"/>
      <c r="S123" s="33"/>
      <c r="T123" s="33"/>
      <c r="U123" s="34" t="s">
        <v>65</v>
      </c>
      <c r="V123" s="320">
        <v>0</v>
      </c>
      <c r="W123" s="321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6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6" t="s">
        <v>65</v>
      </c>
      <c r="V125" s="322">
        <f>IFERROR(SUM(V120:V123),"0")</f>
        <v>0</v>
      </c>
      <c r="W125" s="322">
        <f>IFERROR(SUM(W120:W123),"0")</f>
        <v>0</v>
      </c>
      <c r="X125" s="36"/>
      <c r="Y125" s="323"/>
      <c r="Z125" s="323"/>
    </row>
    <row r="126" spans="1:53" ht="16.5" hidden="1" customHeight="1" x14ac:dyDescent="0.25">
      <c r="A126" s="389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2"/>
      <c r="Z126" s="312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4"/>
      <c r="Z127" s="314"/>
    </row>
    <row r="128" spans="1:53" ht="27" customHeight="1" x14ac:dyDescent="0.25">
      <c r="A128" s="53" t="s">
        <v>238</v>
      </c>
      <c r="B128" s="53" t="s">
        <v>239</v>
      </c>
      <c r="C128" s="30">
        <v>4301051612</v>
      </c>
      <c r="D128" s="333">
        <v>4607091385168</v>
      </c>
      <c r="E128" s="334"/>
      <c r="F128" s="319">
        <v>1.4</v>
      </c>
      <c r="G128" s="31">
        <v>6</v>
      </c>
      <c r="H128" s="319">
        <v>8.4</v>
      </c>
      <c r="I128" s="319">
        <v>8.9580000000000002</v>
      </c>
      <c r="J128" s="31">
        <v>56</v>
      </c>
      <c r="K128" s="31" t="s">
        <v>98</v>
      </c>
      <c r="L128" s="32" t="s">
        <v>64</v>
      </c>
      <c r="M128" s="31">
        <v>45</v>
      </c>
      <c r="N128" s="608" t="s">
        <v>240</v>
      </c>
      <c r="O128" s="338"/>
      <c r="P128" s="338"/>
      <c r="Q128" s="338"/>
      <c r="R128" s="334"/>
      <c r="S128" s="33"/>
      <c r="T128" s="33"/>
      <c r="U128" s="34" t="s">
        <v>65</v>
      </c>
      <c r="V128" s="320">
        <v>1500</v>
      </c>
      <c r="W128" s="321">
        <f>IFERROR(IF(V128="",0,CEILING((V128/$H128),1)*$H128),"")</f>
        <v>1503.6000000000001</v>
      </c>
      <c r="X128" s="35">
        <f>IFERROR(IF(W128=0,"",ROUNDUP(W128/H128,0)*0.02175),"")</f>
        <v>3.8932499999999997</v>
      </c>
      <c r="Y128" s="55"/>
      <c r="Z128" s="56"/>
      <c r="AD128" s="57"/>
      <c r="BA128" s="123" t="s">
        <v>1</v>
      </c>
    </row>
    <row r="129" spans="1:53" ht="16.5" hidden="1" customHeight="1" x14ac:dyDescent="0.25">
      <c r="A129" s="53" t="s">
        <v>241</v>
      </c>
      <c r="B129" s="53" t="s">
        <v>242</v>
      </c>
      <c r="C129" s="30">
        <v>4301051362</v>
      </c>
      <c r="D129" s="333">
        <v>4607091383256</v>
      </c>
      <c r="E129" s="334"/>
      <c r="F129" s="319">
        <v>0.33</v>
      </c>
      <c r="G129" s="31">
        <v>6</v>
      </c>
      <c r="H129" s="319">
        <v>1.98</v>
      </c>
      <c r="I129" s="319">
        <v>2.246</v>
      </c>
      <c r="J129" s="31">
        <v>156</v>
      </c>
      <c r="K129" s="31" t="s">
        <v>63</v>
      </c>
      <c r="L129" s="32" t="s">
        <v>119</v>
      </c>
      <c r="M129" s="31">
        <v>45</v>
      </c>
      <c r="N129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3"/>
      <c r="T129" s="33"/>
      <c r="U129" s="34" t="s">
        <v>65</v>
      </c>
      <c r="V129" s="320">
        <v>0</v>
      </c>
      <c r="W129" s="321">
        <f>IFERROR(IF(V129="",0,CEILING((V129/$H129),1)*$H129),"")</f>
        <v>0</v>
      </c>
      <c r="X129" s="35" t="str">
        <f>IFERROR(IF(W129=0,"",ROUNDUP(W129/H129,0)*0.00753),"")</f>
        <v/>
      </c>
      <c r="Y129" s="55"/>
      <c r="Z129" s="56"/>
      <c r="AD129" s="57"/>
      <c r="BA129" s="124" t="s">
        <v>1</v>
      </c>
    </row>
    <row r="130" spans="1:53" ht="16.5" customHeight="1" x14ac:dyDescent="0.25">
      <c r="A130" s="53" t="s">
        <v>243</v>
      </c>
      <c r="B130" s="53" t="s">
        <v>244</v>
      </c>
      <c r="C130" s="30">
        <v>4301051358</v>
      </c>
      <c r="D130" s="333">
        <v>4607091385748</v>
      </c>
      <c r="E130" s="334"/>
      <c r="F130" s="319">
        <v>0.45</v>
      </c>
      <c r="G130" s="31">
        <v>6</v>
      </c>
      <c r="H130" s="319">
        <v>2.7</v>
      </c>
      <c r="I130" s="319">
        <v>2.972</v>
      </c>
      <c r="J130" s="31">
        <v>156</v>
      </c>
      <c r="K130" s="31" t="s">
        <v>63</v>
      </c>
      <c r="L130" s="32" t="s">
        <v>119</v>
      </c>
      <c r="M130" s="31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3"/>
      <c r="T130" s="33"/>
      <c r="U130" s="34" t="s">
        <v>65</v>
      </c>
      <c r="V130" s="320">
        <v>350</v>
      </c>
      <c r="W130" s="321">
        <f>IFERROR(IF(V130="",0,CEILING((V130/$H130),1)*$H130),"")</f>
        <v>351</v>
      </c>
      <c r="X130" s="35">
        <f>IFERROR(IF(W130=0,"",ROUNDUP(W130/H130,0)*0.00753),"")</f>
        <v>0.97889999999999999</v>
      </c>
      <c r="Y130" s="55"/>
      <c r="Z130" s="56"/>
      <c r="AD130" s="57"/>
      <c r="BA130" s="125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6" t="s">
        <v>67</v>
      </c>
      <c r="V131" s="322">
        <f>IFERROR(V128/H128,"0")+IFERROR(V129/H129,"0")+IFERROR(V130/H130,"0")</f>
        <v>308.20105820105817</v>
      </c>
      <c r="W131" s="322">
        <f>IFERROR(W128/H128,"0")+IFERROR(W129/H129,"0")+IFERROR(W130/H130,"0")</f>
        <v>309</v>
      </c>
      <c r="X131" s="322">
        <f>IFERROR(IF(X128="",0,X128),"0")+IFERROR(IF(X129="",0,X129),"0")+IFERROR(IF(X130="",0,X130),"0")</f>
        <v>4.8721499999999995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6" t="s">
        <v>65</v>
      </c>
      <c r="V132" s="322">
        <f>IFERROR(SUM(V128:V130),"0")</f>
        <v>1850</v>
      </c>
      <c r="W132" s="322">
        <f>IFERROR(SUM(W128:W130),"0")</f>
        <v>1854.6000000000001</v>
      </c>
      <c r="X132" s="36"/>
      <c r="Y132" s="323"/>
      <c r="Z132" s="323"/>
    </row>
    <row r="133" spans="1:53" ht="27.75" hidden="1" customHeight="1" x14ac:dyDescent="0.2">
      <c r="A133" s="365" t="s">
        <v>245</v>
      </c>
      <c r="B133" s="366"/>
      <c r="C133" s="36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  <c r="U133" s="366"/>
      <c r="V133" s="366"/>
      <c r="W133" s="366"/>
      <c r="X133" s="366"/>
      <c r="Y133" s="47"/>
      <c r="Z133" s="47"/>
    </row>
    <row r="134" spans="1:53" ht="16.5" hidden="1" customHeight="1" x14ac:dyDescent="0.25">
      <c r="A134" s="389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2"/>
      <c r="Z134" s="312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4"/>
      <c r="Z135" s="314"/>
    </row>
    <row r="136" spans="1:53" ht="27" hidden="1" customHeight="1" x14ac:dyDescent="0.25">
      <c r="A136" s="53" t="s">
        <v>247</v>
      </c>
      <c r="B136" s="53" t="s">
        <v>248</v>
      </c>
      <c r="C136" s="30">
        <v>4301011223</v>
      </c>
      <c r="D136" s="333">
        <v>4607091383423</v>
      </c>
      <c r="E136" s="334"/>
      <c r="F136" s="319">
        <v>1.35</v>
      </c>
      <c r="G136" s="31">
        <v>8</v>
      </c>
      <c r="H136" s="319">
        <v>10.8</v>
      </c>
      <c r="I136" s="319">
        <v>11.375999999999999</v>
      </c>
      <c r="J136" s="31">
        <v>56</v>
      </c>
      <c r="K136" s="31" t="s">
        <v>98</v>
      </c>
      <c r="L136" s="32" t="s">
        <v>119</v>
      </c>
      <c r="M136" s="31">
        <v>35</v>
      </c>
      <c r="N136" s="4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3"/>
      <c r="T136" s="33"/>
      <c r="U136" s="34" t="s">
        <v>65</v>
      </c>
      <c r="V136" s="320">
        <v>0</v>
      </c>
      <c r="W136" s="32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t="27" hidden="1" customHeight="1" x14ac:dyDescent="0.25">
      <c r="A137" s="53" t="s">
        <v>249</v>
      </c>
      <c r="B137" s="53" t="s">
        <v>250</v>
      </c>
      <c r="C137" s="30">
        <v>4301011338</v>
      </c>
      <c r="D137" s="333">
        <v>4607091381405</v>
      </c>
      <c r="E137" s="334"/>
      <c r="F137" s="319">
        <v>1.35</v>
      </c>
      <c r="G137" s="31">
        <v>8</v>
      </c>
      <c r="H137" s="319">
        <v>10.8</v>
      </c>
      <c r="I137" s="319">
        <v>11.375999999999999</v>
      </c>
      <c r="J137" s="31">
        <v>56</v>
      </c>
      <c r="K137" s="31" t="s">
        <v>98</v>
      </c>
      <c r="L137" s="32" t="s">
        <v>64</v>
      </c>
      <c r="M137" s="31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3"/>
      <c r="T137" s="33"/>
      <c r="U137" s="34" t="s">
        <v>65</v>
      </c>
      <c r="V137" s="320">
        <v>0</v>
      </c>
      <c r="W137" s="321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hidden="1" customHeight="1" x14ac:dyDescent="0.25">
      <c r="A138" s="53" t="s">
        <v>251</v>
      </c>
      <c r="B138" s="53" t="s">
        <v>252</v>
      </c>
      <c r="C138" s="30">
        <v>4301011333</v>
      </c>
      <c r="D138" s="333">
        <v>4607091386516</v>
      </c>
      <c r="E138" s="334"/>
      <c r="F138" s="319">
        <v>1.4</v>
      </c>
      <c r="G138" s="31">
        <v>8</v>
      </c>
      <c r="H138" s="319">
        <v>11.2</v>
      </c>
      <c r="I138" s="319">
        <v>11.776</v>
      </c>
      <c r="J138" s="31">
        <v>56</v>
      </c>
      <c r="K138" s="31" t="s">
        <v>98</v>
      </c>
      <c r="L138" s="32" t="s">
        <v>64</v>
      </c>
      <c r="M138" s="31">
        <v>30</v>
      </c>
      <c r="N138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3"/>
      <c r="T138" s="33"/>
      <c r="U138" s="34" t="s">
        <v>65</v>
      </c>
      <c r="V138" s="320">
        <v>0</v>
      </c>
      <c r="W138" s="321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6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6" t="s">
        <v>65</v>
      </c>
      <c r="V140" s="322">
        <f>IFERROR(SUM(V136:V138),"0")</f>
        <v>0</v>
      </c>
      <c r="W140" s="322">
        <f>IFERROR(SUM(W136:W138),"0")</f>
        <v>0</v>
      </c>
      <c r="X140" s="36"/>
      <c r="Y140" s="323"/>
      <c r="Z140" s="323"/>
    </row>
    <row r="141" spans="1:53" ht="16.5" hidden="1" customHeight="1" x14ac:dyDescent="0.25">
      <c r="A141" s="389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2"/>
      <c r="Z141" s="312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4"/>
      <c r="Z142" s="314"/>
    </row>
    <row r="143" spans="1:53" ht="27" hidden="1" customHeight="1" x14ac:dyDescent="0.25">
      <c r="A143" s="53" t="s">
        <v>254</v>
      </c>
      <c r="B143" s="53" t="s">
        <v>255</v>
      </c>
      <c r="C143" s="30">
        <v>4301031191</v>
      </c>
      <c r="D143" s="333">
        <v>4680115880993</v>
      </c>
      <c r="E143" s="334"/>
      <c r="F143" s="319">
        <v>0.7</v>
      </c>
      <c r="G143" s="31">
        <v>6</v>
      </c>
      <c r="H143" s="319">
        <v>4.2</v>
      </c>
      <c r="I143" s="319">
        <v>4.46</v>
      </c>
      <c r="J143" s="31">
        <v>156</v>
      </c>
      <c r="K143" s="31" t="s">
        <v>63</v>
      </c>
      <c r="L143" s="32" t="s">
        <v>64</v>
      </c>
      <c r="M143" s="31">
        <v>40</v>
      </c>
      <c r="N143" s="3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3"/>
      <c r="T143" s="33"/>
      <c r="U143" s="34" t="s">
        <v>65</v>
      </c>
      <c r="V143" s="320">
        <v>0</v>
      </c>
      <c r="W143" s="321">
        <f t="shared" ref="W143:W151" si="6">IFERROR(IF(V143="",0,CEILING((V143/$H143),1)*$H143),"")</f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256</v>
      </c>
      <c r="B144" s="53" t="s">
        <v>257</v>
      </c>
      <c r="C144" s="30">
        <v>4301031204</v>
      </c>
      <c r="D144" s="333">
        <v>4680115881761</v>
      </c>
      <c r="E144" s="334"/>
      <c r="F144" s="319">
        <v>0.7</v>
      </c>
      <c r="G144" s="31">
        <v>6</v>
      </c>
      <c r="H144" s="319">
        <v>4.2</v>
      </c>
      <c r="I144" s="319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3"/>
      <c r="T144" s="33"/>
      <c r="U144" s="34" t="s">
        <v>65</v>
      </c>
      <c r="V144" s="320">
        <v>0</v>
      </c>
      <c r="W144" s="321">
        <f t="shared" si="6"/>
        <v>0</v>
      </c>
      <c r="X144" s="35" t="str">
        <f>IFERROR(IF(W144=0,"",ROUNDUP(W144/H144,0)*0.00753),"")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258</v>
      </c>
      <c r="B145" s="53" t="s">
        <v>259</v>
      </c>
      <c r="C145" s="30">
        <v>4301031201</v>
      </c>
      <c r="D145" s="333">
        <v>4680115881563</v>
      </c>
      <c r="E145" s="334"/>
      <c r="F145" s="319">
        <v>0.7</v>
      </c>
      <c r="G145" s="31">
        <v>6</v>
      </c>
      <c r="H145" s="319">
        <v>4.2</v>
      </c>
      <c r="I145" s="319">
        <v>4.4000000000000004</v>
      </c>
      <c r="J145" s="31">
        <v>156</v>
      </c>
      <c r="K145" s="31" t="s">
        <v>63</v>
      </c>
      <c r="L145" s="32" t="s">
        <v>64</v>
      </c>
      <c r="M145" s="31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3"/>
      <c r="T145" s="33"/>
      <c r="U145" s="34" t="s">
        <v>65</v>
      </c>
      <c r="V145" s="320">
        <v>0</v>
      </c>
      <c r="W145" s="321">
        <f t="shared" si="6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260</v>
      </c>
      <c r="B146" s="53" t="s">
        <v>261</v>
      </c>
      <c r="C146" s="30">
        <v>4301031199</v>
      </c>
      <c r="D146" s="333">
        <v>4680115880986</v>
      </c>
      <c r="E146" s="334"/>
      <c r="F146" s="319">
        <v>0.35</v>
      </c>
      <c r="G146" s="31">
        <v>6</v>
      </c>
      <c r="H146" s="319">
        <v>2.1</v>
      </c>
      <c r="I146" s="319">
        <v>2.23</v>
      </c>
      <c r="J146" s="31">
        <v>234</v>
      </c>
      <c r="K146" s="31" t="s">
        <v>174</v>
      </c>
      <c r="L146" s="32" t="s">
        <v>64</v>
      </c>
      <c r="M146" s="31">
        <v>40</v>
      </c>
      <c r="N146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3"/>
      <c r="T146" s="33"/>
      <c r="U146" s="34" t="s">
        <v>65</v>
      </c>
      <c r="V146" s="320">
        <v>0</v>
      </c>
      <c r="W146" s="321">
        <f t="shared" si="6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262</v>
      </c>
      <c r="B147" s="53" t="s">
        <v>263</v>
      </c>
      <c r="C147" s="30">
        <v>4301031190</v>
      </c>
      <c r="D147" s="333">
        <v>4680115880207</v>
      </c>
      <c r="E147" s="334"/>
      <c r="F147" s="319">
        <v>0.4</v>
      </c>
      <c r="G147" s="31">
        <v>6</v>
      </c>
      <c r="H147" s="319">
        <v>2.4</v>
      </c>
      <c r="I147" s="319">
        <v>2.63</v>
      </c>
      <c r="J147" s="31">
        <v>156</v>
      </c>
      <c r="K147" s="31" t="s">
        <v>63</v>
      </c>
      <c r="L147" s="32" t="s">
        <v>64</v>
      </c>
      <c r="M147" s="31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3"/>
      <c r="T147" s="33"/>
      <c r="U147" s="34" t="s">
        <v>65</v>
      </c>
      <c r="V147" s="320">
        <v>0</v>
      </c>
      <c r="W147" s="321">
        <f t="shared" si="6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264</v>
      </c>
      <c r="B148" s="53" t="s">
        <v>265</v>
      </c>
      <c r="C148" s="30">
        <v>4301031205</v>
      </c>
      <c r="D148" s="333">
        <v>4680115881785</v>
      </c>
      <c r="E148" s="334"/>
      <c r="F148" s="319">
        <v>0.35</v>
      </c>
      <c r="G148" s="31">
        <v>6</v>
      </c>
      <c r="H148" s="319">
        <v>2.1</v>
      </c>
      <c r="I148" s="319">
        <v>2.23</v>
      </c>
      <c r="J148" s="31">
        <v>234</v>
      </c>
      <c r="K148" s="31" t="s">
        <v>174</v>
      </c>
      <c r="L148" s="32" t="s">
        <v>64</v>
      </c>
      <c r="M148" s="31">
        <v>40</v>
      </c>
      <c r="N148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3"/>
      <c r="T148" s="33"/>
      <c r="U148" s="34" t="s">
        <v>65</v>
      </c>
      <c r="V148" s="320">
        <v>0</v>
      </c>
      <c r="W148" s="321">
        <f t="shared" si="6"/>
        <v>0</v>
      </c>
      <c r="X148" s="35" t="str">
        <f>IFERROR(IF(W148=0,"",ROUNDUP(W148/H148,0)*0.00502),"")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266</v>
      </c>
      <c r="B149" s="53" t="s">
        <v>267</v>
      </c>
      <c r="C149" s="30">
        <v>4301031202</v>
      </c>
      <c r="D149" s="333">
        <v>4680115881679</v>
      </c>
      <c r="E149" s="334"/>
      <c r="F149" s="319">
        <v>0.35</v>
      </c>
      <c r="G149" s="31">
        <v>6</v>
      </c>
      <c r="H149" s="319">
        <v>2.1</v>
      </c>
      <c r="I149" s="319">
        <v>2.2000000000000002</v>
      </c>
      <c r="J149" s="31">
        <v>234</v>
      </c>
      <c r="K149" s="31" t="s">
        <v>174</v>
      </c>
      <c r="L149" s="32" t="s">
        <v>64</v>
      </c>
      <c r="M149" s="31">
        <v>40</v>
      </c>
      <c r="N149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3"/>
      <c r="T149" s="33"/>
      <c r="U149" s="34" t="s">
        <v>65</v>
      </c>
      <c r="V149" s="320">
        <v>0</v>
      </c>
      <c r="W149" s="321">
        <f t="shared" si="6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268</v>
      </c>
      <c r="B150" s="53" t="s">
        <v>269</v>
      </c>
      <c r="C150" s="30">
        <v>4301031158</v>
      </c>
      <c r="D150" s="333">
        <v>4680115880191</v>
      </c>
      <c r="E150" s="334"/>
      <c r="F150" s="319">
        <v>0.4</v>
      </c>
      <c r="G150" s="31">
        <v>6</v>
      </c>
      <c r="H150" s="319">
        <v>2.4</v>
      </c>
      <c r="I150" s="319">
        <v>2.6</v>
      </c>
      <c r="J150" s="31">
        <v>156</v>
      </c>
      <c r="K150" s="31" t="s">
        <v>63</v>
      </c>
      <c r="L150" s="32" t="s">
        <v>64</v>
      </c>
      <c r="M150" s="31">
        <v>40</v>
      </c>
      <c r="N150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3"/>
      <c r="T150" s="33"/>
      <c r="U150" s="34" t="s">
        <v>65</v>
      </c>
      <c r="V150" s="320">
        <v>0</v>
      </c>
      <c r="W150" s="321">
        <f t="shared" si="6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16.5" hidden="1" customHeight="1" x14ac:dyDescent="0.25">
      <c r="A151" s="53" t="s">
        <v>270</v>
      </c>
      <c r="B151" s="53" t="s">
        <v>271</v>
      </c>
      <c r="C151" s="30">
        <v>4301031245</v>
      </c>
      <c r="D151" s="333">
        <v>4680115883963</v>
      </c>
      <c r="E151" s="334"/>
      <c r="F151" s="319">
        <v>0.28000000000000003</v>
      </c>
      <c r="G151" s="31">
        <v>6</v>
      </c>
      <c r="H151" s="319">
        <v>1.68</v>
      </c>
      <c r="I151" s="319">
        <v>1.78</v>
      </c>
      <c r="J151" s="31">
        <v>234</v>
      </c>
      <c r="K151" s="31" t="s">
        <v>174</v>
      </c>
      <c r="L151" s="32" t="s">
        <v>64</v>
      </c>
      <c r="M151" s="31">
        <v>40</v>
      </c>
      <c r="N151" s="346" t="s">
        <v>272</v>
      </c>
      <c r="O151" s="338"/>
      <c r="P151" s="338"/>
      <c r="Q151" s="338"/>
      <c r="R151" s="334"/>
      <c r="S151" s="33"/>
      <c r="T151" s="33"/>
      <c r="U151" s="34" t="s">
        <v>65</v>
      </c>
      <c r="V151" s="320">
        <v>0</v>
      </c>
      <c r="W151" s="321">
        <f t="shared" si="6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6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6" t="s">
        <v>65</v>
      </c>
      <c r="V153" s="322">
        <f>IFERROR(SUM(V143:V151),"0")</f>
        <v>0</v>
      </c>
      <c r="W153" s="322">
        <f>IFERROR(SUM(W143:W151),"0")</f>
        <v>0</v>
      </c>
      <c r="X153" s="36"/>
      <c r="Y153" s="323"/>
      <c r="Z153" s="323"/>
    </row>
    <row r="154" spans="1:53" ht="16.5" hidden="1" customHeight="1" x14ac:dyDescent="0.25">
      <c r="A154" s="389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2"/>
      <c r="Z154" s="312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4"/>
      <c r="Z155" s="314"/>
    </row>
    <row r="156" spans="1:53" ht="16.5" hidden="1" customHeight="1" x14ac:dyDescent="0.25">
      <c r="A156" s="53" t="s">
        <v>274</v>
      </c>
      <c r="B156" s="53" t="s">
        <v>275</v>
      </c>
      <c r="C156" s="30">
        <v>4301011450</v>
      </c>
      <c r="D156" s="333">
        <v>4680115881402</v>
      </c>
      <c r="E156" s="334"/>
      <c r="F156" s="319">
        <v>1.35</v>
      </c>
      <c r="G156" s="31">
        <v>8</v>
      </c>
      <c r="H156" s="319">
        <v>10.8</v>
      </c>
      <c r="I156" s="319">
        <v>11.28</v>
      </c>
      <c r="J156" s="31">
        <v>56</v>
      </c>
      <c r="K156" s="31" t="s">
        <v>98</v>
      </c>
      <c r="L156" s="32" t="s">
        <v>99</v>
      </c>
      <c r="M156" s="31">
        <v>55</v>
      </c>
      <c r="N156" s="3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3"/>
      <c r="T156" s="33"/>
      <c r="U156" s="34" t="s">
        <v>65</v>
      </c>
      <c r="V156" s="320">
        <v>0</v>
      </c>
      <c r="W156" s="321">
        <f>IFERROR(IF(V156="",0,CEILING((V156/$H156),1)*$H156),"")</f>
        <v>0</v>
      </c>
      <c r="X156" s="35" t="str">
        <f>IFERROR(IF(W156=0,"",ROUNDUP(W156/H156,0)*0.02175),"")</f>
        <v/>
      </c>
      <c r="Y156" s="55"/>
      <c r="Z156" s="56"/>
      <c r="AD156" s="57"/>
      <c r="BA156" s="138" t="s">
        <v>1</v>
      </c>
    </row>
    <row r="157" spans="1:53" ht="27" hidden="1" customHeight="1" x14ac:dyDescent="0.25">
      <c r="A157" s="53" t="s">
        <v>276</v>
      </c>
      <c r="B157" s="53" t="s">
        <v>277</v>
      </c>
      <c r="C157" s="30">
        <v>4301011454</v>
      </c>
      <c r="D157" s="333">
        <v>4680115881396</v>
      </c>
      <c r="E157" s="334"/>
      <c r="F157" s="319">
        <v>0.45</v>
      </c>
      <c r="G157" s="31">
        <v>6</v>
      </c>
      <c r="H157" s="319">
        <v>2.7</v>
      </c>
      <c r="I157" s="319">
        <v>2.9</v>
      </c>
      <c r="J157" s="31">
        <v>156</v>
      </c>
      <c r="K157" s="31" t="s">
        <v>63</v>
      </c>
      <c r="L157" s="32" t="s">
        <v>64</v>
      </c>
      <c r="M157" s="31">
        <v>55</v>
      </c>
      <c r="N157" s="6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3"/>
      <c r="T157" s="33"/>
      <c r="U157" s="34" t="s">
        <v>65</v>
      </c>
      <c r="V157" s="320">
        <v>0</v>
      </c>
      <c r="W157" s="321">
        <f>IFERROR(IF(V157="",0,CEILING((V157/$H157),1)*$H157),"")</f>
        <v>0</v>
      </c>
      <c r="X157" s="35" t="str">
        <f>IFERROR(IF(W157=0,"",ROUNDUP(W157/H157,0)*0.00753),"")</f>
        <v/>
      </c>
      <c r="Y157" s="55"/>
      <c r="Z157" s="56"/>
      <c r="AD157" s="57"/>
      <c r="BA157" s="139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6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6" t="s">
        <v>65</v>
      </c>
      <c r="V159" s="322">
        <f>IFERROR(SUM(V156:V157),"0")</f>
        <v>0</v>
      </c>
      <c r="W159" s="322">
        <f>IFERROR(SUM(W156:W157),"0")</f>
        <v>0</v>
      </c>
      <c r="X159" s="36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4"/>
      <c r="Z160" s="314"/>
    </row>
    <row r="161" spans="1:53" ht="16.5" hidden="1" customHeight="1" x14ac:dyDescent="0.25">
      <c r="A161" s="53" t="s">
        <v>278</v>
      </c>
      <c r="B161" s="53" t="s">
        <v>279</v>
      </c>
      <c r="C161" s="30">
        <v>4301020262</v>
      </c>
      <c r="D161" s="333">
        <v>4680115882935</v>
      </c>
      <c r="E161" s="334"/>
      <c r="F161" s="319">
        <v>1.35</v>
      </c>
      <c r="G161" s="31">
        <v>8</v>
      </c>
      <c r="H161" s="319">
        <v>10.8</v>
      </c>
      <c r="I161" s="319">
        <v>11.28</v>
      </c>
      <c r="J161" s="31">
        <v>56</v>
      </c>
      <c r="K161" s="31" t="s">
        <v>98</v>
      </c>
      <c r="L161" s="32" t="s">
        <v>119</v>
      </c>
      <c r="M161" s="31">
        <v>50</v>
      </c>
      <c r="N161" s="466" t="s">
        <v>280</v>
      </c>
      <c r="O161" s="338"/>
      <c r="P161" s="338"/>
      <c r="Q161" s="338"/>
      <c r="R161" s="334"/>
      <c r="S161" s="33"/>
      <c r="T161" s="33"/>
      <c r="U161" s="34" t="s">
        <v>65</v>
      </c>
      <c r="V161" s="320">
        <v>0</v>
      </c>
      <c r="W161" s="321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0" t="s">
        <v>1</v>
      </c>
    </row>
    <row r="162" spans="1:53" ht="16.5" hidden="1" customHeight="1" x14ac:dyDescent="0.25">
      <c r="A162" s="53" t="s">
        <v>281</v>
      </c>
      <c r="B162" s="53" t="s">
        <v>282</v>
      </c>
      <c r="C162" s="30">
        <v>4301020220</v>
      </c>
      <c r="D162" s="333">
        <v>4680115880764</v>
      </c>
      <c r="E162" s="334"/>
      <c r="F162" s="319">
        <v>0.35</v>
      </c>
      <c r="G162" s="31">
        <v>6</v>
      </c>
      <c r="H162" s="319">
        <v>2.1</v>
      </c>
      <c r="I162" s="319">
        <v>2.2999999999999998</v>
      </c>
      <c r="J162" s="31">
        <v>156</v>
      </c>
      <c r="K162" s="31" t="s">
        <v>63</v>
      </c>
      <c r="L162" s="32" t="s">
        <v>99</v>
      </c>
      <c r="M162" s="31">
        <v>50</v>
      </c>
      <c r="N162" s="4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3"/>
      <c r="T162" s="33"/>
      <c r="U162" s="34" t="s">
        <v>65</v>
      </c>
      <c r="V162" s="320">
        <v>0</v>
      </c>
      <c r="W162" s="321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1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6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6" t="s">
        <v>65</v>
      </c>
      <c r="V164" s="322">
        <f>IFERROR(SUM(V161:V162),"0")</f>
        <v>0</v>
      </c>
      <c r="W164" s="322">
        <f>IFERROR(SUM(W161:W162),"0")</f>
        <v>0</v>
      </c>
      <c r="X164" s="36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4"/>
      <c r="Z165" s="314"/>
    </row>
    <row r="166" spans="1:53" ht="27" hidden="1" customHeight="1" x14ac:dyDescent="0.25">
      <c r="A166" s="53" t="s">
        <v>283</v>
      </c>
      <c r="B166" s="53" t="s">
        <v>284</v>
      </c>
      <c r="C166" s="30">
        <v>4301031224</v>
      </c>
      <c r="D166" s="333">
        <v>4680115882683</v>
      </c>
      <c r="E166" s="334"/>
      <c r="F166" s="319">
        <v>0.9</v>
      </c>
      <c r="G166" s="31">
        <v>6</v>
      </c>
      <c r="H166" s="319">
        <v>5.4</v>
      </c>
      <c r="I166" s="31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3"/>
      <c r="T166" s="33"/>
      <c r="U166" s="34" t="s">
        <v>65</v>
      </c>
      <c r="V166" s="320">
        <v>0</v>
      </c>
      <c r="W166" s="32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t="27" hidden="1" customHeight="1" x14ac:dyDescent="0.25">
      <c r="A167" s="53" t="s">
        <v>285</v>
      </c>
      <c r="B167" s="53" t="s">
        <v>286</v>
      </c>
      <c r="C167" s="30">
        <v>4301031230</v>
      </c>
      <c r="D167" s="333">
        <v>4680115882690</v>
      </c>
      <c r="E167" s="334"/>
      <c r="F167" s="319">
        <v>0.9</v>
      </c>
      <c r="G167" s="31">
        <v>6</v>
      </c>
      <c r="H167" s="319">
        <v>5.4</v>
      </c>
      <c r="I167" s="319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3"/>
      <c r="T167" s="33"/>
      <c r="U167" s="34" t="s">
        <v>65</v>
      </c>
      <c r="V167" s="320">
        <v>0</v>
      </c>
      <c r="W167" s="321">
        <f>IFERROR(IF(V167="",0,CEILING((V167/$H167),1)*$H167),"")</f>
        <v>0</v>
      </c>
      <c r="X167" s="35" t="str">
        <f>IFERROR(IF(W167=0,"",ROUNDUP(W167/H167,0)*0.00937),"")</f>
        <v/>
      </c>
      <c r="Y167" s="55"/>
      <c r="Z167" s="56"/>
      <c r="AD167" s="57"/>
      <c r="BA167" s="143" t="s">
        <v>1</v>
      </c>
    </row>
    <row r="168" spans="1:53" ht="27" hidden="1" customHeight="1" x14ac:dyDescent="0.25">
      <c r="A168" s="53" t="s">
        <v>287</v>
      </c>
      <c r="B168" s="53" t="s">
        <v>288</v>
      </c>
      <c r="C168" s="30">
        <v>4301031220</v>
      </c>
      <c r="D168" s="333">
        <v>4680115882669</v>
      </c>
      <c r="E168" s="334"/>
      <c r="F168" s="319">
        <v>0.9</v>
      </c>
      <c r="G168" s="31">
        <v>6</v>
      </c>
      <c r="H168" s="319">
        <v>5.4</v>
      </c>
      <c r="I168" s="319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3"/>
      <c r="T168" s="33"/>
      <c r="U168" s="34" t="s">
        <v>65</v>
      </c>
      <c r="V168" s="320">
        <v>0</v>
      </c>
      <c r="W168" s="321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289</v>
      </c>
      <c r="B169" s="53" t="s">
        <v>290</v>
      </c>
      <c r="C169" s="30">
        <v>4301031221</v>
      </c>
      <c r="D169" s="333">
        <v>4680115882676</v>
      </c>
      <c r="E169" s="334"/>
      <c r="F169" s="319">
        <v>0.9</v>
      </c>
      <c r="G169" s="31">
        <v>6</v>
      </c>
      <c r="H169" s="319">
        <v>5.4</v>
      </c>
      <c r="I169" s="319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3"/>
      <c r="T169" s="33"/>
      <c r="U169" s="34" t="s">
        <v>65</v>
      </c>
      <c r="V169" s="320">
        <v>0</v>
      </c>
      <c r="W169" s="321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6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6" t="s">
        <v>65</v>
      </c>
      <c r="V171" s="322">
        <f>IFERROR(SUM(V166:V169),"0")</f>
        <v>0</v>
      </c>
      <c r="W171" s="322">
        <f>IFERROR(SUM(W166:W169),"0")</f>
        <v>0</v>
      </c>
      <c r="X171" s="36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4"/>
      <c r="Z172" s="314"/>
    </row>
    <row r="173" spans="1:53" ht="27" hidden="1" customHeight="1" x14ac:dyDescent="0.25">
      <c r="A173" s="53" t="s">
        <v>291</v>
      </c>
      <c r="B173" s="53" t="s">
        <v>292</v>
      </c>
      <c r="C173" s="30">
        <v>4301051409</v>
      </c>
      <c r="D173" s="333">
        <v>4680115881556</v>
      </c>
      <c r="E173" s="334"/>
      <c r="F173" s="319">
        <v>1</v>
      </c>
      <c r="G173" s="31">
        <v>4</v>
      </c>
      <c r="H173" s="319">
        <v>4</v>
      </c>
      <c r="I173" s="319">
        <v>4.4080000000000004</v>
      </c>
      <c r="J173" s="31">
        <v>104</v>
      </c>
      <c r="K173" s="31" t="s">
        <v>98</v>
      </c>
      <c r="L173" s="32" t="s">
        <v>119</v>
      </c>
      <c r="M173" s="31">
        <v>45</v>
      </c>
      <c r="N17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3"/>
      <c r="T173" s="33"/>
      <c r="U173" s="34" t="s">
        <v>65</v>
      </c>
      <c r="V173" s="320">
        <v>0</v>
      </c>
      <c r="W173" s="321">
        <f t="shared" ref="W173:W189" si="7">IFERROR(IF(V173="",0,CEILING((V173/$H173),1)*$H173),"")</f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293</v>
      </c>
      <c r="B174" s="53" t="s">
        <v>294</v>
      </c>
      <c r="C174" s="30">
        <v>4301051538</v>
      </c>
      <c r="D174" s="333">
        <v>4680115880573</v>
      </c>
      <c r="E174" s="334"/>
      <c r="F174" s="319">
        <v>1.45</v>
      </c>
      <c r="G174" s="31">
        <v>6</v>
      </c>
      <c r="H174" s="319">
        <v>8.6999999999999993</v>
      </c>
      <c r="I174" s="319">
        <v>9.2639999999999993</v>
      </c>
      <c r="J174" s="31">
        <v>56</v>
      </c>
      <c r="K174" s="31" t="s">
        <v>98</v>
      </c>
      <c r="L174" s="32" t="s">
        <v>64</v>
      </c>
      <c r="M174" s="31">
        <v>45</v>
      </c>
      <c r="N174" s="516" t="s">
        <v>295</v>
      </c>
      <c r="O174" s="338"/>
      <c r="P174" s="338"/>
      <c r="Q174" s="338"/>
      <c r="R174" s="334"/>
      <c r="S174" s="33"/>
      <c r="T174" s="33"/>
      <c r="U174" s="34" t="s">
        <v>65</v>
      </c>
      <c r="V174" s="320">
        <v>100</v>
      </c>
      <c r="W174" s="321">
        <f t="shared" si="7"/>
        <v>104.39999999999999</v>
      </c>
      <c r="X174" s="35">
        <f>IFERROR(IF(W174=0,"",ROUNDUP(W174/H174,0)*0.02175),"")</f>
        <v>0.26100000000000001</v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296</v>
      </c>
      <c r="B175" s="53" t="s">
        <v>297</v>
      </c>
      <c r="C175" s="30">
        <v>4301051408</v>
      </c>
      <c r="D175" s="333">
        <v>4680115881594</v>
      </c>
      <c r="E175" s="334"/>
      <c r="F175" s="319">
        <v>1.35</v>
      </c>
      <c r="G175" s="31">
        <v>6</v>
      </c>
      <c r="H175" s="319">
        <v>8.1</v>
      </c>
      <c r="I175" s="319">
        <v>8.6639999999999997</v>
      </c>
      <c r="J175" s="31">
        <v>56</v>
      </c>
      <c r="K175" s="31" t="s">
        <v>98</v>
      </c>
      <c r="L175" s="32" t="s">
        <v>119</v>
      </c>
      <c r="M175" s="31">
        <v>40</v>
      </c>
      <c r="N175" s="6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3"/>
      <c r="T175" s="33"/>
      <c r="U175" s="34" t="s">
        <v>65</v>
      </c>
      <c r="V175" s="320">
        <v>0</v>
      </c>
      <c r="W175" s="321">
        <f t="shared" si="7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298</v>
      </c>
      <c r="B176" s="53" t="s">
        <v>299</v>
      </c>
      <c r="C176" s="30">
        <v>4301051505</v>
      </c>
      <c r="D176" s="333">
        <v>4680115881587</v>
      </c>
      <c r="E176" s="334"/>
      <c r="F176" s="319">
        <v>1</v>
      </c>
      <c r="G176" s="31">
        <v>4</v>
      </c>
      <c r="H176" s="319">
        <v>4</v>
      </c>
      <c r="I176" s="319">
        <v>4.4080000000000004</v>
      </c>
      <c r="J176" s="31">
        <v>104</v>
      </c>
      <c r="K176" s="31" t="s">
        <v>98</v>
      </c>
      <c r="L176" s="32" t="s">
        <v>64</v>
      </c>
      <c r="M176" s="31">
        <v>40</v>
      </c>
      <c r="N176" s="636" t="s">
        <v>300</v>
      </c>
      <c r="O176" s="338"/>
      <c r="P176" s="338"/>
      <c r="Q176" s="338"/>
      <c r="R176" s="334"/>
      <c r="S176" s="33"/>
      <c r="T176" s="33"/>
      <c r="U176" s="34" t="s">
        <v>65</v>
      </c>
      <c r="V176" s="320">
        <v>0</v>
      </c>
      <c r="W176" s="321">
        <f t="shared" si="7"/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hidden="1" customHeight="1" x14ac:dyDescent="0.25">
      <c r="A177" s="53" t="s">
        <v>301</v>
      </c>
      <c r="B177" s="53" t="s">
        <v>302</v>
      </c>
      <c r="C177" s="30">
        <v>4301051380</v>
      </c>
      <c r="D177" s="333">
        <v>4680115880962</v>
      </c>
      <c r="E177" s="334"/>
      <c r="F177" s="319">
        <v>1.3</v>
      </c>
      <c r="G177" s="31">
        <v>6</v>
      </c>
      <c r="H177" s="319">
        <v>7.8</v>
      </c>
      <c r="I177" s="319">
        <v>8.3640000000000008</v>
      </c>
      <c r="J177" s="31">
        <v>56</v>
      </c>
      <c r="K177" s="31" t="s">
        <v>98</v>
      </c>
      <c r="L177" s="32" t="s">
        <v>64</v>
      </c>
      <c r="M177" s="31">
        <v>40</v>
      </c>
      <c r="N177" s="4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3"/>
      <c r="T177" s="33"/>
      <c r="U177" s="34" t="s">
        <v>65</v>
      </c>
      <c r="V177" s="320">
        <v>0</v>
      </c>
      <c r="W177" s="321">
        <f t="shared" si="7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303</v>
      </c>
      <c r="B178" s="53" t="s">
        <v>304</v>
      </c>
      <c r="C178" s="30">
        <v>4301051411</v>
      </c>
      <c r="D178" s="333">
        <v>4680115881617</v>
      </c>
      <c r="E178" s="334"/>
      <c r="F178" s="319">
        <v>1.35</v>
      </c>
      <c r="G178" s="31">
        <v>6</v>
      </c>
      <c r="H178" s="319">
        <v>8.1</v>
      </c>
      <c r="I178" s="319">
        <v>8.6460000000000008</v>
      </c>
      <c r="J178" s="31">
        <v>56</v>
      </c>
      <c r="K178" s="31" t="s">
        <v>98</v>
      </c>
      <c r="L178" s="32" t="s">
        <v>119</v>
      </c>
      <c r="M178" s="31">
        <v>40</v>
      </c>
      <c r="N17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3"/>
      <c r="T178" s="33"/>
      <c r="U178" s="34" t="s">
        <v>65</v>
      </c>
      <c r="V178" s="320">
        <v>0</v>
      </c>
      <c r="W178" s="321">
        <f t="shared" si="7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305</v>
      </c>
      <c r="B179" s="53" t="s">
        <v>306</v>
      </c>
      <c r="C179" s="30">
        <v>4301051487</v>
      </c>
      <c r="D179" s="333">
        <v>4680115881228</v>
      </c>
      <c r="E179" s="334"/>
      <c r="F179" s="319">
        <v>0.4</v>
      </c>
      <c r="G179" s="31">
        <v>6</v>
      </c>
      <c r="H179" s="319">
        <v>2.4</v>
      </c>
      <c r="I179" s="319">
        <v>2.6720000000000002</v>
      </c>
      <c r="J179" s="31">
        <v>156</v>
      </c>
      <c r="K179" s="31" t="s">
        <v>63</v>
      </c>
      <c r="L179" s="32" t="s">
        <v>64</v>
      </c>
      <c r="M179" s="31">
        <v>40</v>
      </c>
      <c r="N179" s="486" t="s">
        <v>307</v>
      </c>
      <c r="O179" s="338"/>
      <c r="P179" s="338"/>
      <c r="Q179" s="338"/>
      <c r="R179" s="334"/>
      <c r="S179" s="33"/>
      <c r="T179" s="33"/>
      <c r="U179" s="34" t="s">
        <v>65</v>
      </c>
      <c r="V179" s="320">
        <v>20.8</v>
      </c>
      <c r="W179" s="321">
        <f t="shared" si="7"/>
        <v>21.599999999999998</v>
      </c>
      <c r="X179" s="35">
        <f>IFERROR(IF(W179=0,"",ROUNDUP(W179/H179,0)*0.00753),"")</f>
        <v>6.7769999999999997E-2</v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308</v>
      </c>
      <c r="B180" s="53" t="s">
        <v>309</v>
      </c>
      <c r="C180" s="30">
        <v>4301051506</v>
      </c>
      <c r="D180" s="333">
        <v>4680115881037</v>
      </c>
      <c r="E180" s="334"/>
      <c r="F180" s="319">
        <v>0.84</v>
      </c>
      <c r="G180" s="31">
        <v>4</v>
      </c>
      <c r="H180" s="319">
        <v>3.36</v>
      </c>
      <c r="I180" s="319">
        <v>3.6179999999999999</v>
      </c>
      <c r="J180" s="31">
        <v>120</v>
      </c>
      <c r="K180" s="31" t="s">
        <v>63</v>
      </c>
      <c r="L180" s="32" t="s">
        <v>64</v>
      </c>
      <c r="M180" s="31">
        <v>40</v>
      </c>
      <c r="N180" s="347" t="s">
        <v>310</v>
      </c>
      <c r="O180" s="338"/>
      <c r="P180" s="338"/>
      <c r="Q180" s="338"/>
      <c r="R180" s="334"/>
      <c r="S180" s="33"/>
      <c r="T180" s="33"/>
      <c r="U180" s="34" t="s">
        <v>65</v>
      </c>
      <c r="V180" s="320">
        <v>0</v>
      </c>
      <c r="W180" s="321">
        <f t="shared" si="7"/>
        <v>0</v>
      </c>
      <c r="X180" s="35" t="str">
        <f>IFERROR(IF(W180=0,"",ROUNDUP(W180/H180,0)*0.00937),"")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311</v>
      </c>
      <c r="B181" s="53" t="s">
        <v>312</v>
      </c>
      <c r="C181" s="30">
        <v>4301051384</v>
      </c>
      <c r="D181" s="333">
        <v>4680115881211</v>
      </c>
      <c r="E181" s="334"/>
      <c r="F181" s="319">
        <v>0.4</v>
      </c>
      <c r="G181" s="31">
        <v>6</v>
      </c>
      <c r="H181" s="319">
        <v>2.4</v>
      </c>
      <c r="I181" s="319">
        <v>2.6</v>
      </c>
      <c r="J181" s="31">
        <v>156</v>
      </c>
      <c r="K181" s="31" t="s">
        <v>63</v>
      </c>
      <c r="L181" s="32" t="s">
        <v>64</v>
      </c>
      <c r="M181" s="31">
        <v>45</v>
      </c>
      <c r="N181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3"/>
      <c r="T181" s="33"/>
      <c r="U181" s="34" t="s">
        <v>65</v>
      </c>
      <c r="V181" s="320">
        <v>60</v>
      </c>
      <c r="W181" s="321">
        <f t="shared" si="7"/>
        <v>60</v>
      </c>
      <c r="X181" s="35">
        <f>IFERROR(IF(W181=0,"",ROUNDUP(W181/H181,0)*0.00753),"")</f>
        <v>0.18825</v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313</v>
      </c>
      <c r="B182" s="53" t="s">
        <v>314</v>
      </c>
      <c r="C182" s="30">
        <v>4301051378</v>
      </c>
      <c r="D182" s="333">
        <v>4680115881020</v>
      </c>
      <c r="E182" s="334"/>
      <c r="F182" s="319">
        <v>0.84</v>
      </c>
      <c r="G182" s="31">
        <v>4</v>
      </c>
      <c r="H182" s="319">
        <v>3.36</v>
      </c>
      <c r="I182" s="319">
        <v>3.57</v>
      </c>
      <c r="J182" s="31">
        <v>120</v>
      </c>
      <c r="K182" s="31" t="s">
        <v>63</v>
      </c>
      <c r="L182" s="32" t="s">
        <v>64</v>
      </c>
      <c r="M182" s="31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3"/>
      <c r="T182" s="33"/>
      <c r="U182" s="34" t="s">
        <v>65</v>
      </c>
      <c r="V182" s="320">
        <v>0</v>
      </c>
      <c r="W182" s="321">
        <f t="shared" si="7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315</v>
      </c>
      <c r="B183" s="53" t="s">
        <v>316</v>
      </c>
      <c r="C183" s="30">
        <v>4301051407</v>
      </c>
      <c r="D183" s="333">
        <v>4680115882195</v>
      </c>
      <c r="E183" s="334"/>
      <c r="F183" s="319">
        <v>0.4</v>
      </c>
      <c r="G183" s="31">
        <v>6</v>
      </c>
      <c r="H183" s="319">
        <v>2.4</v>
      </c>
      <c r="I183" s="319">
        <v>2.69</v>
      </c>
      <c r="J183" s="31">
        <v>156</v>
      </c>
      <c r="K183" s="31" t="s">
        <v>63</v>
      </c>
      <c r="L183" s="32" t="s">
        <v>119</v>
      </c>
      <c r="M183" s="31">
        <v>40</v>
      </c>
      <c r="N183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3"/>
      <c r="T183" s="33"/>
      <c r="U183" s="34" t="s">
        <v>65</v>
      </c>
      <c r="V183" s="320">
        <v>0</v>
      </c>
      <c r="W183" s="321">
        <f t="shared" si="7"/>
        <v>0</v>
      </c>
      <c r="X183" s="35" t="str">
        <f t="shared" ref="X183:X189" si="8"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317</v>
      </c>
      <c r="B184" s="53" t="s">
        <v>318</v>
      </c>
      <c r="C184" s="30">
        <v>4301051479</v>
      </c>
      <c r="D184" s="333">
        <v>4680115882607</v>
      </c>
      <c r="E184" s="334"/>
      <c r="F184" s="319">
        <v>0.3</v>
      </c>
      <c r="G184" s="31">
        <v>6</v>
      </c>
      <c r="H184" s="319">
        <v>1.8</v>
      </c>
      <c r="I184" s="319">
        <v>2.0720000000000001</v>
      </c>
      <c r="J184" s="31">
        <v>156</v>
      </c>
      <c r="K184" s="31" t="s">
        <v>63</v>
      </c>
      <c r="L184" s="32" t="s">
        <v>119</v>
      </c>
      <c r="M184" s="31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3"/>
      <c r="T184" s="33"/>
      <c r="U184" s="34" t="s">
        <v>65</v>
      </c>
      <c r="V184" s="320">
        <v>0</v>
      </c>
      <c r="W184" s="321">
        <f t="shared" si="7"/>
        <v>0</v>
      </c>
      <c r="X184" s="35" t="str">
        <f t="shared" si="8"/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319</v>
      </c>
      <c r="B185" s="53" t="s">
        <v>320</v>
      </c>
      <c r="C185" s="30">
        <v>4301051468</v>
      </c>
      <c r="D185" s="333">
        <v>4680115880092</v>
      </c>
      <c r="E185" s="334"/>
      <c r="F185" s="319">
        <v>0.4</v>
      </c>
      <c r="G185" s="31">
        <v>6</v>
      </c>
      <c r="H185" s="319">
        <v>2.4</v>
      </c>
      <c r="I185" s="319">
        <v>2.6720000000000002</v>
      </c>
      <c r="J185" s="31">
        <v>156</v>
      </c>
      <c r="K185" s="31" t="s">
        <v>63</v>
      </c>
      <c r="L185" s="32" t="s">
        <v>119</v>
      </c>
      <c r="M185" s="31">
        <v>45</v>
      </c>
      <c r="N185" s="4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3"/>
      <c r="T185" s="33"/>
      <c r="U185" s="34" t="s">
        <v>65</v>
      </c>
      <c r="V185" s="320">
        <v>250</v>
      </c>
      <c r="W185" s="321">
        <f t="shared" si="7"/>
        <v>252</v>
      </c>
      <c r="X185" s="35">
        <f t="shared" si="8"/>
        <v>0.79065000000000007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321</v>
      </c>
      <c r="B186" s="53" t="s">
        <v>322</v>
      </c>
      <c r="C186" s="30">
        <v>4301051469</v>
      </c>
      <c r="D186" s="333">
        <v>4680115880221</v>
      </c>
      <c r="E186" s="334"/>
      <c r="F186" s="319">
        <v>0.4</v>
      </c>
      <c r="G186" s="31">
        <v>6</v>
      </c>
      <c r="H186" s="319">
        <v>2.4</v>
      </c>
      <c r="I186" s="319">
        <v>2.6720000000000002</v>
      </c>
      <c r="J186" s="31">
        <v>156</v>
      </c>
      <c r="K186" s="31" t="s">
        <v>63</v>
      </c>
      <c r="L186" s="32" t="s">
        <v>119</v>
      </c>
      <c r="M186" s="31">
        <v>45</v>
      </c>
      <c r="N186" s="6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3"/>
      <c r="T186" s="33"/>
      <c r="U186" s="34" t="s">
        <v>65</v>
      </c>
      <c r="V186" s="320">
        <v>150</v>
      </c>
      <c r="W186" s="321">
        <f t="shared" si="7"/>
        <v>151.19999999999999</v>
      </c>
      <c r="X186" s="35">
        <f t="shared" si="8"/>
        <v>0.47439000000000003</v>
      </c>
      <c r="Y186" s="55"/>
      <c r="Z186" s="56"/>
      <c r="AD186" s="57"/>
      <c r="BA186" s="159" t="s">
        <v>1</v>
      </c>
    </row>
    <row r="187" spans="1:53" ht="16.5" hidden="1" customHeight="1" x14ac:dyDescent="0.25">
      <c r="A187" s="53" t="s">
        <v>323</v>
      </c>
      <c r="B187" s="53" t="s">
        <v>324</v>
      </c>
      <c r="C187" s="30">
        <v>4301051523</v>
      </c>
      <c r="D187" s="333">
        <v>4680115882942</v>
      </c>
      <c r="E187" s="334"/>
      <c r="F187" s="319">
        <v>0.3</v>
      </c>
      <c r="G187" s="31">
        <v>6</v>
      </c>
      <c r="H187" s="319">
        <v>1.8</v>
      </c>
      <c r="I187" s="319">
        <v>2.0720000000000001</v>
      </c>
      <c r="J187" s="31">
        <v>156</v>
      </c>
      <c r="K187" s="31" t="s">
        <v>63</v>
      </c>
      <c r="L187" s="32" t="s">
        <v>64</v>
      </c>
      <c r="M187" s="31">
        <v>40</v>
      </c>
      <c r="N187" s="4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3"/>
      <c r="T187" s="33"/>
      <c r="U187" s="34" t="s">
        <v>65</v>
      </c>
      <c r="V187" s="320">
        <v>0</v>
      </c>
      <c r="W187" s="321">
        <f t="shared" si="7"/>
        <v>0</v>
      </c>
      <c r="X187" s="35" t="str">
        <f t="shared" si="8"/>
        <v/>
      </c>
      <c r="Y187" s="55"/>
      <c r="Z187" s="56"/>
      <c r="AD187" s="57"/>
      <c r="BA187" s="160" t="s">
        <v>1</v>
      </c>
    </row>
    <row r="188" spans="1:53" ht="16.5" customHeight="1" x14ac:dyDescent="0.25">
      <c r="A188" s="53" t="s">
        <v>325</v>
      </c>
      <c r="B188" s="53" t="s">
        <v>326</v>
      </c>
      <c r="C188" s="30">
        <v>4301051326</v>
      </c>
      <c r="D188" s="333">
        <v>4680115880504</v>
      </c>
      <c r="E188" s="334"/>
      <c r="F188" s="319">
        <v>0.4</v>
      </c>
      <c r="G188" s="31">
        <v>6</v>
      </c>
      <c r="H188" s="319">
        <v>2.4</v>
      </c>
      <c r="I188" s="319">
        <v>2.6720000000000002</v>
      </c>
      <c r="J188" s="31">
        <v>156</v>
      </c>
      <c r="K188" s="31" t="s">
        <v>63</v>
      </c>
      <c r="L188" s="32" t="s">
        <v>64</v>
      </c>
      <c r="M188" s="31">
        <v>40</v>
      </c>
      <c r="N188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3"/>
      <c r="T188" s="33"/>
      <c r="U188" s="34" t="s">
        <v>65</v>
      </c>
      <c r="V188" s="320">
        <v>80</v>
      </c>
      <c r="W188" s="321">
        <f t="shared" si="7"/>
        <v>81.599999999999994</v>
      </c>
      <c r="X188" s="35">
        <f t="shared" si="8"/>
        <v>0.25602000000000003</v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327</v>
      </c>
      <c r="B189" s="53" t="s">
        <v>328</v>
      </c>
      <c r="C189" s="30">
        <v>4301051410</v>
      </c>
      <c r="D189" s="333">
        <v>4680115882164</v>
      </c>
      <c r="E189" s="334"/>
      <c r="F189" s="319">
        <v>0.4</v>
      </c>
      <c r="G189" s="31">
        <v>6</v>
      </c>
      <c r="H189" s="319">
        <v>2.4</v>
      </c>
      <c r="I189" s="319">
        <v>2.6779999999999999</v>
      </c>
      <c r="J189" s="31">
        <v>156</v>
      </c>
      <c r="K189" s="31" t="s">
        <v>63</v>
      </c>
      <c r="L189" s="32" t="s">
        <v>119</v>
      </c>
      <c r="M189" s="31">
        <v>40</v>
      </c>
      <c r="N189" s="3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3"/>
      <c r="T189" s="33"/>
      <c r="U189" s="34" t="s">
        <v>65</v>
      </c>
      <c r="V189" s="320">
        <v>0</v>
      </c>
      <c r="W189" s="321">
        <f t="shared" si="7"/>
        <v>0</v>
      </c>
      <c r="X189" s="35" t="str">
        <f t="shared" si="8"/>
        <v/>
      </c>
      <c r="Y189" s="55"/>
      <c r="Z189" s="56"/>
      <c r="AD189" s="57"/>
      <c r="BA189" s="162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6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245.16091954022991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248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2.0380800000000003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6" t="s">
        <v>65</v>
      </c>
      <c r="V191" s="322">
        <f>IFERROR(SUM(V173:V189),"0")</f>
        <v>660.8</v>
      </c>
      <c r="W191" s="322">
        <f>IFERROR(SUM(W173:W189),"0")</f>
        <v>670.80000000000007</v>
      </c>
      <c r="X191" s="36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4"/>
      <c r="Z192" s="314"/>
    </row>
    <row r="193" spans="1:53" ht="16.5" hidden="1" customHeight="1" x14ac:dyDescent="0.25">
      <c r="A193" s="53" t="s">
        <v>329</v>
      </c>
      <c r="B193" s="53" t="s">
        <v>330</v>
      </c>
      <c r="C193" s="30">
        <v>4301060360</v>
      </c>
      <c r="D193" s="333">
        <v>4680115882874</v>
      </c>
      <c r="E193" s="334"/>
      <c r="F193" s="319">
        <v>0.8</v>
      </c>
      <c r="G193" s="31">
        <v>4</v>
      </c>
      <c r="H193" s="319">
        <v>3.2</v>
      </c>
      <c r="I193" s="319">
        <v>3.4660000000000002</v>
      </c>
      <c r="J193" s="31">
        <v>120</v>
      </c>
      <c r="K193" s="31" t="s">
        <v>63</v>
      </c>
      <c r="L193" s="32" t="s">
        <v>64</v>
      </c>
      <c r="M193" s="31">
        <v>30</v>
      </c>
      <c r="N193" s="450" t="s">
        <v>331</v>
      </c>
      <c r="O193" s="338"/>
      <c r="P193" s="338"/>
      <c r="Q193" s="338"/>
      <c r="R193" s="334"/>
      <c r="S193" s="33"/>
      <c r="T193" s="33"/>
      <c r="U193" s="34" t="s">
        <v>65</v>
      </c>
      <c r="V193" s="320">
        <v>0</v>
      </c>
      <c r="W193" s="321">
        <f>IFERROR(IF(V193="",0,CEILING((V193/$H193),1)*$H193),"")</f>
        <v>0</v>
      </c>
      <c r="X193" s="35" t="str">
        <f>IFERROR(IF(W193=0,"",ROUNDUP(W193/H193,0)*0.00937),"")</f>
        <v/>
      </c>
      <c r="Y193" s="55"/>
      <c r="Z193" s="56"/>
      <c r="AD193" s="57"/>
      <c r="BA193" s="163" t="s">
        <v>1</v>
      </c>
    </row>
    <row r="194" spans="1:53" ht="16.5" hidden="1" customHeight="1" x14ac:dyDescent="0.25">
      <c r="A194" s="53" t="s">
        <v>332</v>
      </c>
      <c r="B194" s="53" t="s">
        <v>333</v>
      </c>
      <c r="C194" s="30">
        <v>4301060359</v>
      </c>
      <c r="D194" s="333">
        <v>4680115884434</v>
      </c>
      <c r="E194" s="334"/>
      <c r="F194" s="319">
        <v>0.8</v>
      </c>
      <c r="G194" s="31">
        <v>4</v>
      </c>
      <c r="H194" s="319">
        <v>3.2</v>
      </c>
      <c r="I194" s="319">
        <v>3.4660000000000002</v>
      </c>
      <c r="J194" s="31">
        <v>120</v>
      </c>
      <c r="K194" s="31" t="s">
        <v>63</v>
      </c>
      <c r="L194" s="32" t="s">
        <v>64</v>
      </c>
      <c r="M194" s="31">
        <v>30</v>
      </c>
      <c r="N194" s="542" t="s">
        <v>334</v>
      </c>
      <c r="O194" s="338"/>
      <c r="P194" s="338"/>
      <c r="Q194" s="338"/>
      <c r="R194" s="334"/>
      <c r="S194" s="33"/>
      <c r="T194" s="33"/>
      <c r="U194" s="34" t="s">
        <v>65</v>
      </c>
      <c r="V194" s="320">
        <v>0</v>
      </c>
      <c r="W194" s="321">
        <f>IFERROR(IF(V194="",0,CEILING((V194/$H194),1)*$H194),"")</f>
        <v>0</v>
      </c>
      <c r="X194" s="35" t="str">
        <f>IFERROR(IF(W194=0,"",ROUNDUP(W194/H194,0)*0.00937),"")</f>
        <v/>
      </c>
      <c r="Y194" s="55"/>
      <c r="Z194" s="56"/>
      <c r="AD194" s="57"/>
      <c r="BA194" s="164" t="s">
        <v>1</v>
      </c>
    </row>
    <row r="195" spans="1:53" ht="16.5" hidden="1" customHeight="1" x14ac:dyDescent="0.25">
      <c r="A195" s="53" t="s">
        <v>335</v>
      </c>
      <c r="B195" s="53" t="s">
        <v>336</v>
      </c>
      <c r="C195" s="30">
        <v>4301060338</v>
      </c>
      <c r="D195" s="333">
        <v>4680115880801</v>
      </c>
      <c r="E195" s="334"/>
      <c r="F195" s="319">
        <v>0.4</v>
      </c>
      <c r="G195" s="31">
        <v>6</v>
      </c>
      <c r="H195" s="319">
        <v>2.4</v>
      </c>
      <c r="I195" s="319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6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3"/>
      <c r="T195" s="33"/>
      <c r="U195" s="34" t="s">
        <v>65</v>
      </c>
      <c r="V195" s="320">
        <v>0</v>
      </c>
      <c r="W195" s="321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hidden="1" customHeight="1" x14ac:dyDescent="0.25">
      <c r="A196" s="53" t="s">
        <v>337</v>
      </c>
      <c r="B196" s="53" t="s">
        <v>338</v>
      </c>
      <c r="C196" s="30">
        <v>4301060339</v>
      </c>
      <c r="D196" s="333">
        <v>4680115880818</v>
      </c>
      <c r="E196" s="334"/>
      <c r="F196" s="319">
        <v>0.4</v>
      </c>
      <c r="G196" s="31">
        <v>6</v>
      </c>
      <c r="H196" s="319">
        <v>2.4</v>
      </c>
      <c r="I196" s="319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3"/>
      <c r="T196" s="33"/>
      <c r="U196" s="34" t="s">
        <v>65</v>
      </c>
      <c r="V196" s="320">
        <v>0</v>
      </c>
      <c r="W196" s="321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6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6" t="s">
        <v>65</v>
      </c>
      <c r="V198" s="322">
        <f>IFERROR(SUM(V193:V196),"0")</f>
        <v>0</v>
      </c>
      <c r="W198" s="322">
        <f>IFERROR(SUM(W193:W196),"0")</f>
        <v>0</v>
      </c>
      <c r="X198" s="36"/>
      <c r="Y198" s="323"/>
      <c r="Z198" s="323"/>
    </row>
    <row r="199" spans="1:53" ht="16.5" hidden="1" customHeight="1" x14ac:dyDescent="0.25">
      <c r="A199" s="389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2"/>
      <c r="Z199" s="312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4"/>
      <c r="Z200" s="314"/>
    </row>
    <row r="201" spans="1:53" ht="27" hidden="1" customHeight="1" x14ac:dyDescent="0.25">
      <c r="A201" s="53" t="s">
        <v>340</v>
      </c>
      <c r="B201" s="53" t="s">
        <v>341</v>
      </c>
      <c r="C201" s="30">
        <v>4301031151</v>
      </c>
      <c r="D201" s="333">
        <v>4607091389845</v>
      </c>
      <c r="E201" s="334"/>
      <c r="F201" s="319">
        <v>0.35</v>
      </c>
      <c r="G201" s="31">
        <v>6</v>
      </c>
      <c r="H201" s="319">
        <v>2.1</v>
      </c>
      <c r="I201" s="319">
        <v>2.2000000000000002</v>
      </c>
      <c r="J201" s="31">
        <v>234</v>
      </c>
      <c r="K201" s="31" t="s">
        <v>174</v>
      </c>
      <c r="L201" s="32" t="s">
        <v>64</v>
      </c>
      <c r="M201" s="31">
        <v>40</v>
      </c>
      <c r="N201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3"/>
      <c r="T201" s="33"/>
      <c r="U201" s="34" t="s">
        <v>65</v>
      </c>
      <c r="V201" s="320">
        <v>0</v>
      </c>
      <c r="W201" s="321">
        <f>IFERROR(IF(V201="",0,CEILING((V201/$H201),1)*$H201),"")</f>
        <v>0</v>
      </c>
      <c r="X201" s="35" t="str">
        <f>IFERROR(IF(W201=0,"",ROUNDUP(W201/H201,0)*0.00502),"")</f>
        <v/>
      </c>
      <c r="Y201" s="55"/>
      <c r="Z201" s="56"/>
      <c r="AD201" s="57"/>
      <c r="BA201" s="167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6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6" t="s">
        <v>65</v>
      </c>
      <c r="V203" s="322">
        <f>IFERROR(SUM(V201:V201),"0")</f>
        <v>0</v>
      </c>
      <c r="W203" s="322">
        <f>IFERROR(SUM(W201:W201),"0")</f>
        <v>0</v>
      </c>
      <c r="X203" s="36"/>
      <c r="Y203" s="323"/>
      <c r="Z203" s="323"/>
    </row>
    <row r="204" spans="1:53" ht="16.5" hidden="1" customHeight="1" x14ac:dyDescent="0.25">
      <c r="A204" s="389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2"/>
      <c r="Z204" s="312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4"/>
      <c r="Z205" s="314"/>
    </row>
    <row r="206" spans="1:53" ht="27" hidden="1" customHeight="1" x14ac:dyDescent="0.25">
      <c r="A206" s="53" t="s">
        <v>343</v>
      </c>
      <c r="B206" s="53" t="s">
        <v>344</v>
      </c>
      <c r="C206" s="30">
        <v>4301011346</v>
      </c>
      <c r="D206" s="333">
        <v>4607091387445</v>
      </c>
      <c r="E206" s="334"/>
      <c r="F206" s="319">
        <v>0.9</v>
      </c>
      <c r="G206" s="31">
        <v>10</v>
      </c>
      <c r="H206" s="319">
        <v>9</v>
      </c>
      <c r="I206" s="319">
        <v>9.6300000000000008</v>
      </c>
      <c r="J206" s="31">
        <v>56</v>
      </c>
      <c r="K206" s="31" t="s">
        <v>98</v>
      </c>
      <c r="L206" s="32" t="s">
        <v>99</v>
      </c>
      <c r="M206" s="31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3"/>
      <c r="T206" s="33"/>
      <c r="U206" s="34" t="s">
        <v>65</v>
      </c>
      <c r="V206" s="320">
        <v>0</v>
      </c>
      <c r="W206" s="321">
        <f t="shared" ref="W206:W220" si="9">IFERROR(IF(V206="",0,CEILING((V206/$H206),1)*$H206),"")</f>
        <v>0</v>
      </c>
      <c r="X206" s="35" t="str">
        <f>IFERROR(IF(W206=0,"",ROUNDUP(W206/H206,0)*0.02175),"")</f>
        <v/>
      </c>
      <c r="Y206" s="55"/>
      <c r="Z206" s="56"/>
      <c r="AD206" s="57"/>
      <c r="BA206" s="168" t="s">
        <v>1</v>
      </c>
    </row>
    <row r="207" spans="1:53" ht="27" hidden="1" customHeight="1" x14ac:dyDescent="0.25">
      <c r="A207" s="53" t="s">
        <v>345</v>
      </c>
      <c r="B207" s="53" t="s">
        <v>346</v>
      </c>
      <c r="C207" s="30">
        <v>4301011362</v>
      </c>
      <c r="D207" s="333">
        <v>4607091386004</v>
      </c>
      <c r="E207" s="334"/>
      <c r="F207" s="319">
        <v>1.35</v>
      </c>
      <c r="G207" s="31">
        <v>8</v>
      </c>
      <c r="H207" s="319">
        <v>10.8</v>
      </c>
      <c r="I207" s="319">
        <v>11.28</v>
      </c>
      <c r="J207" s="31">
        <v>48</v>
      </c>
      <c r="K207" s="31" t="s">
        <v>98</v>
      </c>
      <c r="L207" s="32" t="s">
        <v>107</v>
      </c>
      <c r="M207" s="31">
        <v>55</v>
      </c>
      <c r="N207" s="6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3"/>
      <c r="T207" s="33"/>
      <c r="U207" s="34" t="s">
        <v>65</v>
      </c>
      <c r="V207" s="320">
        <v>0</v>
      </c>
      <c r="W207" s="321">
        <f t="shared" si="9"/>
        <v>0</v>
      </c>
      <c r="X207" s="35" t="str">
        <f>IFERROR(IF(W207=0,"",ROUNDUP(W207/H207,0)*0.02039),"")</f>
        <v/>
      </c>
      <c r="Y207" s="55"/>
      <c r="Z207" s="56"/>
      <c r="AD207" s="57"/>
      <c r="BA207" s="169" t="s">
        <v>1</v>
      </c>
    </row>
    <row r="208" spans="1:53" ht="27" hidden="1" customHeight="1" x14ac:dyDescent="0.25">
      <c r="A208" s="53" t="s">
        <v>345</v>
      </c>
      <c r="B208" s="53" t="s">
        <v>347</v>
      </c>
      <c r="C208" s="30">
        <v>4301011308</v>
      </c>
      <c r="D208" s="333">
        <v>4607091386004</v>
      </c>
      <c r="E208" s="334"/>
      <c r="F208" s="319">
        <v>1.35</v>
      </c>
      <c r="G208" s="31">
        <v>8</v>
      </c>
      <c r="H208" s="319">
        <v>10.8</v>
      </c>
      <c r="I208" s="319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1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3"/>
      <c r="T208" s="33"/>
      <c r="U208" s="34" t="s">
        <v>65</v>
      </c>
      <c r="V208" s="320">
        <v>0</v>
      </c>
      <c r="W208" s="321">
        <f t="shared" si="9"/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348</v>
      </c>
      <c r="B209" s="53" t="s">
        <v>349</v>
      </c>
      <c r="C209" s="30">
        <v>4301011347</v>
      </c>
      <c r="D209" s="333">
        <v>4607091386073</v>
      </c>
      <c r="E209" s="334"/>
      <c r="F209" s="319">
        <v>0.9</v>
      </c>
      <c r="G209" s="31">
        <v>10</v>
      </c>
      <c r="H209" s="319">
        <v>9</v>
      </c>
      <c r="I209" s="319">
        <v>9.6300000000000008</v>
      </c>
      <c r="J209" s="31">
        <v>56</v>
      </c>
      <c r="K209" s="31" t="s">
        <v>98</v>
      </c>
      <c r="L209" s="32" t="s">
        <v>99</v>
      </c>
      <c r="M209" s="31">
        <v>31</v>
      </c>
      <c r="N209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3"/>
      <c r="T209" s="33"/>
      <c r="U209" s="34" t="s">
        <v>65</v>
      </c>
      <c r="V209" s="320">
        <v>0</v>
      </c>
      <c r="W209" s="321">
        <f t="shared" si="9"/>
        <v>0</v>
      </c>
      <c r="X209" s="35" t="str">
        <f>IFERROR(IF(W209=0,"",ROUNDUP(W209/H209,0)*0.02175),"")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350</v>
      </c>
      <c r="B210" s="53" t="s">
        <v>351</v>
      </c>
      <c r="C210" s="30">
        <v>4301011395</v>
      </c>
      <c r="D210" s="333">
        <v>4607091387322</v>
      </c>
      <c r="E210" s="334"/>
      <c r="F210" s="319">
        <v>1.35</v>
      </c>
      <c r="G210" s="31">
        <v>8</v>
      </c>
      <c r="H210" s="319">
        <v>10.8</v>
      </c>
      <c r="I210" s="319">
        <v>11.28</v>
      </c>
      <c r="J210" s="31">
        <v>48</v>
      </c>
      <c r="K210" s="31" t="s">
        <v>98</v>
      </c>
      <c r="L210" s="32" t="s">
        <v>107</v>
      </c>
      <c r="M210" s="31">
        <v>55</v>
      </c>
      <c r="N21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3"/>
      <c r="T210" s="33"/>
      <c r="U210" s="34" t="s">
        <v>65</v>
      </c>
      <c r="V210" s="320">
        <v>0</v>
      </c>
      <c r="W210" s="321">
        <f t="shared" si="9"/>
        <v>0</v>
      </c>
      <c r="X210" s="35" t="str">
        <f>IFERROR(IF(W210=0,"",ROUNDUP(W210/H210,0)*0.02039),"")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350</v>
      </c>
      <c r="B211" s="53" t="s">
        <v>352</v>
      </c>
      <c r="C211" s="30">
        <v>4301010928</v>
      </c>
      <c r="D211" s="333">
        <v>4607091387322</v>
      </c>
      <c r="E211" s="334"/>
      <c r="F211" s="319">
        <v>1.35</v>
      </c>
      <c r="G211" s="31">
        <v>8</v>
      </c>
      <c r="H211" s="319">
        <v>10.8</v>
      </c>
      <c r="I211" s="319">
        <v>11.28</v>
      </c>
      <c r="J211" s="31">
        <v>56</v>
      </c>
      <c r="K211" s="31" t="s">
        <v>98</v>
      </c>
      <c r="L211" s="32" t="s">
        <v>99</v>
      </c>
      <c r="M211" s="31">
        <v>55</v>
      </c>
      <c r="N211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3"/>
      <c r="T211" s="33"/>
      <c r="U211" s="34" t="s">
        <v>65</v>
      </c>
      <c r="V211" s="320">
        <v>0</v>
      </c>
      <c r="W211" s="321">
        <f t="shared" si="9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353</v>
      </c>
      <c r="B212" s="53" t="s">
        <v>354</v>
      </c>
      <c r="C212" s="30">
        <v>4301011311</v>
      </c>
      <c r="D212" s="333">
        <v>4607091387377</v>
      </c>
      <c r="E212" s="334"/>
      <c r="F212" s="319">
        <v>1.35</v>
      </c>
      <c r="G212" s="31">
        <v>8</v>
      </c>
      <c r="H212" s="319">
        <v>10.8</v>
      </c>
      <c r="I212" s="319">
        <v>11.28</v>
      </c>
      <c r="J212" s="31">
        <v>56</v>
      </c>
      <c r="K212" s="31" t="s">
        <v>98</v>
      </c>
      <c r="L212" s="32" t="s">
        <v>99</v>
      </c>
      <c r="M212" s="31">
        <v>55</v>
      </c>
      <c r="N212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3"/>
      <c r="T212" s="33"/>
      <c r="U212" s="34" t="s">
        <v>65</v>
      </c>
      <c r="V212" s="320">
        <v>0</v>
      </c>
      <c r="W212" s="321">
        <f t="shared" si="9"/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355</v>
      </c>
      <c r="B213" s="53" t="s">
        <v>356</v>
      </c>
      <c r="C213" s="30">
        <v>4301010945</v>
      </c>
      <c r="D213" s="333">
        <v>4607091387353</v>
      </c>
      <c r="E213" s="334"/>
      <c r="F213" s="319">
        <v>1.35</v>
      </c>
      <c r="G213" s="31">
        <v>8</v>
      </c>
      <c r="H213" s="319">
        <v>10.8</v>
      </c>
      <c r="I213" s="319">
        <v>11.28</v>
      </c>
      <c r="J213" s="31">
        <v>56</v>
      </c>
      <c r="K213" s="31" t="s">
        <v>98</v>
      </c>
      <c r="L213" s="32" t="s">
        <v>99</v>
      </c>
      <c r="M213" s="31">
        <v>55</v>
      </c>
      <c r="N213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3"/>
      <c r="T213" s="33"/>
      <c r="U213" s="34" t="s">
        <v>65</v>
      </c>
      <c r="V213" s="320">
        <v>0</v>
      </c>
      <c r="W213" s="321">
        <f t="shared" si="9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357</v>
      </c>
      <c r="B214" s="53" t="s">
        <v>358</v>
      </c>
      <c r="C214" s="30">
        <v>4301011328</v>
      </c>
      <c r="D214" s="333">
        <v>4607091386011</v>
      </c>
      <c r="E214" s="334"/>
      <c r="F214" s="319">
        <v>0.5</v>
      </c>
      <c r="G214" s="31">
        <v>10</v>
      </c>
      <c r="H214" s="319">
        <v>5</v>
      </c>
      <c r="I214" s="319">
        <v>5.21</v>
      </c>
      <c r="J214" s="31">
        <v>120</v>
      </c>
      <c r="K214" s="31" t="s">
        <v>63</v>
      </c>
      <c r="L214" s="32" t="s">
        <v>64</v>
      </c>
      <c r="M214" s="31">
        <v>55</v>
      </c>
      <c r="N214" s="4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3"/>
      <c r="T214" s="33"/>
      <c r="U214" s="34" t="s">
        <v>65</v>
      </c>
      <c r="V214" s="320">
        <v>0</v>
      </c>
      <c r="W214" s="321">
        <f t="shared" si="9"/>
        <v>0</v>
      </c>
      <c r="X214" s="35" t="str">
        <f t="shared" ref="X214:X220" si="10">IFERROR(IF(W214=0,"",ROUNDUP(W214/H214,0)*0.00937),"")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359</v>
      </c>
      <c r="B215" s="53" t="s">
        <v>360</v>
      </c>
      <c r="C215" s="30">
        <v>4301011329</v>
      </c>
      <c r="D215" s="333">
        <v>4607091387308</v>
      </c>
      <c r="E215" s="334"/>
      <c r="F215" s="319">
        <v>0.5</v>
      </c>
      <c r="G215" s="31">
        <v>10</v>
      </c>
      <c r="H215" s="319">
        <v>5</v>
      </c>
      <c r="I215" s="319">
        <v>5.21</v>
      </c>
      <c r="J215" s="31">
        <v>120</v>
      </c>
      <c r="K215" s="31" t="s">
        <v>63</v>
      </c>
      <c r="L215" s="32" t="s">
        <v>64</v>
      </c>
      <c r="M215" s="31">
        <v>55</v>
      </c>
      <c r="N215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3"/>
      <c r="T215" s="33"/>
      <c r="U215" s="34" t="s">
        <v>65</v>
      </c>
      <c r="V215" s="320">
        <v>0</v>
      </c>
      <c r="W215" s="321">
        <f t="shared" si="9"/>
        <v>0</v>
      </c>
      <c r="X215" s="35" t="str">
        <f t="shared" si="10"/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361</v>
      </c>
      <c r="B216" s="53" t="s">
        <v>362</v>
      </c>
      <c r="C216" s="30">
        <v>4301011049</v>
      </c>
      <c r="D216" s="333">
        <v>4607091387339</v>
      </c>
      <c r="E216" s="334"/>
      <c r="F216" s="319">
        <v>0.5</v>
      </c>
      <c r="G216" s="31">
        <v>10</v>
      </c>
      <c r="H216" s="319">
        <v>5</v>
      </c>
      <c r="I216" s="319">
        <v>5.24</v>
      </c>
      <c r="J216" s="31">
        <v>120</v>
      </c>
      <c r="K216" s="31" t="s">
        <v>63</v>
      </c>
      <c r="L216" s="32" t="s">
        <v>99</v>
      </c>
      <c r="M216" s="31">
        <v>55</v>
      </c>
      <c r="N216" s="4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3"/>
      <c r="T216" s="33"/>
      <c r="U216" s="34" t="s">
        <v>65</v>
      </c>
      <c r="V216" s="320">
        <v>0</v>
      </c>
      <c r="W216" s="321">
        <f t="shared" si="9"/>
        <v>0</v>
      </c>
      <c r="X216" s="35" t="str">
        <f t="shared" si="10"/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363</v>
      </c>
      <c r="B217" s="53" t="s">
        <v>364</v>
      </c>
      <c r="C217" s="30">
        <v>4301011433</v>
      </c>
      <c r="D217" s="333">
        <v>4680115882638</v>
      </c>
      <c r="E217" s="334"/>
      <c r="F217" s="319">
        <v>0.4</v>
      </c>
      <c r="G217" s="31">
        <v>10</v>
      </c>
      <c r="H217" s="319">
        <v>4</v>
      </c>
      <c r="I217" s="319">
        <v>4.24</v>
      </c>
      <c r="J217" s="31">
        <v>120</v>
      </c>
      <c r="K217" s="31" t="s">
        <v>63</v>
      </c>
      <c r="L217" s="32" t="s">
        <v>99</v>
      </c>
      <c r="M217" s="31">
        <v>90</v>
      </c>
      <c r="N217" s="3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3"/>
      <c r="T217" s="33"/>
      <c r="U217" s="34" t="s">
        <v>65</v>
      </c>
      <c r="V217" s="320">
        <v>0</v>
      </c>
      <c r="W217" s="321">
        <f t="shared" si="9"/>
        <v>0</v>
      </c>
      <c r="X217" s="35" t="str">
        <f t="shared" si="10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365</v>
      </c>
      <c r="B218" s="53" t="s">
        <v>366</v>
      </c>
      <c r="C218" s="30">
        <v>4301011573</v>
      </c>
      <c r="D218" s="333">
        <v>4680115881938</v>
      </c>
      <c r="E218" s="334"/>
      <c r="F218" s="319">
        <v>0.4</v>
      </c>
      <c r="G218" s="31">
        <v>10</v>
      </c>
      <c r="H218" s="319">
        <v>4</v>
      </c>
      <c r="I218" s="319">
        <v>4.24</v>
      </c>
      <c r="J218" s="31">
        <v>120</v>
      </c>
      <c r="K218" s="31" t="s">
        <v>63</v>
      </c>
      <c r="L218" s="32" t="s">
        <v>99</v>
      </c>
      <c r="M218" s="31">
        <v>90</v>
      </c>
      <c r="N218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3"/>
      <c r="T218" s="33"/>
      <c r="U218" s="34" t="s">
        <v>65</v>
      </c>
      <c r="V218" s="320">
        <v>0</v>
      </c>
      <c r="W218" s="321">
        <f t="shared" si="9"/>
        <v>0</v>
      </c>
      <c r="X218" s="35" t="str">
        <f t="shared" si="10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367</v>
      </c>
      <c r="B219" s="53" t="s">
        <v>368</v>
      </c>
      <c r="C219" s="30">
        <v>4301010944</v>
      </c>
      <c r="D219" s="333">
        <v>4607091387346</v>
      </c>
      <c r="E219" s="334"/>
      <c r="F219" s="319">
        <v>0.4</v>
      </c>
      <c r="G219" s="31">
        <v>10</v>
      </c>
      <c r="H219" s="319">
        <v>4</v>
      </c>
      <c r="I219" s="319">
        <v>4.24</v>
      </c>
      <c r="J219" s="31">
        <v>120</v>
      </c>
      <c r="K219" s="31" t="s">
        <v>63</v>
      </c>
      <c r="L219" s="32" t="s">
        <v>99</v>
      </c>
      <c r="M219" s="31">
        <v>55</v>
      </c>
      <c r="N219" s="5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3"/>
      <c r="T219" s="33"/>
      <c r="U219" s="34" t="s">
        <v>65</v>
      </c>
      <c r="V219" s="320">
        <v>0</v>
      </c>
      <c r="W219" s="321">
        <f t="shared" si="9"/>
        <v>0</v>
      </c>
      <c r="X219" s="35" t="str">
        <f t="shared" si="10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369</v>
      </c>
      <c r="B220" s="53" t="s">
        <v>370</v>
      </c>
      <c r="C220" s="30">
        <v>4301011353</v>
      </c>
      <c r="D220" s="333">
        <v>4607091389807</v>
      </c>
      <c r="E220" s="334"/>
      <c r="F220" s="319">
        <v>0.4</v>
      </c>
      <c r="G220" s="31">
        <v>10</v>
      </c>
      <c r="H220" s="319">
        <v>4</v>
      </c>
      <c r="I220" s="319">
        <v>4.24</v>
      </c>
      <c r="J220" s="31">
        <v>120</v>
      </c>
      <c r="K220" s="31" t="s">
        <v>63</v>
      </c>
      <c r="L220" s="32" t="s">
        <v>99</v>
      </c>
      <c r="M220" s="31">
        <v>55</v>
      </c>
      <c r="N220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3"/>
      <c r="T220" s="33"/>
      <c r="U220" s="34" t="s">
        <v>65</v>
      </c>
      <c r="V220" s="320">
        <v>0</v>
      </c>
      <c r="W220" s="321">
        <f t="shared" si="9"/>
        <v>0</v>
      </c>
      <c r="X220" s="35" t="str">
        <f t="shared" si="10"/>
        <v/>
      </c>
      <c r="Y220" s="55"/>
      <c r="Z220" s="56"/>
      <c r="AD220" s="57"/>
      <c r="BA220" s="182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6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6" t="s">
        <v>65</v>
      </c>
      <c r="V222" s="322">
        <f>IFERROR(SUM(V206:V220),"0")</f>
        <v>0</v>
      </c>
      <c r="W222" s="322">
        <f>IFERROR(SUM(W206:W220),"0")</f>
        <v>0</v>
      </c>
      <c r="X222" s="36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4"/>
      <c r="Z223" s="314"/>
    </row>
    <row r="224" spans="1:53" ht="27" hidden="1" customHeight="1" x14ac:dyDescent="0.25">
      <c r="A224" s="53" t="s">
        <v>371</v>
      </c>
      <c r="B224" s="53" t="s">
        <v>372</v>
      </c>
      <c r="C224" s="30">
        <v>4301020254</v>
      </c>
      <c r="D224" s="333">
        <v>4680115881914</v>
      </c>
      <c r="E224" s="334"/>
      <c r="F224" s="319">
        <v>0.4</v>
      </c>
      <c r="G224" s="31">
        <v>10</v>
      </c>
      <c r="H224" s="319">
        <v>4</v>
      </c>
      <c r="I224" s="319">
        <v>4.24</v>
      </c>
      <c r="J224" s="31">
        <v>120</v>
      </c>
      <c r="K224" s="31" t="s">
        <v>63</v>
      </c>
      <c r="L224" s="32" t="s">
        <v>99</v>
      </c>
      <c r="M224" s="31">
        <v>90</v>
      </c>
      <c r="N22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3"/>
      <c r="T224" s="33"/>
      <c r="U224" s="34" t="s">
        <v>65</v>
      </c>
      <c r="V224" s="320">
        <v>0</v>
      </c>
      <c r="W224" s="321">
        <f>IFERROR(IF(V224="",0,CEILING((V224/$H224),1)*$H224),"")</f>
        <v>0</v>
      </c>
      <c r="X224" s="35" t="str">
        <f>IFERROR(IF(W224=0,"",ROUNDUP(W224/H224,0)*0.00937),"")</f>
        <v/>
      </c>
      <c r="Y224" s="55"/>
      <c r="Z224" s="56"/>
      <c r="AD224" s="57"/>
      <c r="BA224" s="183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6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6" t="s">
        <v>65</v>
      </c>
      <c r="V226" s="322">
        <f>IFERROR(SUM(V224:V224),"0")</f>
        <v>0</v>
      </c>
      <c r="W226" s="322">
        <f>IFERROR(SUM(W224:W224),"0")</f>
        <v>0</v>
      </c>
      <c r="X226" s="36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4"/>
      <c r="Z227" s="314"/>
    </row>
    <row r="228" spans="1:53" ht="27" customHeight="1" x14ac:dyDescent="0.25">
      <c r="A228" s="53" t="s">
        <v>373</v>
      </c>
      <c r="B228" s="53" t="s">
        <v>374</v>
      </c>
      <c r="C228" s="30">
        <v>4301030878</v>
      </c>
      <c r="D228" s="333">
        <v>4607091387193</v>
      </c>
      <c r="E228" s="334"/>
      <c r="F228" s="319">
        <v>0.7</v>
      </c>
      <c r="G228" s="31">
        <v>6</v>
      </c>
      <c r="H228" s="319">
        <v>4.2</v>
      </c>
      <c r="I228" s="319">
        <v>4.46</v>
      </c>
      <c r="J228" s="31">
        <v>156</v>
      </c>
      <c r="K228" s="31" t="s">
        <v>63</v>
      </c>
      <c r="L228" s="32" t="s">
        <v>64</v>
      </c>
      <c r="M228" s="31">
        <v>35</v>
      </c>
      <c r="N228" s="5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3"/>
      <c r="T228" s="33"/>
      <c r="U228" s="34" t="s">
        <v>65</v>
      </c>
      <c r="V228" s="320">
        <v>40</v>
      </c>
      <c r="W228" s="321">
        <f>IFERROR(IF(V228="",0,CEILING((V228/$H228),1)*$H228),"")</f>
        <v>42</v>
      </c>
      <c r="X228" s="35">
        <f>IFERROR(IF(W228=0,"",ROUNDUP(W228/H228,0)*0.00753),"")</f>
        <v>7.5300000000000006E-2</v>
      </c>
      <c r="Y228" s="55"/>
      <c r="Z228" s="56"/>
      <c r="AD228" s="57"/>
      <c r="BA228" s="184" t="s">
        <v>1</v>
      </c>
    </row>
    <row r="229" spans="1:53" ht="27" hidden="1" customHeight="1" x14ac:dyDescent="0.25">
      <c r="A229" s="53" t="s">
        <v>375</v>
      </c>
      <c r="B229" s="53" t="s">
        <v>376</v>
      </c>
      <c r="C229" s="30">
        <v>4301031153</v>
      </c>
      <c r="D229" s="333">
        <v>4607091387230</v>
      </c>
      <c r="E229" s="334"/>
      <c r="F229" s="319">
        <v>0.7</v>
      </c>
      <c r="G229" s="31">
        <v>6</v>
      </c>
      <c r="H229" s="319">
        <v>4.2</v>
      </c>
      <c r="I229" s="319">
        <v>4.46</v>
      </c>
      <c r="J229" s="31">
        <v>156</v>
      </c>
      <c r="K229" s="31" t="s">
        <v>63</v>
      </c>
      <c r="L229" s="32" t="s">
        <v>64</v>
      </c>
      <c r="M229" s="31">
        <v>40</v>
      </c>
      <c r="N22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3"/>
      <c r="T229" s="33"/>
      <c r="U229" s="34" t="s">
        <v>65</v>
      </c>
      <c r="V229" s="320">
        <v>0</v>
      </c>
      <c r="W229" s="321">
        <f>IFERROR(IF(V229="",0,CEILING((V229/$H229),1)*$H229),"")</f>
        <v>0</v>
      </c>
      <c r="X229" s="35" t="str">
        <f>IFERROR(IF(W229=0,"",ROUNDUP(W229/H229,0)*0.00753),"")</f>
        <v/>
      </c>
      <c r="Y229" s="55"/>
      <c r="Z229" s="56"/>
      <c r="AD229" s="57"/>
      <c r="BA229" s="185" t="s">
        <v>1</v>
      </c>
    </row>
    <row r="230" spans="1:53" ht="27" customHeight="1" x14ac:dyDescent="0.25">
      <c r="A230" s="53" t="s">
        <v>377</v>
      </c>
      <c r="B230" s="53" t="s">
        <v>378</v>
      </c>
      <c r="C230" s="30">
        <v>4301031152</v>
      </c>
      <c r="D230" s="333">
        <v>4607091387285</v>
      </c>
      <c r="E230" s="334"/>
      <c r="F230" s="319">
        <v>0.35</v>
      </c>
      <c r="G230" s="31">
        <v>6</v>
      </c>
      <c r="H230" s="319">
        <v>2.1</v>
      </c>
      <c r="I230" s="319">
        <v>2.23</v>
      </c>
      <c r="J230" s="31">
        <v>234</v>
      </c>
      <c r="K230" s="31" t="s">
        <v>174</v>
      </c>
      <c r="L230" s="32" t="s">
        <v>64</v>
      </c>
      <c r="M230" s="31">
        <v>40</v>
      </c>
      <c r="N230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3"/>
      <c r="T230" s="33"/>
      <c r="U230" s="34" t="s">
        <v>65</v>
      </c>
      <c r="V230" s="320">
        <v>52.5</v>
      </c>
      <c r="W230" s="321">
        <f>IFERROR(IF(V230="",0,CEILING((V230/$H230),1)*$H230),"")</f>
        <v>52.5</v>
      </c>
      <c r="X230" s="35">
        <f>IFERROR(IF(W230=0,"",ROUNDUP(W230/H230,0)*0.00502),"")</f>
        <v>0.1255</v>
      </c>
      <c r="Y230" s="55"/>
      <c r="Z230" s="56"/>
      <c r="AD230" s="57"/>
      <c r="BA230" s="186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6" t="s">
        <v>67</v>
      </c>
      <c r="V231" s="322">
        <f>IFERROR(V228/H228,"0")+IFERROR(V229/H229,"0")+IFERROR(V230/H230,"0")</f>
        <v>34.523809523809526</v>
      </c>
      <c r="W231" s="322">
        <f>IFERROR(W228/H228,"0")+IFERROR(W229/H229,"0")+IFERROR(W230/H230,"0")</f>
        <v>35</v>
      </c>
      <c r="X231" s="322">
        <f>IFERROR(IF(X228="",0,X228),"0")+IFERROR(IF(X229="",0,X229),"0")+IFERROR(IF(X230="",0,X230),"0")</f>
        <v>0.20080000000000001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6" t="s">
        <v>65</v>
      </c>
      <c r="V232" s="322">
        <f>IFERROR(SUM(V228:V230),"0")</f>
        <v>92.5</v>
      </c>
      <c r="W232" s="322">
        <f>IFERROR(SUM(W228:W230),"0")</f>
        <v>94.5</v>
      </c>
      <c r="X232" s="36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4"/>
      <c r="Z233" s="314"/>
    </row>
    <row r="234" spans="1:53" ht="16.5" customHeight="1" x14ac:dyDescent="0.25">
      <c r="A234" s="53" t="s">
        <v>379</v>
      </c>
      <c r="B234" s="53" t="s">
        <v>380</v>
      </c>
      <c r="C234" s="30">
        <v>4301051100</v>
      </c>
      <c r="D234" s="333">
        <v>4607091387766</v>
      </c>
      <c r="E234" s="334"/>
      <c r="F234" s="319">
        <v>1.3</v>
      </c>
      <c r="G234" s="31">
        <v>6</v>
      </c>
      <c r="H234" s="319">
        <v>7.8</v>
      </c>
      <c r="I234" s="319">
        <v>8.3580000000000005</v>
      </c>
      <c r="J234" s="31">
        <v>56</v>
      </c>
      <c r="K234" s="31" t="s">
        <v>98</v>
      </c>
      <c r="L234" s="32" t="s">
        <v>119</v>
      </c>
      <c r="M234" s="31">
        <v>40</v>
      </c>
      <c r="N234" s="4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3"/>
      <c r="T234" s="33"/>
      <c r="U234" s="34" t="s">
        <v>65</v>
      </c>
      <c r="V234" s="320">
        <v>100</v>
      </c>
      <c r="W234" s="321">
        <f t="shared" ref="W234:W242" si="11">IFERROR(IF(V234="",0,CEILING((V234/$H234),1)*$H234),"")</f>
        <v>101.39999999999999</v>
      </c>
      <c r="X234" s="35">
        <f>IFERROR(IF(W234=0,"",ROUNDUP(W234/H234,0)*0.02175),"")</f>
        <v>0.28275</v>
      </c>
      <c r="Y234" s="55"/>
      <c r="Z234" s="56"/>
      <c r="AD234" s="57"/>
      <c r="BA234" s="187" t="s">
        <v>1</v>
      </c>
    </row>
    <row r="235" spans="1:53" ht="27" hidden="1" customHeight="1" x14ac:dyDescent="0.25">
      <c r="A235" s="53" t="s">
        <v>381</v>
      </c>
      <c r="B235" s="53" t="s">
        <v>382</v>
      </c>
      <c r="C235" s="30">
        <v>4301051116</v>
      </c>
      <c r="D235" s="333">
        <v>4607091387957</v>
      </c>
      <c r="E235" s="334"/>
      <c r="F235" s="319">
        <v>1.3</v>
      </c>
      <c r="G235" s="31">
        <v>6</v>
      </c>
      <c r="H235" s="319">
        <v>7.8</v>
      </c>
      <c r="I235" s="319">
        <v>8.3640000000000008</v>
      </c>
      <c r="J235" s="31">
        <v>56</v>
      </c>
      <c r="K235" s="31" t="s">
        <v>98</v>
      </c>
      <c r="L235" s="32" t="s">
        <v>64</v>
      </c>
      <c r="M235" s="31">
        <v>40</v>
      </c>
      <c r="N235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3"/>
      <c r="T235" s="33"/>
      <c r="U235" s="34" t="s">
        <v>65</v>
      </c>
      <c r="V235" s="320">
        <v>0</v>
      </c>
      <c r="W235" s="321">
        <f t="shared" si="11"/>
        <v>0</v>
      </c>
      <c r="X235" s="35" t="str">
        <f>IFERROR(IF(W235=0,"",ROUNDUP(W235/H235,0)*0.02175),"")</f>
        <v/>
      </c>
      <c r="Y235" s="55"/>
      <c r="Z235" s="56"/>
      <c r="AD235" s="57"/>
      <c r="BA235" s="188" t="s">
        <v>1</v>
      </c>
    </row>
    <row r="236" spans="1:53" ht="27" hidden="1" customHeight="1" x14ac:dyDescent="0.25">
      <c r="A236" s="53" t="s">
        <v>383</v>
      </c>
      <c r="B236" s="53" t="s">
        <v>384</v>
      </c>
      <c r="C236" s="30">
        <v>4301051115</v>
      </c>
      <c r="D236" s="333">
        <v>4607091387964</v>
      </c>
      <c r="E236" s="334"/>
      <c r="F236" s="319">
        <v>1.35</v>
      </c>
      <c r="G236" s="31">
        <v>6</v>
      </c>
      <c r="H236" s="319">
        <v>8.1</v>
      </c>
      <c r="I236" s="319">
        <v>8.6460000000000008</v>
      </c>
      <c r="J236" s="31">
        <v>56</v>
      </c>
      <c r="K236" s="31" t="s">
        <v>98</v>
      </c>
      <c r="L236" s="32" t="s">
        <v>64</v>
      </c>
      <c r="M236" s="31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3"/>
      <c r="T236" s="33"/>
      <c r="U236" s="34" t="s">
        <v>65</v>
      </c>
      <c r="V236" s="320">
        <v>0</v>
      </c>
      <c r="W236" s="321">
        <f t="shared" si="11"/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hidden="1" customHeight="1" x14ac:dyDescent="0.25">
      <c r="A237" s="53" t="s">
        <v>385</v>
      </c>
      <c r="B237" s="53" t="s">
        <v>386</v>
      </c>
      <c r="C237" s="30">
        <v>4301051461</v>
      </c>
      <c r="D237" s="333">
        <v>4680115883604</v>
      </c>
      <c r="E237" s="334"/>
      <c r="F237" s="319">
        <v>0.35</v>
      </c>
      <c r="G237" s="31">
        <v>6</v>
      </c>
      <c r="H237" s="319">
        <v>2.1</v>
      </c>
      <c r="I237" s="319">
        <v>2.3719999999999999</v>
      </c>
      <c r="J237" s="31">
        <v>156</v>
      </c>
      <c r="K237" s="31" t="s">
        <v>63</v>
      </c>
      <c r="L237" s="32" t="s">
        <v>119</v>
      </c>
      <c r="M237" s="31">
        <v>45</v>
      </c>
      <c r="N237" s="423" t="s">
        <v>387</v>
      </c>
      <c r="O237" s="338"/>
      <c r="P237" s="338"/>
      <c r="Q237" s="338"/>
      <c r="R237" s="334"/>
      <c r="S237" s="33"/>
      <c r="T237" s="33"/>
      <c r="U237" s="34" t="s">
        <v>65</v>
      </c>
      <c r="V237" s="320">
        <v>0</v>
      </c>
      <c r="W237" s="321">
        <f t="shared" si="11"/>
        <v>0</v>
      </c>
      <c r="X237" s="35" t="str">
        <f>IFERROR(IF(W237=0,"",ROUNDUP(W237/H237,0)*0.00753),"")</f>
        <v/>
      </c>
      <c r="Y237" s="55"/>
      <c r="Z237" s="56"/>
      <c r="AD237" s="57"/>
      <c r="BA237" s="190" t="s">
        <v>1</v>
      </c>
    </row>
    <row r="238" spans="1:53" ht="27" hidden="1" customHeight="1" x14ac:dyDescent="0.25">
      <c r="A238" s="53" t="s">
        <v>388</v>
      </c>
      <c r="B238" s="53" t="s">
        <v>389</v>
      </c>
      <c r="C238" s="30">
        <v>4301051485</v>
      </c>
      <c r="D238" s="333">
        <v>4680115883567</v>
      </c>
      <c r="E238" s="334"/>
      <c r="F238" s="319">
        <v>0.35</v>
      </c>
      <c r="G238" s="31">
        <v>6</v>
      </c>
      <c r="H238" s="319">
        <v>2.1</v>
      </c>
      <c r="I238" s="319">
        <v>2.36</v>
      </c>
      <c r="J238" s="31">
        <v>156</v>
      </c>
      <c r="K238" s="31" t="s">
        <v>63</v>
      </c>
      <c r="L238" s="32" t="s">
        <v>64</v>
      </c>
      <c r="M238" s="31">
        <v>40</v>
      </c>
      <c r="N238" s="484" t="s">
        <v>390</v>
      </c>
      <c r="O238" s="338"/>
      <c r="P238" s="338"/>
      <c r="Q238" s="338"/>
      <c r="R238" s="334"/>
      <c r="S238" s="33"/>
      <c r="T238" s="33"/>
      <c r="U238" s="34" t="s">
        <v>65</v>
      </c>
      <c r="V238" s="320">
        <v>0</v>
      </c>
      <c r="W238" s="321">
        <f t="shared" si="11"/>
        <v>0</v>
      </c>
      <c r="X238" s="35" t="str">
        <f>IFERROR(IF(W238=0,"",ROUNDUP(W238/H238,0)*0.00753),"")</f>
        <v/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391</v>
      </c>
      <c r="B239" s="53" t="s">
        <v>392</v>
      </c>
      <c r="C239" s="30">
        <v>4301051134</v>
      </c>
      <c r="D239" s="333">
        <v>4607091381672</v>
      </c>
      <c r="E239" s="334"/>
      <c r="F239" s="319">
        <v>0.6</v>
      </c>
      <c r="G239" s="31">
        <v>6</v>
      </c>
      <c r="H239" s="319">
        <v>3.6</v>
      </c>
      <c r="I239" s="319">
        <v>3.8759999999999999</v>
      </c>
      <c r="J239" s="31">
        <v>120</v>
      </c>
      <c r="K239" s="31" t="s">
        <v>63</v>
      </c>
      <c r="L239" s="32" t="s">
        <v>64</v>
      </c>
      <c r="M239" s="31">
        <v>40</v>
      </c>
      <c r="N239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3"/>
      <c r="T239" s="33"/>
      <c r="U239" s="34" t="s">
        <v>65</v>
      </c>
      <c r="V239" s="320">
        <v>0</v>
      </c>
      <c r="W239" s="321">
        <f t="shared" si="11"/>
        <v>0</v>
      </c>
      <c r="X239" s="35" t="str">
        <f>IFERROR(IF(W239=0,"",ROUNDUP(W239/H239,0)*0.00937),"")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393</v>
      </c>
      <c r="B240" s="53" t="s">
        <v>394</v>
      </c>
      <c r="C240" s="30">
        <v>4301051130</v>
      </c>
      <c r="D240" s="333">
        <v>4607091387537</v>
      </c>
      <c r="E240" s="334"/>
      <c r="F240" s="319">
        <v>0.45</v>
      </c>
      <c r="G240" s="31">
        <v>6</v>
      </c>
      <c r="H240" s="319">
        <v>2.7</v>
      </c>
      <c r="I240" s="319">
        <v>2.99</v>
      </c>
      <c r="J240" s="31">
        <v>156</v>
      </c>
      <c r="K240" s="31" t="s">
        <v>63</v>
      </c>
      <c r="L240" s="32" t="s">
        <v>64</v>
      </c>
      <c r="M240" s="31">
        <v>40</v>
      </c>
      <c r="N240" s="4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3"/>
      <c r="T240" s="33"/>
      <c r="U240" s="34" t="s">
        <v>65</v>
      </c>
      <c r="V240" s="320">
        <v>0</v>
      </c>
      <c r="W240" s="321">
        <f t="shared" si="11"/>
        <v>0</v>
      </c>
      <c r="X240" s="35" t="str">
        <f>IFERROR(IF(W240=0,"",ROUNDUP(W240/H240,0)*0.00753),"")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395</v>
      </c>
      <c r="B241" s="53" t="s">
        <v>396</v>
      </c>
      <c r="C241" s="30">
        <v>4301051132</v>
      </c>
      <c r="D241" s="333">
        <v>4607091387513</v>
      </c>
      <c r="E241" s="334"/>
      <c r="F241" s="319">
        <v>0.45</v>
      </c>
      <c r="G241" s="31">
        <v>6</v>
      </c>
      <c r="H241" s="319">
        <v>2.7</v>
      </c>
      <c r="I241" s="319">
        <v>2.9780000000000002</v>
      </c>
      <c r="J241" s="31">
        <v>156</v>
      </c>
      <c r="K241" s="31" t="s">
        <v>63</v>
      </c>
      <c r="L241" s="32" t="s">
        <v>64</v>
      </c>
      <c r="M241" s="31">
        <v>40</v>
      </c>
      <c r="N241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3"/>
      <c r="T241" s="33"/>
      <c r="U241" s="34" t="s">
        <v>65</v>
      </c>
      <c r="V241" s="320">
        <v>0</v>
      </c>
      <c r="W241" s="321">
        <f t="shared" si="11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397</v>
      </c>
      <c r="B242" s="53" t="s">
        <v>398</v>
      </c>
      <c r="C242" s="30">
        <v>4301051277</v>
      </c>
      <c r="D242" s="333">
        <v>4680115880511</v>
      </c>
      <c r="E242" s="334"/>
      <c r="F242" s="319">
        <v>0.33</v>
      </c>
      <c r="G242" s="31">
        <v>6</v>
      </c>
      <c r="H242" s="319">
        <v>1.98</v>
      </c>
      <c r="I242" s="319">
        <v>2.1800000000000002</v>
      </c>
      <c r="J242" s="31">
        <v>156</v>
      </c>
      <c r="K242" s="31" t="s">
        <v>63</v>
      </c>
      <c r="L242" s="32" t="s">
        <v>119</v>
      </c>
      <c r="M242" s="31">
        <v>40</v>
      </c>
      <c r="N242" s="5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3"/>
      <c r="T242" s="33"/>
      <c r="U242" s="34" t="s">
        <v>65</v>
      </c>
      <c r="V242" s="320">
        <v>0</v>
      </c>
      <c r="W242" s="321">
        <f t="shared" si="11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6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12.820512820512821</v>
      </c>
      <c r="W243" s="322">
        <f>IFERROR(W234/H234,"0")+IFERROR(W235/H235,"0")+IFERROR(W236/H236,"0")+IFERROR(W237/H237,"0")+IFERROR(W238/H238,"0")+IFERROR(W239/H239,"0")+IFERROR(W240/H240,"0")+IFERROR(W241/H241,"0")+IFERROR(W242/H242,"0")</f>
        <v>13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0.28275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6" t="s">
        <v>65</v>
      </c>
      <c r="V244" s="322">
        <f>IFERROR(SUM(V234:V242),"0")</f>
        <v>100</v>
      </c>
      <c r="W244" s="322">
        <f>IFERROR(SUM(W234:W242),"0")</f>
        <v>101.39999999999999</v>
      </c>
      <c r="X244" s="36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4"/>
      <c r="Z245" s="314"/>
    </row>
    <row r="246" spans="1:53" ht="16.5" hidden="1" customHeight="1" x14ac:dyDescent="0.25">
      <c r="A246" s="53" t="s">
        <v>399</v>
      </c>
      <c r="B246" s="53" t="s">
        <v>400</v>
      </c>
      <c r="C246" s="30">
        <v>4301060326</v>
      </c>
      <c r="D246" s="333">
        <v>4607091380880</v>
      </c>
      <c r="E246" s="334"/>
      <c r="F246" s="319">
        <v>1.4</v>
      </c>
      <c r="G246" s="31">
        <v>6</v>
      </c>
      <c r="H246" s="319">
        <v>8.4</v>
      </c>
      <c r="I246" s="319">
        <v>8.9640000000000004</v>
      </c>
      <c r="J246" s="31">
        <v>56</v>
      </c>
      <c r="K246" s="31" t="s">
        <v>98</v>
      </c>
      <c r="L246" s="32" t="s">
        <v>64</v>
      </c>
      <c r="M246" s="31">
        <v>30</v>
      </c>
      <c r="N246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3"/>
      <c r="T246" s="33"/>
      <c r="U246" s="34" t="s">
        <v>65</v>
      </c>
      <c r="V246" s="320">
        <v>0</v>
      </c>
      <c r="W246" s="321">
        <f>IFERROR(IF(V246="",0,CEILING((V246/$H246),1)*$H246),"")</f>
        <v>0</v>
      </c>
      <c r="X246" s="35" t="str">
        <f>IFERROR(IF(W246=0,"",ROUNDUP(W246/H246,0)*0.02175),"")</f>
        <v/>
      </c>
      <c r="Y246" s="55"/>
      <c r="Z246" s="56"/>
      <c r="AD246" s="57"/>
      <c r="BA246" s="196" t="s">
        <v>1</v>
      </c>
    </row>
    <row r="247" spans="1:53" ht="27" customHeight="1" x14ac:dyDescent="0.25">
      <c r="A247" s="53" t="s">
        <v>401</v>
      </c>
      <c r="B247" s="53" t="s">
        <v>402</v>
      </c>
      <c r="C247" s="30">
        <v>4301060308</v>
      </c>
      <c r="D247" s="333">
        <v>4607091384482</v>
      </c>
      <c r="E247" s="334"/>
      <c r="F247" s="319">
        <v>1.3</v>
      </c>
      <c r="G247" s="31">
        <v>6</v>
      </c>
      <c r="H247" s="319">
        <v>7.8</v>
      </c>
      <c r="I247" s="319">
        <v>8.3640000000000008</v>
      </c>
      <c r="J247" s="31">
        <v>56</v>
      </c>
      <c r="K247" s="31" t="s">
        <v>98</v>
      </c>
      <c r="L247" s="32" t="s">
        <v>64</v>
      </c>
      <c r="M247" s="31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3"/>
      <c r="T247" s="33"/>
      <c r="U247" s="34" t="s">
        <v>65</v>
      </c>
      <c r="V247" s="320">
        <v>300</v>
      </c>
      <c r="W247" s="321">
        <f>IFERROR(IF(V247="",0,CEILING((V247/$H247),1)*$H247),"")</f>
        <v>304.2</v>
      </c>
      <c r="X247" s="35">
        <f>IFERROR(IF(W247=0,"",ROUNDUP(W247/H247,0)*0.02175),"")</f>
        <v>0.84824999999999995</v>
      </c>
      <c r="Y247" s="55"/>
      <c r="Z247" s="56"/>
      <c r="AD247" s="57"/>
      <c r="BA247" s="197" t="s">
        <v>1</v>
      </c>
    </row>
    <row r="248" spans="1:53" ht="16.5" hidden="1" customHeight="1" x14ac:dyDescent="0.25">
      <c r="A248" s="53" t="s">
        <v>403</v>
      </c>
      <c r="B248" s="53" t="s">
        <v>404</v>
      </c>
      <c r="C248" s="30">
        <v>4301060325</v>
      </c>
      <c r="D248" s="333">
        <v>4607091380897</v>
      </c>
      <c r="E248" s="334"/>
      <c r="F248" s="319">
        <v>1.4</v>
      </c>
      <c r="G248" s="31">
        <v>6</v>
      </c>
      <c r="H248" s="319">
        <v>8.4</v>
      </c>
      <c r="I248" s="319">
        <v>8.9640000000000004</v>
      </c>
      <c r="J248" s="31">
        <v>56</v>
      </c>
      <c r="K248" s="31" t="s">
        <v>98</v>
      </c>
      <c r="L248" s="32" t="s">
        <v>64</v>
      </c>
      <c r="M248" s="31">
        <v>30</v>
      </c>
      <c r="N248" s="3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3"/>
      <c r="T248" s="33"/>
      <c r="U248" s="34" t="s">
        <v>65</v>
      </c>
      <c r="V248" s="320">
        <v>0</v>
      </c>
      <c r="W248" s="321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6" t="s">
        <v>67</v>
      </c>
      <c r="V249" s="322">
        <f>IFERROR(V246/H246,"0")+IFERROR(V247/H247,"0")+IFERROR(V248/H248,"0")</f>
        <v>38.46153846153846</v>
      </c>
      <c r="W249" s="322">
        <f>IFERROR(W246/H246,"0")+IFERROR(W247/H247,"0")+IFERROR(W248/H248,"0")</f>
        <v>39</v>
      </c>
      <c r="X249" s="322">
        <f>IFERROR(IF(X246="",0,X246),"0")+IFERROR(IF(X247="",0,X247),"0")+IFERROR(IF(X248="",0,X248),"0")</f>
        <v>0.84824999999999995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6" t="s">
        <v>65</v>
      </c>
      <c r="V250" s="322">
        <f>IFERROR(SUM(V246:V248),"0")</f>
        <v>300</v>
      </c>
      <c r="W250" s="322">
        <f>IFERROR(SUM(W246:W248),"0")</f>
        <v>304.2</v>
      </c>
      <c r="X250" s="36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4"/>
      <c r="Z251" s="314"/>
    </row>
    <row r="252" spans="1:53" ht="16.5" hidden="1" customHeight="1" x14ac:dyDescent="0.25">
      <c r="A252" s="53" t="s">
        <v>405</v>
      </c>
      <c r="B252" s="53" t="s">
        <v>406</v>
      </c>
      <c r="C252" s="30">
        <v>4301030232</v>
      </c>
      <c r="D252" s="333">
        <v>4607091388374</v>
      </c>
      <c r="E252" s="334"/>
      <c r="F252" s="319">
        <v>0.38</v>
      </c>
      <c r="G252" s="31">
        <v>8</v>
      </c>
      <c r="H252" s="319">
        <v>3.04</v>
      </c>
      <c r="I252" s="319">
        <v>3.28</v>
      </c>
      <c r="J252" s="31">
        <v>156</v>
      </c>
      <c r="K252" s="31" t="s">
        <v>63</v>
      </c>
      <c r="L252" s="32" t="s">
        <v>84</v>
      </c>
      <c r="M252" s="31">
        <v>180</v>
      </c>
      <c r="N252" s="651" t="s">
        <v>407</v>
      </c>
      <c r="O252" s="338"/>
      <c r="P252" s="338"/>
      <c r="Q252" s="338"/>
      <c r="R252" s="334"/>
      <c r="S252" s="33"/>
      <c r="T252" s="33"/>
      <c r="U252" s="34" t="s">
        <v>65</v>
      </c>
      <c r="V252" s="320">
        <v>0</v>
      </c>
      <c r="W252" s="321">
        <f>IFERROR(IF(V252="",0,CEILING((V252/$H252),1)*$H252),"")</f>
        <v>0</v>
      </c>
      <c r="X252" s="35" t="str">
        <f>IFERROR(IF(W252=0,"",ROUNDUP(W252/H252,0)*0.00753),"")</f>
        <v/>
      </c>
      <c r="Y252" s="55"/>
      <c r="Z252" s="56"/>
      <c r="AD252" s="57"/>
      <c r="BA252" s="199" t="s">
        <v>1</v>
      </c>
    </row>
    <row r="253" spans="1:53" ht="27" hidden="1" customHeight="1" x14ac:dyDescent="0.25">
      <c r="A253" s="53" t="s">
        <v>408</v>
      </c>
      <c r="B253" s="53" t="s">
        <v>409</v>
      </c>
      <c r="C253" s="30">
        <v>4301030235</v>
      </c>
      <c r="D253" s="333">
        <v>4607091388381</v>
      </c>
      <c r="E253" s="334"/>
      <c r="F253" s="319">
        <v>0.38</v>
      </c>
      <c r="G253" s="31">
        <v>8</v>
      </c>
      <c r="H253" s="319">
        <v>3.04</v>
      </c>
      <c r="I253" s="319">
        <v>3.32</v>
      </c>
      <c r="J253" s="31">
        <v>156</v>
      </c>
      <c r="K253" s="31" t="s">
        <v>63</v>
      </c>
      <c r="L253" s="32" t="s">
        <v>84</v>
      </c>
      <c r="M253" s="31">
        <v>180</v>
      </c>
      <c r="N253" s="385" t="s">
        <v>410</v>
      </c>
      <c r="O253" s="338"/>
      <c r="P253" s="338"/>
      <c r="Q253" s="338"/>
      <c r="R253" s="334"/>
      <c r="S253" s="33"/>
      <c r="T253" s="33"/>
      <c r="U253" s="34" t="s">
        <v>65</v>
      </c>
      <c r="V253" s="320">
        <v>0</v>
      </c>
      <c r="W253" s="321">
        <f>IFERROR(IF(V253="",0,CEILING((V253/$H253),1)*$H253),"")</f>
        <v>0</v>
      </c>
      <c r="X253" s="35" t="str">
        <f>IFERROR(IF(W253=0,"",ROUNDUP(W253/H253,0)*0.00753),"")</f>
        <v/>
      </c>
      <c r="Y253" s="55"/>
      <c r="Z253" s="56"/>
      <c r="AD253" s="57"/>
      <c r="BA253" s="200" t="s">
        <v>1</v>
      </c>
    </row>
    <row r="254" spans="1:53" ht="27" hidden="1" customHeight="1" x14ac:dyDescent="0.25">
      <c r="A254" s="53" t="s">
        <v>411</v>
      </c>
      <c r="B254" s="53" t="s">
        <v>412</v>
      </c>
      <c r="C254" s="30">
        <v>4301030233</v>
      </c>
      <c r="D254" s="333">
        <v>4607091388404</v>
      </c>
      <c r="E254" s="334"/>
      <c r="F254" s="319">
        <v>0.17</v>
      </c>
      <c r="G254" s="31">
        <v>15</v>
      </c>
      <c r="H254" s="319">
        <v>2.5499999999999998</v>
      </c>
      <c r="I254" s="319">
        <v>2.9</v>
      </c>
      <c r="J254" s="31">
        <v>156</v>
      </c>
      <c r="K254" s="31" t="s">
        <v>63</v>
      </c>
      <c r="L254" s="32" t="s">
        <v>84</v>
      </c>
      <c r="M254" s="31">
        <v>180</v>
      </c>
      <c r="N254" s="4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3"/>
      <c r="T254" s="33"/>
      <c r="U254" s="34" t="s">
        <v>65</v>
      </c>
      <c r="V254" s="320">
        <v>0</v>
      </c>
      <c r="W254" s="321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6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6" t="s">
        <v>65</v>
      </c>
      <c r="V256" s="322">
        <f>IFERROR(SUM(V252:V254),"0")</f>
        <v>0</v>
      </c>
      <c r="W256" s="322">
        <f>IFERROR(SUM(W252:W254),"0")</f>
        <v>0</v>
      </c>
      <c r="X256" s="36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4"/>
      <c r="Z257" s="314"/>
    </row>
    <row r="258" spans="1:53" ht="16.5" hidden="1" customHeight="1" x14ac:dyDescent="0.25">
      <c r="A258" s="53" t="s">
        <v>414</v>
      </c>
      <c r="B258" s="53" t="s">
        <v>415</v>
      </c>
      <c r="C258" s="30">
        <v>4301180007</v>
      </c>
      <c r="D258" s="333">
        <v>4680115881808</v>
      </c>
      <c r="E258" s="334"/>
      <c r="F258" s="319">
        <v>0.1</v>
      </c>
      <c r="G258" s="31">
        <v>20</v>
      </c>
      <c r="H258" s="319">
        <v>2</v>
      </c>
      <c r="I258" s="319">
        <v>2.2400000000000002</v>
      </c>
      <c r="J258" s="31">
        <v>238</v>
      </c>
      <c r="K258" s="31" t="s">
        <v>416</v>
      </c>
      <c r="L258" s="32" t="s">
        <v>417</v>
      </c>
      <c r="M258" s="31">
        <v>730</v>
      </c>
      <c r="N258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3"/>
      <c r="T258" s="33"/>
      <c r="U258" s="34" t="s">
        <v>65</v>
      </c>
      <c r="V258" s="320">
        <v>0</v>
      </c>
      <c r="W258" s="321">
        <f>IFERROR(IF(V258="",0,CEILING((V258/$H258),1)*$H258),"")</f>
        <v>0</v>
      </c>
      <c r="X258" s="35" t="str">
        <f>IFERROR(IF(W258=0,"",ROUNDUP(W258/H258,0)*0.00474),"")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418</v>
      </c>
      <c r="B259" s="53" t="s">
        <v>419</v>
      </c>
      <c r="C259" s="30">
        <v>4301180006</v>
      </c>
      <c r="D259" s="333">
        <v>4680115881822</v>
      </c>
      <c r="E259" s="334"/>
      <c r="F259" s="319">
        <v>0.1</v>
      </c>
      <c r="G259" s="31">
        <v>20</v>
      </c>
      <c r="H259" s="319">
        <v>2</v>
      </c>
      <c r="I259" s="319">
        <v>2.2400000000000002</v>
      </c>
      <c r="J259" s="31">
        <v>238</v>
      </c>
      <c r="K259" s="31" t="s">
        <v>416</v>
      </c>
      <c r="L259" s="32" t="s">
        <v>417</v>
      </c>
      <c r="M259" s="31">
        <v>730</v>
      </c>
      <c r="N259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3"/>
      <c r="T259" s="33"/>
      <c r="U259" s="34" t="s">
        <v>65</v>
      </c>
      <c r="V259" s="320">
        <v>0</v>
      </c>
      <c r="W259" s="321">
        <f>IFERROR(IF(V259="",0,CEILING((V259/$H259),1)*$H259),"")</f>
        <v>0</v>
      </c>
      <c r="X259" s="35" t="str">
        <f>IFERROR(IF(W259=0,"",ROUNDUP(W259/H259,0)*0.00474),"")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420</v>
      </c>
      <c r="B260" s="53" t="s">
        <v>421</v>
      </c>
      <c r="C260" s="30">
        <v>4301180001</v>
      </c>
      <c r="D260" s="333">
        <v>4680115880016</v>
      </c>
      <c r="E260" s="334"/>
      <c r="F260" s="319">
        <v>0.1</v>
      </c>
      <c r="G260" s="31">
        <v>20</v>
      </c>
      <c r="H260" s="319">
        <v>2</v>
      </c>
      <c r="I260" s="319">
        <v>2.2400000000000002</v>
      </c>
      <c r="J260" s="31">
        <v>238</v>
      </c>
      <c r="K260" s="31" t="s">
        <v>416</v>
      </c>
      <c r="L260" s="32" t="s">
        <v>417</v>
      </c>
      <c r="M260" s="31">
        <v>730</v>
      </c>
      <c r="N260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3"/>
      <c r="T260" s="33"/>
      <c r="U260" s="34" t="s">
        <v>65</v>
      </c>
      <c r="V260" s="320">
        <v>0</v>
      </c>
      <c r="W260" s="321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6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6" t="s">
        <v>65</v>
      </c>
      <c r="V262" s="322">
        <f>IFERROR(SUM(V258:V260),"0")</f>
        <v>0</v>
      </c>
      <c r="W262" s="322">
        <f>IFERROR(SUM(W258:W260),"0")</f>
        <v>0</v>
      </c>
      <c r="X262" s="36"/>
      <c r="Y262" s="323"/>
      <c r="Z262" s="323"/>
    </row>
    <row r="263" spans="1:53" ht="16.5" hidden="1" customHeight="1" x14ac:dyDescent="0.25">
      <c r="A263" s="389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2"/>
      <c r="Z263" s="312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4"/>
      <c r="Z264" s="314"/>
    </row>
    <row r="265" spans="1:53" ht="27" customHeight="1" x14ac:dyDescent="0.25">
      <c r="A265" s="53" t="s">
        <v>423</v>
      </c>
      <c r="B265" s="53" t="s">
        <v>424</v>
      </c>
      <c r="C265" s="30">
        <v>4301011315</v>
      </c>
      <c r="D265" s="333">
        <v>4607091387421</v>
      </c>
      <c r="E265" s="334"/>
      <c r="F265" s="319">
        <v>1.35</v>
      </c>
      <c r="G265" s="31">
        <v>8</v>
      </c>
      <c r="H265" s="319">
        <v>10.8</v>
      </c>
      <c r="I265" s="319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3"/>
      <c r="T265" s="33"/>
      <c r="U265" s="34" t="s">
        <v>65</v>
      </c>
      <c r="V265" s="320">
        <v>100</v>
      </c>
      <c r="W265" s="321">
        <f t="shared" ref="W265:W271" si="12">IFERROR(IF(V265="",0,CEILING((V265/$H265),1)*$H265),"")</f>
        <v>108</v>
      </c>
      <c r="X265" s="35">
        <f>IFERROR(IF(W265=0,"",ROUNDUP(W265/H265,0)*0.02175),"")</f>
        <v>0.21749999999999997</v>
      </c>
      <c r="Y265" s="55"/>
      <c r="Z265" s="56"/>
      <c r="AD265" s="57"/>
      <c r="BA265" s="205" t="s">
        <v>1</v>
      </c>
    </row>
    <row r="266" spans="1:53" ht="27" hidden="1" customHeight="1" x14ac:dyDescent="0.25">
      <c r="A266" s="53" t="s">
        <v>423</v>
      </c>
      <c r="B266" s="53" t="s">
        <v>425</v>
      </c>
      <c r="C266" s="30">
        <v>4301011121</v>
      </c>
      <c r="D266" s="333">
        <v>4607091387421</v>
      </c>
      <c r="E266" s="334"/>
      <c r="F266" s="319">
        <v>1.35</v>
      </c>
      <c r="G266" s="31">
        <v>8</v>
      </c>
      <c r="H266" s="319">
        <v>10.8</v>
      </c>
      <c r="I266" s="319">
        <v>11.28</v>
      </c>
      <c r="J266" s="31">
        <v>48</v>
      </c>
      <c r="K266" s="31" t="s">
        <v>98</v>
      </c>
      <c r="L266" s="32" t="s">
        <v>107</v>
      </c>
      <c r="M266" s="31">
        <v>55</v>
      </c>
      <c r="N266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3"/>
      <c r="T266" s="33"/>
      <c r="U266" s="34" t="s">
        <v>65</v>
      </c>
      <c r="V266" s="320">
        <v>0</v>
      </c>
      <c r="W266" s="321">
        <f t="shared" si="12"/>
        <v>0</v>
      </c>
      <c r="X266" s="35" t="str">
        <f>IFERROR(IF(W266=0,"",ROUNDUP(W266/H266,0)*0.02039),"")</f>
        <v/>
      </c>
      <c r="Y266" s="55"/>
      <c r="Z266" s="56"/>
      <c r="AD266" s="57"/>
      <c r="BA266" s="206" t="s">
        <v>1</v>
      </c>
    </row>
    <row r="267" spans="1:53" ht="27" hidden="1" customHeight="1" x14ac:dyDescent="0.25">
      <c r="A267" s="53" t="s">
        <v>426</v>
      </c>
      <c r="B267" s="53" t="s">
        <v>427</v>
      </c>
      <c r="C267" s="30">
        <v>4301011619</v>
      </c>
      <c r="D267" s="333">
        <v>4607091387452</v>
      </c>
      <c r="E267" s="334"/>
      <c r="F267" s="319">
        <v>1.45</v>
      </c>
      <c r="G267" s="31">
        <v>8</v>
      </c>
      <c r="H267" s="319">
        <v>11.6</v>
      </c>
      <c r="I267" s="319">
        <v>12.08</v>
      </c>
      <c r="J267" s="31">
        <v>56</v>
      </c>
      <c r="K267" s="31" t="s">
        <v>98</v>
      </c>
      <c r="L267" s="32" t="s">
        <v>99</v>
      </c>
      <c r="M267" s="31">
        <v>55</v>
      </c>
      <c r="N267" s="660" t="s">
        <v>428</v>
      </c>
      <c r="O267" s="338"/>
      <c r="P267" s="338"/>
      <c r="Q267" s="338"/>
      <c r="R267" s="334"/>
      <c r="S267" s="33"/>
      <c r="T267" s="33"/>
      <c r="U267" s="34" t="s">
        <v>65</v>
      </c>
      <c r="V267" s="320">
        <v>0</v>
      </c>
      <c r="W267" s="321">
        <f t="shared" si="12"/>
        <v>0</v>
      </c>
      <c r="X267" s="35" t="str">
        <f>IFERROR(IF(W267=0,"",ROUNDUP(W267/H267,0)*0.02175),"")</f>
        <v/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426</v>
      </c>
      <c r="B268" s="53" t="s">
        <v>429</v>
      </c>
      <c r="C268" s="30">
        <v>4301011396</v>
      </c>
      <c r="D268" s="333">
        <v>4607091387452</v>
      </c>
      <c r="E268" s="334"/>
      <c r="F268" s="319">
        <v>1.35</v>
      </c>
      <c r="G268" s="31">
        <v>8</v>
      </c>
      <c r="H268" s="319">
        <v>10.8</v>
      </c>
      <c r="I268" s="319">
        <v>11.28</v>
      </c>
      <c r="J268" s="31">
        <v>48</v>
      </c>
      <c r="K268" s="31" t="s">
        <v>98</v>
      </c>
      <c r="L268" s="32" t="s">
        <v>107</v>
      </c>
      <c r="M268" s="31">
        <v>55</v>
      </c>
      <c r="N268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3"/>
      <c r="T268" s="33"/>
      <c r="U268" s="34" t="s">
        <v>65</v>
      </c>
      <c r="V268" s="320">
        <v>0</v>
      </c>
      <c r="W268" s="321">
        <f t="shared" si="12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430</v>
      </c>
      <c r="B269" s="53" t="s">
        <v>431</v>
      </c>
      <c r="C269" s="30">
        <v>4301011313</v>
      </c>
      <c r="D269" s="333">
        <v>4607091385984</v>
      </c>
      <c r="E269" s="334"/>
      <c r="F269" s="319">
        <v>1.35</v>
      </c>
      <c r="G269" s="31">
        <v>8</v>
      </c>
      <c r="H269" s="319">
        <v>10.8</v>
      </c>
      <c r="I269" s="319">
        <v>11.28</v>
      </c>
      <c r="J269" s="31">
        <v>56</v>
      </c>
      <c r="K269" s="31" t="s">
        <v>98</v>
      </c>
      <c r="L269" s="32" t="s">
        <v>99</v>
      </c>
      <c r="M269" s="31">
        <v>55</v>
      </c>
      <c r="N269" s="4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3"/>
      <c r="T269" s="33"/>
      <c r="U269" s="34" t="s">
        <v>65</v>
      </c>
      <c r="V269" s="320">
        <v>0</v>
      </c>
      <c r="W269" s="321">
        <f t="shared" si="12"/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432</v>
      </c>
      <c r="B270" s="53" t="s">
        <v>433</v>
      </c>
      <c r="C270" s="30">
        <v>4301011316</v>
      </c>
      <c r="D270" s="333">
        <v>4607091387438</v>
      </c>
      <c r="E270" s="334"/>
      <c r="F270" s="319">
        <v>0.5</v>
      </c>
      <c r="G270" s="31">
        <v>10</v>
      </c>
      <c r="H270" s="319">
        <v>5</v>
      </c>
      <c r="I270" s="319">
        <v>5.24</v>
      </c>
      <c r="J270" s="31">
        <v>120</v>
      </c>
      <c r="K270" s="31" t="s">
        <v>63</v>
      </c>
      <c r="L270" s="32" t="s">
        <v>99</v>
      </c>
      <c r="M270" s="31">
        <v>55</v>
      </c>
      <c r="N270" s="6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3"/>
      <c r="T270" s="33"/>
      <c r="U270" s="34" t="s">
        <v>65</v>
      </c>
      <c r="V270" s="320">
        <v>0</v>
      </c>
      <c r="W270" s="321">
        <f t="shared" si="12"/>
        <v>0</v>
      </c>
      <c r="X270" s="35" t="str">
        <f>IFERROR(IF(W270=0,"",ROUNDUP(W270/H270,0)*0.00937),"")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434</v>
      </c>
      <c r="B271" s="53" t="s">
        <v>435</v>
      </c>
      <c r="C271" s="30">
        <v>4301011318</v>
      </c>
      <c r="D271" s="333">
        <v>4607091387469</v>
      </c>
      <c r="E271" s="334"/>
      <c r="F271" s="319">
        <v>0.5</v>
      </c>
      <c r="G271" s="31">
        <v>10</v>
      </c>
      <c r="H271" s="319">
        <v>5</v>
      </c>
      <c r="I271" s="319">
        <v>5.21</v>
      </c>
      <c r="J271" s="31">
        <v>120</v>
      </c>
      <c r="K271" s="31" t="s">
        <v>63</v>
      </c>
      <c r="L271" s="32" t="s">
        <v>64</v>
      </c>
      <c r="M271" s="31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3"/>
      <c r="T271" s="33"/>
      <c r="U271" s="34" t="s">
        <v>65</v>
      </c>
      <c r="V271" s="320">
        <v>0</v>
      </c>
      <c r="W271" s="321">
        <f t="shared" si="12"/>
        <v>0</v>
      </c>
      <c r="X271" s="35" t="str">
        <f>IFERROR(IF(W271=0,"",ROUNDUP(W271/H271,0)*0.00937),"")</f>
        <v/>
      </c>
      <c r="Y271" s="55"/>
      <c r="Z271" s="56"/>
      <c r="AD271" s="57"/>
      <c r="BA271" s="211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6" t="s">
        <v>67</v>
      </c>
      <c r="V272" s="322">
        <f>IFERROR(V265/H265,"0")+IFERROR(V266/H266,"0")+IFERROR(V267/H267,"0")+IFERROR(V268/H268,"0")+IFERROR(V269/H269,"0")+IFERROR(V270/H270,"0")+IFERROR(V271/H271,"0")</f>
        <v>9.2592592592592595</v>
      </c>
      <c r="W272" s="322">
        <f>IFERROR(W265/H265,"0")+IFERROR(W266/H266,"0")+IFERROR(W267/H267,"0")+IFERROR(W268/H268,"0")+IFERROR(W269/H269,"0")+IFERROR(W270/H270,"0")+IFERROR(W271/H271,"0")</f>
        <v>10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0.21749999999999997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6" t="s">
        <v>65</v>
      </c>
      <c r="V273" s="322">
        <f>IFERROR(SUM(V265:V271),"0")</f>
        <v>100</v>
      </c>
      <c r="W273" s="322">
        <f>IFERROR(SUM(W265:W271),"0")</f>
        <v>108</v>
      </c>
      <c r="X273" s="36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4"/>
      <c r="Z274" s="314"/>
    </row>
    <row r="275" spans="1:53" ht="27" hidden="1" customHeight="1" x14ac:dyDescent="0.25">
      <c r="A275" s="53" t="s">
        <v>436</v>
      </c>
      <c r="B275" s="53" t="s">
        <v>437</v>
      </c>
      <c r="C275" s="30">
        <v>4301031154</v>
      </c>
      <c r="D275" s="333">
        <v>4607091387292</v>
      </c>
      <c r="E275" s="334"/>
      <c r="F275" s="319">
        <v>0.73</v>
      </c>
      <c r="G275" s="31">
        <v>6</v>
      </c>
      <c r="H275" s="319">
        <v>4.38</v>
      </c>
      <c r="I275" s="319">
        <v>4.6399999999999997</v>
      </c>
      <c r="J275" s="31">
        <v>156</v>
      </c>
      <c r="K275" s="31" t="s">
        <v>63</v>
      </c>
      <c r="L275" s="32" t="s">
        <v>64</v>
      </c>
      <c r="M275" s="31">
        <v>45</v>
      </c>
      <c r="N275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3"/>
      <c r="T275" s="33"/>
      <c r="U275" s="34" t="s">
        <v>65</v>
      </c>
      <c r="V275" s="320">
        <v>0</v>
      </c>
      <c r="W275" s="321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12" t="s">
        <v>1</v>
      </c>
    </row>
    <row r="276" spans="1:53" ht="27" hidden="1" customHeight="1" x14ac:dyDescent="0.25">
      <c r="A276" s="53" t="s">
        <v>438</v>
      </c>
      <c r="B276" s="53" t="s">
        <v>439</v>
      </c>
      <c r="C276" s="30">
        <v>4301031155</v>
      </c>
      <c r="D276" s="333">
        <v>4607091387315</v>
      </c>
      <c r="E276" s="334"/>
      <c r="F276" s="319">
        <v>0.7</v>
      </c>
      <c r="G276" s="31">
        <v>4</v>
      </c>
      <c r="H276" s="319">
        <v>2.8</v>
      </c>
      <c r="I276" s="319">
        <v>3.048</v>
      </c>
      <c r="J276" s="31">
        <v>156</v>
      </c>
      <c r="K276" s="31" t="s">
        <v>63</v>
      </c>
      <c r="L276" s="32" t="s">
        <v>64</v>
      </c>
      <c r="M276" s="31">
        <v>45</v>
      </c>
      <c r="N276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3"/>
      <c r="T276" s="33"/>
      <c r="U276" s="34" t="s">
        <v>65</v>
      </c>
      <c r="V276" s="320">
        <v>0</v>
      </c>
      <c r="W276" s="321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3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6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6" t="s">
        <v>65</v>
      </c>
      <c r="V278" s="322">
        <f>IFERROR(SUM(V275:V276),"0")</f>
        <v>0</v>
      </c>
      <c r="W278" s="322">
        <f>IFERROR(SUM(W275:W276),"0")</f>
        <v>0</v>
      </c>
      <c r="X278" s="36"/>
      <c r="Y278" s="323"/>
      <c r="Z278" s="323"/>
    </row>
    <row r="279" spans="1:53" ht="16.5" hidden="1" customHeight="1" x14ac:dyDescent="0.25">
      <c r="A279" s="389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2"/>
      <c r="Z279" s="312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4"/>
      <c r="Z280" s="314"/>
    </row>
    <row r="281" spans="1:53" ht="27" hidden="1" customHeight="1" x14ac:dyDescent="0.25">
      <c r="A281" s="53" t="s">
        <v>441</v>
      </c>
      <c r="B281" s="53" t="s">
        <v>442</v>
      </c>
      <c r="C281" s="30">
        <v>4301031066</v>
      </c>
      <c r="D281" s="333">
        <v>4607091383836</v>
      </c>
      <c r="E281" s="334"/>
      <c r="F281" s="319">
        <v>0.3</v>
      </c>
      <c r="G281" s="31">
        <v>6</v>
      </c>
      <c r="H281" s="319">
        <v>1.8</v>
      </c>
      <c r="I281" s="319">
        <v>2.048</v>
      </c>
      <c r="J281" s="31">
        <v>156</v>
      </c>
      <c r="K281" s="31" t="s">
        <v>63</v>
      </c>
      <c r="L281" s="32" t="s">
        <v>64</v>
      </c>
      <c r="M281" s="31">
        <v>40</v>
      </c>
      <c r="N281" s="4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3"/>
      <c r="T281" s="33"/>
      <c r="U281" s="34" t="s">
        <v>65</v>
      </c>
      <c r="V281" s="320">
        <v>0</v>
      </c>
      <c r="W281" s="32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4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6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6" t="s">
        <v>65</v>
      </c>
      <c r="V283" s="322">
        <f>IFERROR(SUM(V281:V281),"0")</f>
        <v>0</v>
      </c>
      <c r="W283" s="322">
        <f>IFERROR(SUM(W281:W281),"0")</f>
        <v>0</v>
      </c>
      <c r="X283" s="36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4"/>
      <c r="Z284" s="314"/>
    </row>
    <row r="285" spans="1:53" ht="27" hidden="1" customHeight="1" x14ac:dyDescent="0.25">
      <c r="A285" s="53" t="s">
        <v>443</v>
      </c>
      <c r="B285" s="53" t="s">
        <v>444</v>
      </c>
      <c r="C285" s="30">
        <v>4301051142</v>
      </c>
      <c r="D285" s="333">
        <v>4607091387919</v>
      </c>
      <c r="E285" s="334"/>
      <c r="F285" s="319">
        <v>1.35</v>
      </c>
      <c r="G285" s="31">
        <v>6</v>
      </c>
      <c r="H285" s="319">
        <v>8.1</v>
      </c>
      <c r="I285" s="319">
        <v>8.6639999999999997</v>
      </c>
      <c r="J285" s="31">
        <v>56</v>
      </c>
      <c r="K285" s="31" t="s">
        <v>98</v>
      </c>
      <c r="L285" s="32" t="s">
        <v>64</v>
      </c>
      <c r="M285" s="31">
        <v>45</v>
      </c>
      <c r="N285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3"/>
      <c r="T285" s="33"/>
      <c r="U285" s="34" t="s">
        <v>65</v>
      </c>
      <c r="V285" s="320">
        <v>0</v>
      </c>
      <c r="W285" s="321">
        <f>IFERROR(IF(V285="",0,CEILING((V285/$H285),1)*$H285),"")</f>
        <v>0</v>
      </c>
      <c r="X285" s="35" t="str">
        <f>IFERROR(IF(W285=0,"",ROUNDUP(W285/H285,0)*0.02175),"")</f>
        <v/>
      </c>
      <c r="Y285" s="55"/>
      <c r="Z285" s="56"/>
      <c r="AD285" s="57"/>
      <c r="BA285" s="215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6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6" t="s">
        <v>65</v>
      </c>
      <c r="V287" s="322">
        <f>IFERROR(SUM(V285:V285),"0")</f>
        <v>0</v>
      </c>
      <c r="W287" s="322">
        <f>IFERROR(SUM(W285:W285),"0")</f>
        <v>0</v>
      </c>
      <c r="X287" s="36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4"/>
      <c r="Z288" s="314"/>
    </row>
    <row r="289" spans="1:53" ht="27" hidden="1" customHeight="1" x14ac:dyDescent="0.25">
      <c r="A289" s="53" t="s">
        <v>445</v>
      </c>
      <c r="B289" s="53" t="s">
        <v>446</v>
      </c>
      <c r="C289" s="30">
        <v>4301060324</v>
      </c>
      <c r="D289" s="333">
        <v>4607091388831</v>
      </c>
      <c r="E289" s="334"/>
      <c r="F289" s="319">
        <v>0.38</v>
      </c>
      <c r="G289" s="31">
        <v>6</v>
      </c>
      <c r="H289" s="319">
        <v>2.2799999999999998</v>
      </c>
      <c r="I289" s="319">
        <v>2.552</v>
      </c>
      <c r="J289" s="31">
        <v>156</v>
      </c>
      <c r="K289" s="31" t="s">
        <v>63</v>
      </c>
      <c r="L289" s="32" t="s">
        <v>64</v>
      </c>
      <c r="M289" s="31">
        <v>40</v>
      </c>
      <c r="N289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3"/>
      <c r="T289" s="33"/>
      <c r="U289" s="34" t="s">
        <v>65</v>
      </c>
      <c r="V289" s="320">
        <v>0</v>
      </c>
      <c r="W289" s="321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6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6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6" t="s">
        <v>65</v>
      </c>
      <c r="V291" s="322">
        <f>IFERROR(SUM(V289:V289),"0")</f>
        <v>0</v>
      </c>
      <c r="W291" s="322">
        <f>IFERROR(SUM(W289:W289),"0")</f>
        <v>0</v>
      </c>
      <c r="X291" s="36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4"/>
      <c r="Z292" s="314"/>
    </row>
    <row r="293" spans="1:53" ht="27" hidden="1" customHeight="1" x14ac:dyDescent="0.25">
      <c r="A293" s="53" t="s">
        <v>447</v>
      </c>
      <c r="B293" s="53" t="s">
        <v>448</v>
      </c>
      <c r="C293" s="30">
        <v>4301032015</v>
      </c>
      <c r="D293" s="333">
        <v>4607091383102</v>
      </c>
      <c r="E293" s="334"/>
      <c r="F293" s="319">
        <v>0.17</v>
      </c>
      <c r="G293" s="31">
        <v>15</v>
      </c>
      <c r="H293" s="319">
        <v>2.5499999999999998</v>
      </c>
      <c r="I293" s="319">
        <v>2.9750000000000001</v>
      </c>
      <c r="J293" s="31">
        <v>156</v>
      </c>
      <c r="K293" s="31" t="s">
        <v>63</v>
      </c>
      <c r="L293" s="32" t="s">
        <v>84</v>
      </c>
      <c r="M293" s="31">
        <v>180</v>
      </c>
      <c r="N293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3"/>
      <c r="T293" s="33"/>
      <c r="U293" s="34" t="s">
        <v>65</v>
      </c>
      <c r="V293" s="320">
        <v>0</v>
      </c>
      <c r="W293" s="321">
        <f>IFERROR(IF(V293="",0,CEILING((V293/$H293),1)*$H293),"")</f>
        <v>0</v>
      </c>
      <c r="X293" s="35" t="str">
        <f>IFERROR(IF(W293=0,"",ROUNDUP(W293/H293,0)*0.00753),"")</f>
        <v/>
      </c>
      <c r="Y293" s="55"/>
      <c r="Z293" s="56"/>
      <c r="AD293" s="57"/>
      <c r="BA293" s="217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6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6" t="s">
        <v>65</v>
      </c>
      <c r="V295" s="322">
        <f>IFERROR(SUM(V293:V293),"0")</f>
        <v>0</v>
      </c>
      <c r="W295" s="322">
        <f>IFERROR(SUM(W293:W293),"0")</f>
        <v>0</v>
      </c>
      <c r="X295" s="36"/>
      <c r="Y295" s="323"/>
      <c r="Z295" s="323"/>
    </row>
    <row r="296" spans="1:53" ht="27.75" hidden="1" customHeight="1" x14ac:dyDescent="0.2">
      <c r="A296" s="365" t="s">
        <v>449</v>
      </c>
      <c r="B296" s="366"/>
      <c r="C296" s="366"/>
      <c r="D296" s="366"/>
      <c r="E296" s="366"/>
      <c r="F296" s="366"/>
      <c r="G296" s="366"/>
      <c r="H296" s="366"/>
      <c r="I296" s="366"/>
      <c r="J296" s="366"/>
      <c r="K296" s="366"/>
      <c r="L296" s="366"/>
      <c r="M296" s="366"/>
      <c r="N296" s="366"/>
      <c r="O296" s="366"/>
      <c r="P296" s="366"/>
      <c r="Q296" s="366"/>
      <c r="R296" s="366"/>
      <c r="S296" s="366"/>
      <c r="T296" s="366"/>
      <c r="U296" s="366"/>
      <c r="V296" s="366"/>
      <c r="W296" s="366"/>
      <c r="X296" s="366"/>
      <c r="Y296" s="47"/>
      <c r="Z296" s="47"/>
    </row>
    <row r="297" spans="1:53" ht="16.5" hidden="1" customHeight="1" x14ac:dyDescent="0.25">
      <c r="A297" s="389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2"/>
      <c r="Z297" s="312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4"/>
      <c r="Z298" s="314"/>
    </row>
    <row r="299" spans="1:53" ht="27" customHeight="1" x14ac:dyDescent="0.25">
      <c r="A299" s="53" t="s">
        <v>451</v>
      </c>
      <c r="B299" s="53" t="s">
        <v>452</v>
      </c>
      <c r="C299" s="30">
        <v>4301011339</v>
      </c>
      <c r="D299" s="333">
        <v>4607091383997</v>
      </c>
      <c r="E299" s="334"/>
      <c r="F299" s="319">
        <v>2.5</v>
      </c>
      <c r="G299" s="31">
        <v>6</v>
      </c>
      <c r="H299" s="319">
        <v>15</v>
      </c>
      <c r="I299" s="319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3"/>
      <c r="T299" s="33"/>
      <c r="U299" s="34" t="s">
        <v>65</v>
      </c>
      <c r="V299" s="320">
        <v>1400</v>
      </c>
      <c r="W299" s="321">
        <f t="shared" ref="W299:W306" si="13">IFERROR(IF(V299="",0,CEILING((V299/$H299),1)*$H299),"")</f>
        <v>1410</v>
      </c>
      <c r="X299" s="35">
        <f>IFERROR(IF(W299=0,"",ROUNDUP(W299/H299,0)*0.02175),"")</f>
        <v>2.0444999999999998</v>
      </c>
      <c r="Y299" s="55"/>
      <c r="Z299" s="56"/>
      <c r="AD299" s="57"/>
      <c r="BA299" s="218" t="s">
        <v>1</v>
      </c>
    </row>
    <row r="300" spans="1:53" ht="27" hidden="1" customHeight="1" x14ac:dyDescent="0.25">
      <c r="A300" s="53" t="s">
        <v>451</v>
      </c>
      <c r="B300" s="53" t="s">
        <v>453</v>
      </c>
      <c r="C300" s="30">
        <v>4301011239</v>
      </c>
      <c r="D300" s="333">
        <v>4607091383997</v>
      </c>
      <c r="E300" s="334"/>
      <c r="F300" s="319">
        <v>2.5</v>
      </c>
      <c r="G300" s="31">
        <v>6</v>
      </c>
      <c r="H300" s="319">
        <v>15</v>
      </c>
      <c r="I300" s="319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3"/>
      <c r="T300" s="33"/>
      <c r="U300" s="34" t="s">
        <v>65</v>
      </c>
      <c r="V300" s="320">
        <v>0</v>
      </c>
      <c r="W300" s="321">
        <f t="shared" si="13"/>
        <v>0</v>
      </c>
      <c r="X300" s="35" t="str">
        <f>IFERROR(IF(W300=0,"",ROUNDUP(W300/H300,0)*0.02039),"")</f>
        <v/>
      </c>
      <c r="Y300" s="55"/>
      <c r="Z300" s="56"/>
      <c r="AD300" s="57"/>
      <c r="BA300" s="219" t="s">
        <v>1</v>
      </c>
    </row>
    <row r="301" spans="1:53" ht="27" customHeight="1" x14ac:dyDescent="0.25">
      <c r="A301" s="53" t="s">
        <v>454</v>
      </c>
      <c r="B301" s="53" t="s">
        <v>455</v>
      </c>
      <c r="C301" s="30">
        <v>4301011326</v>
      </c>
      <c r="D301" s="333">
        <v>4607091384130</v>
      </c>
      <c r="E301" s="334"/>
      <c r="F301" s="319">
        <v>2.5</v>
      </c>
      <c r="G301" s="31">
        <v>6</v>
      </c>
      <c r="H301" s="319">
        <v>15</v>
      </c>
      <c r="I301" s="319">
        <v>15.48</v>
      </c>
      <c r="J301" s="31">
        <v>48</v>
      </c>
      <c r="K301" s="31" t="s">
        <v>98</v>
      </c>
      <c r="L301" s="32" t="s">
        <v>64</v>
      </c>
      <c r="M301" s="31">
        <v>60</v>
      </c>
      <c r="N301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3"/>
      <c r="T301" s="33"/>
      <c r="U301" s="34" t="s">
        <v>65</v>
      </c>
      <c r="V301" s="320">
        <v>1500</v>
      </c>
      <c r="W301" s="321">
        <f t="shared" si="13"/>
        <v>1500</v>
      </c>
      <c r="X301" s="35">
        <f>IFERROR(IF(W301=0,"",ROUNDUP(W301/H301,0)*0.02175),"")</f>
        <v>2.1749999999999998</v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454</v>
      </c>
      <c r="B302" s="53" t="s">
        <v>456</v>
      </c>
      <c r="C302" s="30">
        <v>4301011240</v>
      </c>
      <c r="D302" s="333">
        <v>4607091384130</v>
      </c>
      <c r="E302" s="334"/>
      <c r="F302" s="319">
        <v>2.5</v>
      </c>
      <c r="G302" s="31">
        <v>6</v>
      </c>
      <c r="H302" s="319">
        <v>15</v>
      </c>
      <c r="I302" s="319">
        <v>15.48</v>
      </c>
      <c r="J302" s="31">
        <v>48</v>
      </c>
      <c r="K302" s="31" t="s">
        <v>98</v>
      </c>
      <c r="L302" s="32" t="s">
        <v>107</v>
      </c>
      <c r="M302" s="31">
        <v>60</v>
      </c>
      <c r="N302" s="6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3"/>
      <c r="T302" s="33"/>
      <c r="U302" s="34" t="s">
        <v>65</v>
      </c>
      <c r="V302" s="320">
        <v>0</v>
      </c>
      <c r="W302" s="321">
        <f t="shared" si="13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16.5" customHeight="1" x14ac:dyDescent="0.25">
      <c r="A303" s="53" t="s">
        <v>457</v>
      </c>
      <c r="B303" s="53" t="s">
        <v>458</v>
      </c>
      <c r="C303" s="30">
        <v>4301011330</v>
      </c>
      <c r="D303" s="333">
        <v>4607091384147</v>
      </c>
      <c r="E303" s="334"/>
      <c r="F303" s="319">
        <v>2.5</v>
      </c>
      <c r="G303" s="31">
        <v>6</v>
      </c>
      <c r="H303" s="319">
        <v>15</v>
      </c>
      <c r="I303" s="319">
        <v>15.48</v>
      </c>
      <c r="J303" s="31">
        <v>48</v>
      </c>
      <c r="K303" s="31" t="s">
        <v>98</v>
      </c>
      <c r="L303" s="32" t="s">
        <v>64</v>
      </c>
      <c r="M303" s="31">
        <v>60</v>
      </c>
      <c r="N303" s="4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3"/>
      <c r="T303" s="33"/>
      <c r="U303" s="34" t="s">
        <v>65</v>
      </c>
      <c r="V303" s="320">
        <v>500</v>
      </c>
      <c r="W303" s="321">
        <f t="shared" si="13"/>
        <v>510</v>
      </c>
      <c r="X303" s="35">
        <f>IFERROR(IF(W303=0,"",ROUNDUP(W303/H303,0)*0.02175),"")</f>
        <v>0.73949999999999994</v>
      </c>
      <c r="Y303" s="55"/>
      <c r="Z303" s="56"/>
      <c r="AD303" s="57"/>
      <c r="BA303" s="222" t="s">
        <v>1</v>
      </c>
    </row>
    <row r="304" spans="1:53" ht="16.5" hidden="1" customHeight="1" x14ac:dyDescent="0.25">
      <c r="A304" s="53" t="s">
        <v>457</v>
      </c>
      <c r="B304" s="53" t="s">
        <v>459</v>
      </c>
      <c r="C304" s="30">
        <v>4301011238</v>
      </c>
      <c r="D304" s="333">
        <v>4607091384147</v>
      </c>
      <c r="E304" s="334"/>
      <c r="F304" s="319">
        <v>2.5</v>
      </c>
      <c r="G304" s="31">
        <v>6</v>
      </c>
      <c r="H304" s="319">
        <v>15</v>
      </c>
      <c r="I304" s="319">
        <v>15.48</v>
      </c>
      <c r="J304" s="31">
        <v>48</v>
      </c>
      <c r="K304" s="31" t="s">
        <v>98</v>
      </c>
      <c r="L304" s="32" t="s">
        <v>107</v>
      </c>
      <c r="M304" s="31">
        <v>60</v>
      </c>
      <c r="N304" s="489" t="s">
        <v>460</v>
      </c>
      <c r="O304" s="338"/>
      <c r="P304" s="338"/>
      <c r="Q304" s="338"/>
      <c r="R304" s="334"/>
      <c r="S304" s="33"/>
      <c r="T304" s="33"/>
      <c r="U304" s="34" t="s">
        <v>65</v>
      </c>
      <c r="V304" s="320">
        <v>0</v>
      </c>
      <c r="W304" s="321">
        <f t="shared" si="13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461</v>
      </c>
      <c r="B305" s="53" t="s">
        <v>462</v>
      </c>
      <c r="C305" s="30">
        <v>4301011327</v>
      </c>
      <c r="D305" s="333">
        <v>4607091384154</v>
      </c>
      <c r="E305" s="334"/>
      <c r="F305" s="319">
        <v>0.5</v>
      </c>
      <c r="G305" s="31">
        <v>10</v>
      </c>
      <c r="H305" s="319">
        <v>5</v>
      </c>
      <c r="I305" s="319">
        <v>5.21</v>
      </c>
      <c r="J305" s="31">
        <v>120</v>
      </c>
      <c r="K305" s="31" t="s">
        <v>63</v>
      </c>
      <c r="L305" s="32" t="s">
        <v>64</v>
      </c>
      <c r="M305" s="31">
        <v>60</v>
      </c>
      <c r="N305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3"/>
      <c r="T305" s="33"/>
      <c r="U305" s="34" t="s">
        <v>65</v>
      </c>
      <c r="V305" s="320">
        <v>0</v>
      </c>
      <c r="W305" s="321">
        <f t="shared" si="13"/>
        <v>0</v>
      </c>
      <c r="X305" s="35" t="str">
        <f>IFERROR(IF(W305=0,"",ROUNDUP(W305/H305,0)*0.00937),"")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463</v>
      </c>
      <c r="B306" s="53" t="s">
        <v>464</v>
      </c>
      <c r="C306" s="30">
        <v>4301011332</v>
      </c>
      <c r="D306" s="333">
        <v>4607091384161</v>
      </c>
      <c r="E306" s="334"/>
      <c r="F306" s="319">
        <v>0.5</v>
      </c>
      <c r="G306" s="31">
        <v>10</v>
      </c>
      <c r="H306" s="319">
        <v>5</v>
      </c>
      <c r="I306" s="319">
        <v>5.21</v>
      </c>
      <c r="J306" s="31">
        <v>120</v>
      </c>
      <c r="K306" s="31" t="s">
        <v>63</v>
      </c>
      <c r="L306" s="32" t="s">
        <v>64</v>
      </c>
      <c r="M306" s="31">
        <v>60</v>
      </c>
      <c r="N306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3"/>
      <c r="T306" s="33"/>
      <c r="U306" s="34" t="s">
        <v>65</v>
      </c>
      <c r="V306" s="320">
        <v>0</v>
      </c>
      <c r="W306" s="321">
        <f t="shared" si="13"/>
        <v>0</v>
      </c>
      <c r="X306" s="35" t="str">
        <f>IFERROR(IF(W306=0,"",ROUNDUP(W306/H306,0)*0.00937),"")</f>
        <v/>
      </c>
      <c r="Y306" s="55"/>
      <c r="Z306" s="56"/>
      <c r="AD306" s="57"/>
      <c r="BA306" s="225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6" t="s">
        <v>67</v>
      </c>
      <c r="V307" s="322">
        <f>IFERROR(V299/H299,"0")+IFERROR(V300/H300,"0")+IFERROR(V301/H301,"0")+IFERROR(V302/H302,"0")+IFERROR(V303/H303,"0")+IFERROR(V304/H304,"0")+IFERROR(V305/H305,"0")+IFERROR(V306/H306,"0")</f>
        <v>226.66666666666666</v>
      </c>
      <c r="W307" s="322">
        <f>IFERROR(W299/H299,"0")+IFERROR(W300/H300,"0")+IFERROR(W301/H301,"0")+IFERROR(W302/H302,"0")+IFERROR(W303/H303,"0")+IFERROR(W304/H304,"0")+IFERROR(W305/H305,"0")+IFERROR(W306/H306,"0")</f>
        <v>228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4.9589999999999996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6" t="s">
        <v>65</v>
      </c>
      <c r="V308" s="322">
        <f>IFERROR(SUM(V299:V306),"0")</f>
        <v>3400</v>
      </c>
      <c r="W308" s="322">
        <f>IFERROR(SUM(W299:W306),"0")</f>
        <v>3420</v>
      </c>
      <c r="X308" s="36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4"/>
      <c r="Z309" s="314"/>
    </row>
    <row r="310" spans="1:53" ht="27" customHeight="1" x14ac:dyDescent="0.25">
      <c r="A310" s="53" t="s">
        <v>465</v>
      </c>
      <c r="B310" s="53" t="s">
        <v>466</v>
      </c>
      <c r="C310" s="30">
        <v>4301020178</v>
      </c>
      <c r="D310" s="333">
        <v>4607091383980</v>
      </c>
      <c r="E310" s="334"/>
      <c r="F310" s="319">
        <v>2.5</v>
      </c>
      <c r="G310" s="31">
        <v>6</v>
      </c>
      <c r="H310" s="319">
        <v>15</v>
      </c>
      <c r="I310" s="319">
        <v>15.48</v>
      </c>
      <c r="J310" s="31">
        <v>48</v>
      </c>
      <c r="K310" s="31" t="s">
        <v>98</v>
      </c>
      <c r="L310" s="32" t="s">
        <v>99</v>
      </c>
      <c r="M310" s="31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3"/>
      <c r="T310" s="33"/>
      <c r="U310" s="34" t="s">
        <v>65</v>
      </c>
      <c r="V310" s="320">
        <v>1000</v>
      </c>
      <c r="W310" s="321">
        <f>IFERROR(IF(V310="",0,CEILING((V310/$H310),1)*$H310),"")</f>
        <v>1005</v>
      </c>
      <c r="X310" s="35">
        <f>IFERROR(IF(W310=0,"",ROUNDUP(W310/H310,0)*0.02175),"")</f>
        <v>1.4572499999999999</v>
      </c>
      <c r="Y310" s="55"/>
      <c r="Z310" s="56"/>
      <c r="AD310" s="57"/>
      <c r="BA310" s="226" t="s">
        <v>1</v>
      </c>
    </row>
    <row r="311" spans="1:53" ht="16.5" hidden="1" customHeight="1" x14ac:dyDescent="0.25">
      <c r="A311" s="53" t="s">
        <v>467</v>
      </c>
      <c r="B311" s="53" t="s">
        <v>468</v>
      </c>
      <c r="C311" s="30">
        <v>4301020270</v>
      </c>
      <c r="D311" s="333">
        <v>4680115883314</v>
      </c>
      <c r="E311" s="334"/>
      <c r="F311" s="319">
        <v>1.35</v>
      </c>
      <c r="G311" s="31">
        <v>8</v>
      </c>
      <c r="H311" s="319">
        <v>10.8</v>
      </c>
      <c r="I311" s="319">
        <v>11.28</v>
      </c>
      <c r="J311" s="31">
        <v>56</v>
      </c>
      <c r="K311" s="31" t="s">
        <v>98</v>
      </c>
      <c r="L311" s="32" t="s">
        <v>119</v>
      </c>
      <c r="M311" s="31">
        <v>50</v>
      </c>
      <c r="N311" s="518" t="s">
        <v>469</v>
      </c>
      <c r="O311" s="338"/>
      <c r="P311" s="338"/>
      <c r="Q311" s="338"/>
      <c r="R311" s="334"/>
      <c r="S311" s="33"/>
      <c r="T311" s="33"/>
      <c r="U311" s="34" t="s">
        <v>65</v>
      </c>
      <c r="V311" s="320">
        <v>0</v>
      </c>
      <c r="W311" s="321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7" t="s">
        <v>1</v>
      </c>
    </row>
    <row r="312" spans="1:53" ht="27" hidden="1" customHeight="1" x14ac:dyDescent="0.25">
      <c r="A312" s="53" t="s">
        <v>470</v>
      </c>
      <c r="B312" s="53" t="s">
        <v>471</v>
      </c>
      <c r="C312" s="30">
        <v>4301020179</v>
      </c>
      <c r="D312" s="333">
        <v>4607091384178</v>
      </c>
      <c r="E312" s="334"/>
      <c r="F312" s="319">
        <v>0.4</v>
      </c>
      <c r="G312" s="31">
        <v>10</v>
      </c>
      <c r="H312" s="319">
        <v>4</v>
      </c>
      <c r="I312" s="319">
        <v>4.24</v>
      </c>
      <c r="J312" s="31">
        <v>120</v>
      </c>
      <c r="K312" s="31" t="s">
        <v>63</v>
      </c>
      <c r="L312" s="32" t="s">
        <v>99</v>
      </c>
      <c r="M312" s="31">
        <v>50</v>
      </c>
      <c r="N312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3"/>
      <c r="T312" s="33"/>
      <c r="U312" s="34" t="s">
        <v>65</v>
      </c>
      <c r="V312" s="320">
        <v>0</v>
      </c>
      <c r="W312" s="321">
        <f>IFERROR(IF(V312="",0,CEILING((V312/$H312),1)*$H312),"")</f>
        <v>0</v>
      </c>
      <c r="X312" s="35" t="str">
        <f>IFERROR(IF(W312=0,"",ROUNDUP(W312/H312,0)*0.00937),"")</f>
        <v/>
      </c>
      <c r="Y312" s="55"/>
      <c r="Z312" s="56"/>
      <c r="AD312" s="57"/>
      <c r="BA312" s="228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6" t="s">
        <v>67</v>
      </c>
      <c r="V313" s="322">
        <f>IFERROR(V310/H310,"0")+IFERROR(V311/H311,"0")+IFERROR(V312/H312,"0")</f>
        <v>66.666666666666671</v>
      </c>
      <c r="W313" s="322">
        <f>IFERROR(W310/H310,"0")+IFERROR(W311/H311,"0")+IFERROR(W312/H312,"0")</f>
        <v>67</v>
      </c>
      <c r="X313" s="322">
        <f>IFERROR(IF(X310="",0,X310),"0")+IFERROR(IF(X311="",0,X311),"0")+IFERROR(IF(X312="",0,X312),"0")</f>
        <v>1.4572499999999999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6" t="s">
        <v>65</v>
      </c>
      <c r="V314" s="322">
        <f>IFERROR(SUM(V310:V312),"0")</f>
        <v>1000</v>
      </c>
      <c r="W314" s="322">
        <f>IFERROR(SUM(W310:W312),"0")</f>
        <v>1005</v>
      </c>
      <c r="X314" s="36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4"/>
      <c r="Z315" s="314"/>
    </row>
    <row r="316" spans="1:53" ht="27" hidden="1" customHeight="1" x14ac:dyDescent="0.25">
      <c r="A316" s="53" t="s">
        <v>472</v>
      </c>
      <c r="B316" s="53" t="s">
        <v>473</v>
      </c>
      <c r="C316" s="30">
        <v>4301051560</v>
      </c>
      <c r="D316" s="333">
        <v>4607091383928</v>
      </c>
      <c r="E316" s="334"/>
      <c r="F316" s="319">
        <v>1.3</v>
      </c>
      <c r="G316" s="31">
        <v>6</v>
      </c>
      <c r="H316" s="319">
        <v>7.8</v>
      </c>
      <c r="I316" s="319">
        <v>8.3699999999999992</v>
      </c>
      <c r="J316" s="31">
        <v>56</v>
      </c>
      <c r="K316" s="31" t="s">
        <v>98</v>
      </c>
      <c r="L316" s="32" t="s">
        <v>119</v>
      </c>
      <c r="M316" s="31">
        <v>40</v>
      </c>
      <c r="N316" s="523" t="s">
        <v>474</v>
      </c>
      <c r="O316" s="338"/>
      <c r="P316" s="338"/>
      <c r="Q316" s="338"/>
      <c r="R316" s="334"/>
      <c r="S316" s="33"/>
      <c r="T316" s="33"/>
      <c r="U316" s="34" t="s">
        <v>65</v>
      </c>
      <c r="V316" s="320">
        <v>0</v>
      </c>
      <c r="W316" s="321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9" t="s">
        <v>1</v>
      </c>
    </row>
    <row r="317" spans="1:53" ht="27" hidden="1" customHeight="1" x14ac:dyDescent="0.25">
      <c r="A317" s="53" t="s">
        <v>475</v>
      </c>
      <c r="B317" s="53" t="s">
        <v>476</v>
      </c>
      <c r="C317" s="30">
        <v>4301051298</v>
      </c>
      <c r="D317" s="333">
        <v>4607091384260</v>
      </c>
      <c r="E317" s="334"/>
      <c r="F317" s="319">
        <v>1.3</v>
      </c>
      <c r="G317" s="31">
        <v>6</v>
      </c>
      <c r="H317" s="319">
        <v>7.8</v>
      </c>
      <c r="I317" s="319">
        <v>8.3640000000000008</v>
      </c>
      <c r="J317" s="31">
        <v>56</v>
      </c>
      <c r="K317" s="31" t="s">
        <v>98</v>
      </c>
      <c r="L317" s="32" t="s">
        <v>64</v>
      </c>
      <c r="M317" s="31">
        <v>35</v>
      </c>
      <c r="N317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3"/>
      <c r="T317" s="33"/>
      <c r="U317" s="34" t="s">
        <v>65</v>
      </c>
      <c r="V317" s="320">
        <v>0</v>
      </c>
      <c r="W317" s="32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30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6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6" t="s">
        <v>65</v>
      </c>
      <c r="V319" s="322">
        <f>IFERROR(SUM(V316:V317),"0")</f>
        <v>0</v>
      </c>
      <c r="W319" s="322">
        <f>IFERROR(SUM(W316:W317),"0")</f>
        <v>0</v>
      </c>
      <c r="X319" s="36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4"/>
      <c r="Z320" s="314"/>
    </row>
    <row r="321" spans="1:53" ht="16.5" customHeight="1" x14ac:dyDescent="0.25">
      <c r="A321" s="53" t="s">
        <v>477</v>
      </c>
      <c r="B321" s="53" t="s">
        <v>478</v>
      </c>
      <c r="C321" s="30">
        <v>4301060314</v>
      </c>
      <c r="D321" s="333">
        <v>4607091384673</v>
      </c>
      <c r="E321" s="334"/>
      <c r="F321" s="319">
        <v>1.3</v>
      </c>
      <c r="G321" s="31">
        <v>6</v>
      </c>
      <c r="H321" s="319">
        <v>7.8</v>
      </c>
      <c r="I321" s="319">
        <v>8.3640000000000008</v>
      </c>
      <c r="J321" s="31">
        <v>56</v>
      </c>
      <c r="K321" s="31" t="s">
        <v>98</v>
      </c>
      <c r="L321" s="32" t="s">
        <v>64</v>
      </c>
      <c r="M321" s="31">
        <v>30</v>
      </c>
      <c r="N321" s="6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3"/>
      <c r="T321" s="33"/>
      <c r="U321" s="34" t="s">
        <v>65</v>
      </c>
      <c r="V321" s="320">
        <v>150</v>
      </c>
      <c r="W321" s="321">
        <f>IFERROR(IF(V321="",0,CEILING((V321/$H321),1)*$H321),"")</f>
        <v>156</v>
      </c>
      <c r="X321" s="35">
        <f>IFERROR(IF(W321=0,"",ROUNDUP(W321/H321,0)*0.02175),"")</f>
        <v>0.43499999999999994</v>
      </c>
      <c r="Y321" s="55"/>
      <c r="Z321" s="56"/>
      <c r="AD321" s="57"/>
      <c r="BA321" s="231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6" t="s">
        <v>67</v>
      </c>
      <c r="V322" s="322">
        <f>IFERROR(V321/H321,"0")</f>
        <v>19.23076923076923</v>
      </c>
      <c r="W322" s="322">
        <f>IFERROR(W321/H321,"0")</f>
        <v>20</v>
      </c>
      <c r="X322" s="322">
        <f>IFERROR(IF(X321="",0,X321),"0")</f>
        <v>0.43499999999999994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6" t="s">
        <v>65</v>
      </c>
      <c r="V323" s="322">
        <f>IFERROR(SUM(V321:V321),"0")</f>
        <v>150</v>
      </c>
      <c r="W323" s="322">
        <f>IFERROR(SUM(W321:W321),"0")</f>
        <v>156</v>
      </c>
      <c r="X323" s="36"/>
      <c r="Y323" s="323"/>
      <c r="Z323" s="323"/>
    </row>
    <row r="324" spans="1:53" ht="16.5" hidden="1" customHeight="1" x14ac:dyDescent="0.25">
      <c r="A324" s="389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2"/>
      <c r="Z324" s="312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4"/>
      <c r="Z325" s="314"/>
    </row>
    <row r="326" spans="1:53" ht="27" hidden="1" customHeight="1" x14ac:dyDescent="0.25">
      <c r="A326" s="53" t="s">
        <v>480</v>
      </c>
      <c r="B326" s="53" t="s">
        <v>481</v>
      </c>
      <c r="C326" s="30">
        <v>4301011324</v>
      </c>
      <c r="D326" s="333">
        <v>4607091384185</v>
      </c>
      <c r="E326" s="334"/>
      <c r="F326" s="319">
        <v>0.8</v>
      </c>
      <c r="G326" s="31">
        <v>15</v>
      </c>
      <c r="H326" s="319">
        <v>12</v>
      </c>
      <c r="I326" s="319">
        <v>12.48</v>
      </c>
      <c r="J326" s="31">
        <v>56</v>
      </c>
      <c r="K326" s="31" t="s">
        <v>98</v>
      </c>
      <c r="L326" s="32" t="s">
        <v>64</v>
      </c>
      <c r="M326" s="31">
        <v>60</v>
      </c>
      <c r="N326" s="53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3"/>
      <c r="T326" s="33"/>
      <c r="U326" s="34" t="s">
        <v>65</v>
      </c>
      <c r="V326" s="320">
        <v>0</v>
      </c>
      <c r="W326" s="321">
        <f>IFERROR(IF(V326="",0,CEILING((V326/$H326),1)*$H326),"")</f>
        <v>0</v>
      </c>
      <c r="X326" s="35" t="str">
        <f>IFERROR(IF(W326=0,"",ROUNDUP(W326/H326,0)*0.02175),"")</f>
        <v/>
      </c>
      <c r="Y326" s="55"/>
      <c r="Z326" s="56"/>
      <c r="AD326" s="57"/>
      <c r="BA326" s="232" t="s">
        <v>1</v>
      </c>
    </row>
    <row r="327" spans="1:53" ht="27" hidden="1" customHeight="1" x14ac:dyDescent="0.25">
      <c r="A327" s="53" t="s">
        <v>482</v>
      </c>
      <c r="B327" s="53" t="s">
        <v>483</v>
      </c>
      <c r="C327" s="30">
        <v>4301011312</v>
      </c>
      <c r="D327" s="333">
        <v>4607091384192</v>
      </c>
      <c r="E327" s="334"/>
      <c r="F327" s="319">
        <v>1.8</v>
      </c>
      <c r="G327" s="31">
        <v>6</v>
      </c>
      <c r="H327" s="319">
        <v>10.8</v>
      </c>
      <c r="I327" s="319">
        <v>11.28</v>
      </c>
      <c r="J327" s="31">
        <v>56</v>
      </c>
      <c r="K327" s="31" t="s">
        <v>98</v>
      </c>
      <c r="L327" s="32" t="s">
        <v>99</v>
      </c>
      <c r="M327" s="31">
        <v>60</v>
      </c>
      <c r="N327" s="3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3"/>
      <c r="T327" s="33"/>
      <c r="U327" s="34" t="s">
        <v>65</v>
      </c>
      <c r="V327" s="320">
        <v>0</v>
      </c>
      <c r="W327" s="321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484</v>
      </c>
      <c r="B328" s="53" t="s">
        <v>485</v>
      </c>
      <c r="C328" s="30">
        <v>4301011483</v>
      </c>
      <c r="D328" s="333">
        <v>4680115881907</v>
      </c>
      <c r="E328" s="334"/>
      <c r="F328" s="319">
        <v>1.8</v>
      </c>
      <c r="G328" s="31">
        <v>6</v>
      </c>
      <c r="H328" s="319">
        <v>10.8</v>
      </c>
      <c r="I328" s="319">
        <v>11.28</v>
      </c>
      <c r="J328" s="31">
        <v>56</v>
      </c>
      <c r="K328" s="31" t="s">
        <v>98</v>
      </c>
      <c r="L328" s="32" t="s">
        <v>64</v>
      </c>
      <c r="M328" s="31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3"/>
      <c r="T328" s="33"/>
      <c r="U328" s="34" t="s">
        <v>65</v>
      </c>
      <c r="V328" s="320">
        <v>0</v>
      </c>
      <c r="W328" s="321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486</v>
      </c>
      <c r="B329" s="53" t="s">
        <v>487</v>
      </c>
      <c r="C329" s="30">
        <v>4301011655</v>
      </c>
      <c r="D329" s="333">
        <v>4680115883925</v>
      </c>
      <c r="E329" s="334"/>
      <c r="F329" s="319">
        <v>2.5</v>
      </c>
      <c r="G329" s="31">
        <v>6</v>
      </c>
      <c r="H329" s="319">
        <v>15</v>
      </c>
      <c r="I329" s="319">
        <v>15.48</v>
      </c>
      <c r="J329" s="31">
        <v>48</v>
      </c>
      <c r="K329" s="31" t="s">
        <v>98</v>
      </c>
      <c r="L329" s="32" t="s">
        <v>64</v>
      </c>
      <c r="M329" s="31">
        <v>60</v>
      </c>
      <c r="N329" s="520" t="s">
        <v>488</v>
      </c>
      <c r="O329" s="338"/>
      <c r="P329" s="338"/>
      <c r="Q329" s="338"/>
      <c r="R329" s="334"/>
      <c r="S329" s="33" t="s">
        <v>489</v>
      </c>
      <c r="T329" s="33"/>
      <c r="U329" s="34" t="s">
        <v>65</v>
      </c>
      <c r="V329" s="320">
        <v>0</v>
      </c>
      <c r="W329" s="321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490</v>
      </c>
      <c r="B330" s="53" t="s">
        <v>491</v>
      </c>
      <c r="C330" s="30">
        <v>4301011303</v>
      </c>
      <c r="D330" s="333">
        <v>4607091384680</v>
      </c>
      <c r="E330" s="334"/>
      <c r="F330" s="319">
        <v>0.4</v>
      </c>
      <c r="G330" s="31">
        <v>10</v>
      </c>
      <c r="H330" s="319">
        <v>4</v>
      </c>
      <c r="I330" s="319">
        <v>4.21</v>
      </c>
      <c r="J330" s="31">
        <v>120</v>
      </c>
      <c r="K330" s="31" t="s">
        <v>63</v>
      </c>
      <c r="L330" s="32" t="s">
        <v>64</v>
      </c>
      <c r="M330" s="31">
        <v>60</v>
      </c>
      <c r="N330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3"/>
      <c r="T330" s="33"/>
      <c r="U330" s="34" t="s">
        <v>65</v>
      </c>
      <c r="V330" s="320">
        <v>0</v>
      </c>
      <c r="W330" s="321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6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6" t="s">
        <v>65</v>
      </c>
      <c r="V332" s="322">
        <f>IFERROR(SUM(V326:V330),"0")</f>
        <v>0</v>
      </c>
      <c r="W332" s="322">
        <f>IFERROR(SUM(W326:W330),"0")</f>
        <v>0</v>
      </c>
      <c r="X332" s="36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4"/>
      <c r="Z333" s="314"/>
    </row>
    <row r="334" spans="1:53" ht="27" hidden="1" customHeight="1" x14ac:dyDescent="0.25">
      <c r="A334" s="53" t="s">
        <v>492</v>
      </c>
      <c r="B334" s="53" t="s">
        <v>493</v>
      </c>
      <c r="C334" s="30">
        <v>4301031139</v>
      </c>
      <c r="D334" s="333">
        <v>4607091384802</v>
      </c>
      <c r="E334" s="334"/>
      <c r="F334" s="319">
        <v>0.73</v>
      </c>
      <c r="G334" s="31">
        <v>6</v>
      </c>
      <c r="H334" s="319">
        <v>4.38</v>
      </c>
      <c r="I334" s="319">
        <v>4.58</v>
      </c>
      <c r="J334" s="31">
        <v>156</v>
      </c>
      <c r="K334" s="31" t="s">
        <v>63</v>
      </c>
      <c r="L334" s="32" t="s">
        <v>64</v>
      </c>
      <c r="M334" s="31">
        <v>35</v>
      </c>
      <c r="N334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3"/>
      <c r="T334" s="33"/>
      <c r="U334" s="34" t="s">
        <v>65</v>
      </c>
      <c r="V334" s="320">
        <v>0</v>
      </c>
      <c r="W334" s="321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494</v>
      </c>
      <c r="B335" s="53" t="s">
        <v>495</v>
      </c>
      <c r="C335" s="30">
        <v>4301031140</v>
      </c>
      <c r="D335" s="333">
        <v>4607091384826</v>
      </c>
      <c r="E335" s="334"/>
      <c r="F335" s="319">
        <v>0.35</v>
      </c>
      <c r="G335" s="31">
        <v>8</v>
      </c>
      <c r="H335" s="319">
        <v>2.8</v>
      </c>
      <c r="I335" s="319">
        <v>2.9</v>
      </c>
      <c r="J335" s="31">
        <v>234</v>
      </c>
      <c r="K335" s="31" t="s">
        <v>174</v>
      </c>
      <c r="L335" s="32" t="s">
        <v>64</v>
      </c>
      <c r="M335" s="31">
        <v>35</v>
      </c>
      <c r="N335" s="4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3"/>
      <c r="T335" s="33"/>
      <c r="U335" s="34" t="s">
        <v>65</v>
      </c>
      <c r="V335" s="320">
        <v>0</v>
      </c>
      <c r="W335" s="321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6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6" t="s">
        <v>65</v>
      </c>
      <c r="V337" s="322">
        <f>IFERROR(SUM(V334:V335),"0")</f>
        <v>0</v>
      </c>
      <c r="W337" s="322">
        <f>IFERROR(SUM(W334:W335),"0")</f>
        <v>0</v>
      </c>
      <c r="X337" s="36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4"/>
      <c r="Z338" s="314"/>
    </row>
    <row r="339" spans="1:53" ht="27" customHeight="1" x14ac:dyDescent="0.25">
      <c r="A339" s="53" t="s">
        <v>496</v>
      </c>
      <c r="B339" s="53" t="s">
        <v>497</v>
      </c>
      <c r="C339" s="30">
        <v>4301051303</v>
      </c>
      <c r="D339" s="333">
        <v>4607091384246</v>
      </c>
      <c r="E339" s="334"/>
      <c r="F339" s="319">
        <v>1.3</v>
      </c>
      <c r="G339" s="31">
        <v>6</v>
      </c>
      <c r="H339" s="319">
        <v>7.8</v>
      </c>
      <c r="I339" s="319">
        <v>8.3640000000000008</v>
      </c>
      <c r="J339" s="31">
        <v>56</v>
      </c>
      <c r="K339" s="31" t="s">
        <v>98</v>
      </c>
      <c r="L339" s="32" t="s">
        <v>64</v>
      </c>
      <c r="M339" s="31">
        <v>40</v>
      </c>
      <c r="N339" s="5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3"/>
      <c r="T339" s="33"/>
      <c r="U339" s="34" t="s">
        <v>65</v>
      </c>
      <c r="V339" s="320">
        <v>0</v>
      </c>
      <c r="W339" s="321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498</v>
      </c>
      <c r="B340" s="53" t="s">
        <v>499</v>
      </c>
      <c r="C340" s="30">
        <v>4301051445</v>
      </c>
      <c r="D340" s="333">
        <v>4680115881976</v>
      </c>
      <c r="E340" s="334"/>
      <c r="F340" s="319">
        <v>1.3</v>
      </c>
      <c r="G340" s="31">
        <v>6</v>
      </c>
      <c r="H340" s="319">
        <v>7.8</v>
      </c>
      <c r="I340" s="319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3"/>
      <c r="T340" s="33"/>
      <c r="U340" s="34" t="s">
        <v>65</v>
      </c>
      <c r="V340" s="320">
        <v>0</v>
      </c>
      <c r="W340" s="321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customHeight="1" x14ac:dyDescent="0.25">
      <c r="A341" s="53" t="s">
        <v>500</v>
      </c>
      <c r="B341" s="53" t="s">
        <v>501</v>
      </c>
      <c r="C341" s="30">
        <v>4301051297</v>
      </c>
      <c r="D341" s="333">
        <v>4607091384253</v>
      </c>
      <c r="E341" s="334"/>
      <c r="F341" s="319">
        <v>0.4</v>
      </c>
      <c r="G341" s="31">
        <v>6</v>
      </c>
      <c r="H341" s="319">
        <v>2.4</v>
      </c>
      <c r="I341" s="319">
        <v>2.6840000000000002</v>
      </c>
      <c r="J341" s="31">
        <v>156</v>
      </c>
      <c r="K341" s="31" t="s">
        <v>63</v>
      </c>
      <c r="L341" s="32" t="s">
        <v>64</v>
      </c>
      <c r="M341" s="31">
        <v>40</v>
      </c>
      <c r="N341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3"/>
      <c r="T341" s="33"/>
      <c r="U341" s="34" t="s">
        <v>65</v>
      </c>
      <c r="V341" s="320">
        <v>100</v>
      </c>
      <c r="W341" s="321">
        <f>IFERROR(IF(V341="",0,CEILING((V341/$H341),1)*$H341),"")</f>
        <v>100.8</v>
      </c>
      <c r="X341" s="35">
        <f>IFERROR(IF(W341=0,"",ROUNDUP(W341/H341,0)*0.00753),"")</f>
        <v>0.31625999999999999</v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502</v>
      </c>
      <c r="B342" s="53" t="s">
        <v>503</v>
      </c>
      <c r="C342" s="30">
        <v>4301051444</v>
      </c>
      <c r="D342" s="333">
        <v>4680115881969</v>
      </c>
      <c r="E342" s="334"/>
      <c r="F342" s="319">
        <v>0.4</v>
      </c>
      <c r="G342" s="31">
        <v>6</v>
      </c>
      <c r="H342" s="319">
        <v>2.4</v>
      </c>
      <c r="I342" s="319">
        <v>2.6</v>
      </c>
      <c r="J342" s="31">
        <v>156</v>
      </c>
      <c r="K342" s="31" t="s">
        <v>63</v>
      </c>
      <c r="L342" s="32" t="s">
        <v>64</v>
      </c>
      <c r="M342" s="31">
        <v>40</v>
      </c>
      <c r="N342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3"/>
      <c r="T342" s="33"/>
      <c r="U342" s="34" t="s">
        <v>65</v>
      </c>
      <c r="V342" s="320">
        <v>0</v>
      </c>
      <c r="W342" s="32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6" t="s">
        <v>67</v>
      </c>
      <c r="V343" s="322">
        <f>IFERROR(V339/H339,"0")+IFERROR(V340/H340,"0")+IFERROR(V341/H341,"0")+IFERROR(V342/H342,"0")</f>
        <v>41.666666666666671</v>
      </c>
      <c r="W343" s="322">
        <f>IFERROR(W339/H339,"0")+IFERROR(W340/H340,"0")+IFERROR(W341/H341,"0")+IFERROR(W342/H342,"0")</f>
        <v>42</v>
      </c>
      <c r="X343" s="322">
        <f>IFERROR(IF(X339="",0,X339),"0")+IFERROR(IF(X340="",0,X340),"0")+IFERROR(IF(X341="",0,X341),"0")+IFERROR(IF(X342="",0,X342),"0")</f>
        <v>0.31625999999999999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6" t="s">
        <v>65</v>
      </c>
      <c r="V344" s="322">
        <f>IFERROR(SUM(V339:V342),"0")</f>
        <v>100</v>
      </c>
      <c r="W344" s="322">
        <f>IFERROR(SUM(W339:W342),"0")</f>
        <v>100.8</v>
      </c>
      <c r="X344" s="36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4"/>
      <c r="Z345" s="314"/>
    </row>
    <row r="346" spans="1:53" ht="27" hidden="1" customHeight="1" x14ac:dyDescent="0.25">
      <c r="A346" s="53" t="s">
        <v>504</v>
      </c>
      <c r="B346" s="53" t="s">
        <v>505</v>
      </c>
      <c r="C346" s="30">
        <v>4301060322</v>
      </c>
      <c r="D346" s="333">
        <v>4607091389357</v>
      </c>
      <c r="E346" s="334"/>
      <c r="F346" s="319">
        <v>1.3</v>
      </c>
      <c r="G346" s="31">
        <v>6</v>
      </c>
      <c r="H346" s="319">
        <v>7.8</v>
      </c>
      <c r="I346" s="319">
        <v>8.2799999999999994</v>
      </c>
      <c r="J346" s="31">
        <v>56</v>
      </c>
      <c r="K346" s="31" t="s">
        <v>98</v>
      </c>
      <c r="L346" s="32" t="s">
        <v>64</v>
      </c>
      <c r="M346" s="31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3"/>
      <c r="T346" s="33"/>
      <c r="U346" s="34" t="s">
        <v>65</v>
      </c>
      <c r="V346" s="320">
        <v>0</v>
      </c>
      <c r="W346" s="321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6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6" t="s">
        <v>65</v>
      </c>
      <c r="V348" s="322">
        <f>IFERROR(SUM(V346:V346),"0")</f>
        <v>0</v>
      </c>
      <c r="W348" s="322">
        <f>IFERROR(SUM(W346:W346),"0")</f>
        <v>0</v>
      </c>
      <c r="X348" s="36"/>
      <c r="Y348" s="323"/>
      <c r="Z348" s="323"/>
    </row>
    <row r="349" spans="1:53" ht="27.75" hidden="1" customHeight="1" x14ac:dyDescent="0.2">
      <c r="A349" s="365" t="s">
        <v>506</v>
      </c>
      <c r="B349" s="366"/>
      <c r="C349" s="366"/>
      <c r="D349" s="366"/>
      <c r="E349" s="366"/>
      <c r="F349" s="366"/>
      <c r="G349" s="366"/>
      <c r="H349" s="366"/>
      <c r="I349" s="366"/>
      <c r="J349" s="366"/>
      <c r="K349" s="366"/>
      <c r="L349" s="366"/>
      <c r="M349" s="366"/>
      <c r="N349" s="366"/>
      <c r="O349" s="366"/>
      <c r="P349" s="366"/>
      <c r="Q349" s="366"/>
      <c r="R349" s="366"/>
      <c r="S349" s="366"/>
      <c r="T349" s="366"/>
      <c r="U349" s="366"/>
      <c r="V349" s="366"/>
      <c r="W349" s="366"/>
      <c r="X349" s="366"/>
      <c r="Y349" s="47"/>
      <c r="Z349" s="47"/>
    </row>
    <row r="350" spans="1:53" ht="16.5" hidden="1" customHeight="1" x14ac:dyDescent="0.25">
      <c r="A350" s="389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2"/>
      <c r="Z350" s="312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4"/>
      <c r="Z351" s="314"/>
    </row>
    <row r="352" spans="1:53" ht="27" hidden="1" customHeight="1" x14ac:dyDescent="0.25">
      <c r="A352" s="53" t="s">
        <v>508</v>
      </c>
      <c r="B352" s="53" t="s">
        <v>509</v>
      </c>
      <c r="C352" s="30">
        <v>4301011428</v>
      </c>
      <c r="D352" s="333">
        <v>4607091389708</v>
      </c>
      <c r="E352" s="334"/>
      <c r="F352" s="319">
        <v>0.45</v>
      </c>
      <c r="G352" s="31">
        <v>6</v>
      </c>
      <c r="H352" s="319">
        <v>2.7</v>
      </c>
      <c r="I352" s="319">
        <v>2.9</v>
      </c>
      <c r="J352" s="31">
        <v>156</v>
      </c>
      <c r="K352" s="31" t="s">
        <v>63</v>
      </c>
      <c r="L352" s="32" t="s">
        <v>99</v>
      </c>
      <c r="M352" s="31">
        <v>50</v>
      </c>
      <c r="N352" s="5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3"/>
      <c r="T352" s="33"/>
      <c r="U352" s="34" t="s">
        <v>65</v>
      </c>
      <c r="V352" s="320">
        <v>0</v>
      </c>
      <c r="W352" s="321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510</v>
      </c>
      <c r="B353" s="53" t="s">
        <v>511</v>
      </c>
      <c r="C353" s="30">
        <v>4301011427</v>
      </c>
      <c r="D353" s="333">
        <v>4607091389692</v>
      </c>
      <c r="E353" s="334"/>
      <c r="F353" s="319">
        <v>0.45</v>
      </c>
      <c r="G353" s="31">
        <v>6</v>
      </c>
      <c r="H353" s="319">
        <v>2.7</v>
      </c>
      <c r="I353" s="319">
        <v>2.9</v>
      </c>
      <c r="J353" s="31">
        <v>156</v>
      </c>
      <c r="K353" s="31" t="s">
        <v>63</v>
      </c>
      <c r="L353" s="32" t="s">
        <v>99</v>
      </c>
      <c r="M353" s="31">
        <v>50</v>
      </c>
      <c r="N353" s="4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3"/>
      <c r="T353" s="33"/>
      <c r="U353" s="34" t="s">
        <v>65</v>
      </c>
      <c r="V353" s="320">
        <v>0</v>
      </c>
      <c r="W353" s="321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6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6" t="s">
        <v>65</v>
      </c>
      <c r="V355" s="322">
        <f>IFERROR(SUM(V352:V353),"0")</f>
        <v>0</v>
      </c>
      <c r="W355" s="322">
        <f>IFERROR(SUM(W352:W353),"0")</f>
        <v>0</v>
      </c>
      <c r="X355" s="36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4"/>
      <c r="Z356" s="314"/>
    </row>
    <row r="357" spans="1:53" ht="27" hidden="1" customHeight="1" x14ac:dyDescent="0.25">
      <c r="A357" s="53" t="s">
        <v>512</v>
      </c>
      <c r="B357" s="53" t="s">
        <v>513</v>
      </c>
      <c r="C357" s="30">
        <v>4301031177</v>
      </c>
      <c r="D357" s="333">
        <v>4607091389753</v>
      </c>
      <c r="E357" s="334"/>
      <c r="F357" s="319">
        <v>0.7</v>
      </c>
      <c r="G357" s="31">
        <v>6</v>
      </c>
      <c r="H357" s="319">
        <v>4.2</v>
      </c>
      <c r="I357" s="319">
        <v>4.43</v>
      </c>
      <c r="J357" s="31">
        <v>156</v>
      </c>
      <c r="K357" s="31" t="s">
        <v>63</v>
      </c>
      <c r="L357" s="32" t="s">
        <v>64</v>
      </c>
      <c r="M357" s="31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3"/>
      <c r="T357" s="33"/>
      <c r="U357" s="34" t="s">
        <v>65</v>
      </c>
      <c r="V357" s="320">
        <v>0</v>
      </c>
      <c r="W357" s="321">
        <f t="shared" ref="W357:W369" si="14">IFERROR(IF(V357="",0,CEILING((V357/$H357),1)*$H357),"")</f>
        <v>0</v>
      </c>
      <c r="X357" s="35" t="str">
        <f>IFERROR(IF(W357=0,"",ROUNDUP(W357/H357,0)*0.00753),"")</f>
        <v/>
      </c>
      <c r="Y357" s="55"/>
      <c r="Z357" s="56"/>
      <c r="AD357" s="57"/>
      <c r="BA357" s="246" t="s">
        <v>1</v>
      </c>
    </row>
    <row r="358" spans="1:53" ht="27" customHeight="1" x14ac:dyDescent="0.25">
      <c r="A358" s="53" t="s">
        <v>514</v>
      </c>
      <c r="B358" s="53" t="s">
        <v>515</v>
      </c>
      <c r="C358" s="30">
        <v>4301031174</v>
      </c>
      <c r="D358" s="333">
        <v>4607091389760</v>
      </c>
      <c r="E358" s="334"/>
      <c r="F358" s="319">
        <v>0.7</v>
      </c>
      <c r="G358" s="31">
        <v>6</v>
      </c>
      <c r="H358" s="319">
        <v>4.2</v>
      </c>
      <c r="I358" s="319">
        <v>4.43</v>
      </c>
      <c r="J358" s="31">
        <v>156</v>
      </c>
      <c r="K358" s="31" t="s">
        <v>63</v>
      </c>
      <c r="L358" s="32" t="s">
        <v>64</v>
      </c>
      <c r="M358" s="31">
        <v>45</v>
      </c>
      <c r="N35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3"/>
      <c r="T358" s="33"/>
      <c r="U358" s="34" t="s">
        <v>65</v>
      </c>
      <c r="V358" s="320">
        <v>100</v>
      </c>
      <c r="W358" s="321">
        <f t="shared" si="14"/>
        <v>100.80000000000001</v>
      </c>
      <c r="X358" s="35">
        <f>IFERROR(IF(W358=0,"",ROUNDUP(W358/H358,0)*0.00753),"")</f>
        <v>0.18071999999999999</v>
      </c>
      <c r="Y358" s="55"/>
      <c r="Z358" s="56"/>
      <c r="AD358" s="57"/>
      <c r="BA358" s="247" t="s">
        <v>1</v>
      </c>
    </row>
    <row r="359" spans="1:53" ht="27" customHeight="1" x14ac:dyDescent="0.25">
      <c r="A359" s="53" t="s">
        <v>516</v>
      </c>
      <c r="B359" s="53" t="s">
        <v>517</v>
      </c>
      <c r="C359" s="30">
        <v>4301031175</v>
      </c>
      <c r="D359" s="333">
        <v>4607091389746</v>
      </c>
      <c r="E359" s="334"/>
      <c r="F359" s="319">
        <v>0.7</v>
      </c>
      <c r="G359" s="31">
        <v>6</v>
      </c>
      <c r="H359" s="319">
        <v>4.2</v>
      </c>
      <c r="I359" s="319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3"/>
      <c r="T359" s="33"/>
      <c r="U359" s="34" t="s">
        <v>65</v>
      </c>
      <c r="V359" s="320">
        <v>150</v>
      </c>
      <c r="W359" s="321">
        <f t="shared" si="14"/>
        <v>151.20000000000002</v>
      </c>
      <c r="X359" s="35">
        <f>IFERROR(IF(W359=0,"",ROUNDUP(W359/H359,0)*0.00753),"")</f>
        <v>0.27107999999999999</v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518</v>
      </c>
      <c r="B360" s="53" t="s">
        <v>519</v>
      </c>
      <c r="C360" s="30">
        <v>4301031236</v>
      </c>
      <c r="D360" s="333">
        <v>4680115882928</v>
      </c>
      <c r="E360" s="334"/>
      <c r="F360" s="319">
        <v>0.28000000000000003</v>
      </c>
      <c r="G360" s="31">
        <v>6</v>
      </c>
      <c r="H360" s="319">
        <v>1.68</v>
      </c>
      <c r="I360" s="319">
        <v>2.6</v>
      </c>
      <c r="J360" s="31">
        <v>156</v>
      </c>
      <c r="K360" s="31" t="s">
        <v>63</v>
      </c>
      <c r="L360" s="32" t="s">
        <v>64</v>
      </c>
      <c r="M360" s="31">
        <v>35</v>
      </c>
      <c r="N360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3"/>
      <c r="T360" s="33"/>
      <c r="U360" s="34" t="s">
        <v>65</v>
      </c>
      <c r="V360" s="320">
        <v>0</v>
      </c>
      <c r="W360" s="321">
        <f t="shared" si="14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520</v>
      </c>
      <c r="B361" s="53" t="s">
        <v>521</v>
      </c>
      <c r="C361" s="30">
        <v>4301031257</v>
      </c>
      <c r="D361" s="333">
        <v>4680115883147</v>
      </c>
      <c r="E361" s="334"/>
      <c r="F361" s="319">
        <v>0.28000000000000003</v>
      </c>
      <c r="G361" s="31">
        <v>6</v>
      </c>
      <c r="H361" s="319">
        <v>1.68</v>
      </c>
      <c r="I361" s="319">
        <v>1.81</v>
      </c>
      <c r="J361" s="31">
        <v>234</v>
      </c>
      <c r="K361" s="31" t="s">
        <v>174</v>
      </c>
      <c r="L361" s="32" t="s">
        <v>64</v>
      </c>
      <c r="M361" s="31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3"/>
      <c r="T361" s="33"/>
      <c r="U361" s="34" t="s">
        <v>65</v>
      </c>
      <c r="V361" s="320">
        <v>0</v>
      </c>
      <c r="W361" s="321">
        <f t="shared" si="14"/>
        <v>0</v>
      </c>
      <c r="X361" s="35" t="str">
        <f t="shared" ref="X361:X369" si="15">IFERROR(IF(W361=0,"",ROUNDUP(W361/H361,0)*0.00502),"")</f>
        <v/>
      </c>
      <c r="Y361" s="55"/>
      <c r="Z361" s="56"/>
      <c r="AD361" s="57"/>
      <c r="BA361" s="250" t="s">
        <v>1</v>
      </c>
    </row>
    <row r="362" spans="1:53" ht="27" hidden="1" customHeight="1" x14ac:dyDescent="0.25">
      <c r="A362" s="53" t="s">
        <v>522</v>
      </c>
      <c r="B362" s="53" t="s">
        <v>523</v>
      </c>
      <c r="C362" s="30">
        <v>4301031178</v>
      </c>
      <c r="D362" s="333">
        <v>4607091384338</v>
      </c>
      <c r="E362" s="334"/>
      <c r="F362" s="319">
        <v>0.35</v>
      </c>
      <c r="G362" s="31">
        <v>6</v>
      </c>
      <c r="H362" s="319">
        <v>2.1</v>
      </c>
      <c r="I362" s="319">
        <v>2.23</v>
      </c>
      <c r="J362" s="31">
        <v>234</v>
      </c>
      <c r="K362" s="31" t="s">
        <v>174</v>
      </c>
      <c r="L362" s="32" t="s">
        <v>64</v>
      </c>
      <c r="M362" s="31">
        <v>45</v>
      </c>
      <c r="N362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3"/>
      <c r="T362" s="33"/>
      <c r="U362" s="34" t="s">
        <v>65</v>
      </c>
      <c r="V362" s="320">
        <v>0</v>
      </c>
      <c r="W362" s="321">
        <f t="shared" si="14"/>
        <v>0</v>
      </c>
      <c r="X362" s="35" t="str">
        <f t="shared" si="15"/>
        <v/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524</v>
      </c>
      <c r="B363" s="53" t="s">
        <v>525</v>
      </c>
      <c r="C363" s="30">
        <v>4301031254</v>
      </c>
      <c r="D363" s="333">
        <v>4680115883154</v>
      </c>
      <c r="E363" s="334"/>
      <c r="F363" s="319">
        <v>0.28000000000000003</v>
      </c>
      <c r="G363" s="31">
        <v>6</v>
      </c>
      <c r="H363" s="319">
        <v>1.68</v>
      </c>
      <c r="I363" s="319">
        <v>1.81</v>
      </c>
      <c r="J363" s="31">
        <v>234</v>
      </c>
      <c r="K363" s="31" t="s">
        <v>174</v>
      </c>
      <c r="L363" s="32" t="s">
        <v>64</v>
      </c>
      <c r="M363" s="31">
        <v>45</v>
      </c>
      <c r="N363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3"/>
      <c r="T363" s="33"/>
      <c r="U363" s="34" t="s">
        <v>65</v>
      </c>
      <c r="V363" s="320">
        <v>0</v>
      </c>
      <c r="W363" s="321">
        <f t="shared" si="14"/>
        <v>0</v>
      </c>
      <c r="X363" s="35" t="str">
        <f t="shared" si="15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526</v>
      </c>
      <c r="B364" s="53" t="s">
        <v>527</v>
      </c>
      <c r="C364" s="30">
        <v>4301031171</v>
      </c>
      <c r="D364" s="333">
        <v>4607091389524</v>
      </c>
      <c r="E364" s="334"/>
      <c r="F364" s="319">
        <v>0.35</v>
      </c>
      <c r="G364" s="31">
        <v>6</v>
      </c>
      <c r="H364" s="319">
        <v>2.1</v>
      </c>
      <c r="I364" s="319">
        <v>2.23</v>
      </c>
      <c r="J364" s="31">
        <v>234</v>
      </c>
      <c r="K364" s="31" t="s">
        <v>174</v>
      </c>
      <c r="L364" s="32" t="s">
        <v>64</v>
      </c>
      <c r="M364" s="31">
        <v>45</v>
      </c>
      <c r="N364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3"/>
      <c r="T364" s="33"/>
      <c r="U364" s="34" t="s">
        <v>65</v>
      </c>
      <c r="V364" s="320">
        <v>0</v>
      </c>
      <c r="W364" s="321">
        <f t="shared" si="14"/>
        <v>0</v>
      </c>
      <c r="X364" s="35" t="str">
        <f t="shared" si="15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528</v>
      </c>
      <c r="B365" s="53" t="s">
        <v>529</v>
      </c>
      <c r="C365" s="30">
        <v>4301031258</v>
      </c>
      <c r="D365" s="333">
        <v>4680115883161</v>
      </c>
      <c r="E365" s="334"/>
      <c r="F365" s="319">
        <v>0.28000000000000003</v>
      </c>
      <c r="G365" s="31">
        <v>6</v>
      </c>
      <c r="H365" s="319">
        <v>1.68</v>
      </c>
      <c r="I365" s="319">
        <v>1.81</v>
      </c>
      <c r="J365" s="31">
        <v>234</v>
      </c>
      <c r="K365" s="31" t="s">
        <v>174</v>
      </c>
      <c r="L365" s="32" t="s">
        <v>64</v>
      </c>
      <c r="M365" s="31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3"/>
      <c r="T365" s="33"/>
      <c r="U365" s="34" t="s">
        <v>65</v>
      </c>
      <c r="V365" s="320">
        <v>0</v>
      </c>
      <c r="W365" s="321">
        <f t="shared" si="14"/>
        <v>0</v>
      </c>
      <c r="X365" s="35" t="str">
        <f t="shared" si="15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530</v>
      </c>
      <c r="B366" s="53" t="s">
        <v>531</v>
      </c>
      <c r="C366" s="30">
        <v>4301031170</v>
      </c>
      <c r="D366" s="333">
        <v>4607091384345</v>
      </c>
      <c r="E366" s="334"/>
      <c r="F366" s="319">
        <v>0.35</v>
      </c>
      <c r="G366" s="31">
        <v>6</v>
      </c>
      <c r="H366" s="319">
        <v>2.1</v>
      </c>
      <c r="I366" s="319">
        <v>2.23</v>
      </c>
      <c r="J366" s="31">
        <v>234</v>
      </c>
      <c r="K366" s="31" t="s">
        <v>174</v>
      </c>
      <c r="L366" s="32" t="s">
        <v>64</v>
      </c>
      <c r="M366" s="31">
        <v>45</v>
      </c>
      <c r="N366" s="6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3"/>
      <c r="T366" s="33"/>
      <c r="U366" s="34" t="s">
        <v>65</v>
      </c>
      <c r="V366" s="320">
        <v>0</v>
      </c>
      <c r="W366" s="321">
        <f t="shared" si="14"/>
        <v>0</v>
      </c>
      <c r="X366" s="35" t="str">
        <f t="shared" si="15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532</v>
      </c>
      <c r="B367" s="53" t="s">
        <v>533</v>
      </c>
      <c r="C367" s="30">
        <v>4301031256</v>
      </c>
      <c r="D367" s="333">
        <v>4680115883178</v>
      </c>
      <c r="E367" s="334"/>
      <c r="F367" s="319">
        <v>0.28000000000000003</v>
      </c>
      <c r="G367" s="31">
        <v>6</v>
      </c>
      <c r="H367" s="319">
        <v>1.68</v>
      </c>
      <c r="I367" s="319">
        <v>1.81</v>
      </c>
      <c r="J367" s="31">
        <v>234</v>
      </c>
      <c r="K367" s="31" t="s">
        <v>174</v>
      </c>
      <c r="L367" s="32" t="s">
        <v>64</v>
      </c>
      <c r="M367" s="31">
        <v>45</v>
      </c>
      <c r="N367" s="4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3"/>
      <c r="T367" s="33"/>
      <c r="U367" s="34" t="s">
        <v>65</v>
      </c>
      <c r="V367" s="320">
        <v>0</v>
      </c>
      <c r="W367" s="321">
        <f t="shared" si="14"/>
        <v>0</v>
      </c>
      <c r="X367" s="35" t="str">
        <f t="shared" si="15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534</v>
      </c>
      <c r="B368" s="53" t="s">
        <v>535</v>
      </c>
      <c r="C368" s="30">
        <v>4301031172</v>
      </c>
      <c r="D368" s="333">
        <v>4607091389531</v>
      </c>
      <c r="E368" s="334"/>
      <c r="F368" s="319">
        <v>0.35</v>
      </c>
      <c r="G368" s="31">
        <v>6</v>
      </c>
      <c r="H368" s="319">
        <v>2.1</v>
      </c>
      <c r="I368" s="319">
        <v>2.23</v>
      </c>
      <c r="J368" s="31">
        <v>234</v>
      </c>
      <c r="K368" s="31" t="s">
        <v>174</v>
      </c>
      <c r="L368" s="32" t="s">
        <v>64</v>
      </c>
      <c r="M368" s="31">
        <v>45</v>
      </c>
      <c r="N368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3"/>
      <c r="T368" s="33"/>
      <c r="U368" s="34" t="s">
        <v>65</v>
      </c>
      <c r="V368" s="320">
        <v>0</v>
      </c>
      <c r="W368" s="321">
        <f t="shared" si="14"/>
        <v>0</v>
      </c>
      <c r="X368" s="35" t="str">
        <f t="shared" si="15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536</v>
      </c>
      <c r="B369" s="53" t="s">
        <v>537</v>
      </c>
      <c r="C369" s="30">
        <v>4301031255</v>
      </c>
      <c r="D369" s="333">
        <v>4680115883185</v>
      </c>
      <c r="E369" s="334"/>
      <c r="F369" s="319">
        <v>0.28000000000000003</v>
      </c>
      <c r="G369" s="31">
        <v>6</v>
      </c>
      <c r="H369" s="319">
        <v>1.68</v>
      </c>
      <c r="I369" s="319">
        <v>1.81</v>
      </c>
      <c r="J369" s="31">
        <v>234</v>
      </c>
      <c r="K369" s="31" t="s">
        <v>174</v>
      </c>
      <c r="L369" s="32" t="s">
        <v>64</v>
      </c>
      <c r="M369" s="31">
        <v>45</v>
      </c>
      <c r="N369" s="411" t="s">
        <v>538</v>
      </c>
      <c r="O369" s="338"/>
      <c r="P369" s="338"/>
      <c r="Q369" s="338"/>
      <c r="R369" s="334"/>
      <c r="S369" s="33"/>
      <c r="T369" s="33"/>
      <c r="U369" s="34" t="s">
        <v>65</v>
      </c>
      <c r="V369" s="320">
        <v>0</v>
      </c>
      <c r="W369" s="321">
        <f t="shared" si="14"/>
        <v>0</v>
      </c>
      <c r="X369" s="35" t="str">
        <f t="shared" si="15"/>
        <v/>
      </c>
      <c r="Y369" s="55"/>
      <c r="Z369" s="56"/>
      <c r="AD369" s="57"/>
      <c r="BA369" s="258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6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59.523809523809526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0.45179999999999998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6" t="s">
        <v>65</v>
      </c>
      <c r="V371" s="322">
        <f>IFERROR(SUM(V357:V369),"0")</f>
        <v>250</v>
      </c>
      <c r="W371" s="322">
        <f>IFERROR(SUM(W357:W369),"0")</f>
        <v>252.00000000000003</v>
      </c>
      <c r="X371" s="36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4"/>
      <c r="Z372" s="314"/>
    </row>
    <row r="373" spans="1:53" ht="27" hidden="1" customHeight="1" x14ac:dyDescent="0.25">
      <c r="A373" s="53" t="s">
        <v>539</v>
      </c>
      <c r="B373" s="53" t="s">
        <v>540</v>
      </c>
      <c r="C373" s="30">
        <v>4301051258</v>
      </c>
      <c r="D373" s="333">
        <v>4607091389685</v>
      </c>
      <c r="E373" s="334"/>
      <c r="F373" s="319">
        <v>1.3</v>
      </c>
      <c r="G373" s="31">
        <v>6</v>
      </c>
      <c r="H373" s="319">
        <v>7.8</v>
      </c>
      <c r="I373" s="319">
        <v>8.3460000000000001</v>
      </c>
      <c r="J373" s="31">
        <v>56</v>
      </c>
      <c r="K373" s="31" t="s">
        <v>98</v>
      </c>
      <c r="L373" s="32" t="s">
        <v>119</v>
      </c>
      <c r="M373" s="31">
        <v>45</v>
      </c>
      <c r="N37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3"/>
      <c r="T373" s="33"/>
      <c r="U373" s="34" t="s">
        <v>65</v>
      </c>
      <c r="V373" s="320">
        <v>0</v>
      </c>
      <c r="W373" s="321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541</v>
      </c>
      <c r="B374" s="53" t="s">
        <v>542</v>
      </c>
      <c r="C374" s="30">
        <v>4301051431</v>
      </c>
      <c r="D374" s="333">
        <v>4607091389654</v>
      </c>
      <c r="E374" s="334"/>
      <c r="F374" s="319">
        <v>0.33</v>
      </c>
      <c r="G374" s="31">
        <v>6</v>
      </c>
      <c r="H374" s="319">
        <v>1.98</v>
      </c>
      <c r="I374" s="319">
        <v>2.258</v>
      </c>
      <c r="J374" s="31">
        <v>156</v>
      </c>
      <c r="K374" s="31" t="s">
        <v>63</v>
      </c>
      <c r="L374" s="32" t="s">
        <v>119</v>
      </c>
      <c r="M374" s="31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3"/>
      <c r="T374" s="33"/>
      <c r="U374" s="34" t="s">
        <v>65</v>
      </c>
      <c r="V374" s="320">
        <v>0</v>
      </c>
      <c r="W374" s="321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543</v>
      </c>
      <c r="B375" s="53" t="s">
        <v>544</v>
      </c>
      <c r="C375" s="30">
        <v>4301051284</v>
      </c>
      <c r="D375" s="333">
        <v>4607091384352</v>
      </c>
      <c r="E375" s="334"/>
      <c r="F375" s="319">
        <v>0.6</v>
      </c>
      <c r="G375" s="31">
        <v>4</v>
      </c>
      <c r="H375" s="319">
        <v>2.4</v>
      </c>
      <c r="I375" s="319">
        <v>2.6459999999999999</v>
      </c>
      <c r="J375" s="31">
        <v>120</v>
      </c>
      <c r="K375" s="31" t="s">
        <v>63</v>
      </c>
      <c r="L375" s="32" t="s">
        <v>119</v>
      </c>
      <c r="M375" s="31">
        <v>45</v>
      </c>
      <c r="N375" s="3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3"/>
      <c r="T375" s="33"/>
      <c r="U375" s="34" t="s">
        <v>65</v>
      </c>
      <c r="V375" s="320">
        <v>0</v>
      </c>
      <c r="W375" s="321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545</v>
      </c>
      <c r="B376" s="53" t="s">
        <v>546</v>
      </c>
      <c r="C376" s="30">
        <v>4301051257</v>
      </c>
      <c r="D376" s="333">
        <v>4607091389661</v>
      </c>
      <c r="E376" s="334"/>
      <c r="F376" s="319">
        <v>0.55000000000000004</v>
      </c>
      <c r="G376" s="31">
        <v>4</v>
      </c>
      <c r="H376" s="319">
        <v>2.2000000000000002</v>
      </c>
      <c r="I376" s="319">
        <v>2.492</v>
      </c>
      <c r="J376" s="31">
        <v>120</v>
      </c>
      <c r="K376" s="31" t="s">
        <v>63</v>
      </c>
      <c r="L376" s="32" t="s">
        <v>119</v>
      </c>
      <c r="M376" s="31">
        <v>45</v>
      </c>
      <c r="N376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3"/>
      <c r="T376" s="33"/>
      <c r="U376" s="34" t="s">
        <v>65</v>
      </c>
      <c r="V376" s="320">
        <v>0</v>
      </c>
      <c r="W376" s="321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6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6" t="s">
        <v>65</v>
      </c>
      <c r="V378" s="322">
        <f>IFERROR(SUM(V373:V376),"0")</f>
        <v>0</v>
      </c>
      <c r="W378" s="322">
        <f>IFERROR(SUM(W373:W376),"0")</f>
        <v>0</v>
      </c>
      <c r="X378" s="36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4"/>
      <c r="Z379" s="314"/>
    </row>
    <row r="380" spans="1:53" ht="27" hidden="1" customHeight="1" x14ac:dyDescent="0.25">
      <c r="A380" s="53" t="s">
        <v>547</v>
      </c>
      <c r="B380" s="53" t="s">
        <v>548</v>
      </c>
      <c r="C380" s="30">
        <v>4301060352</v>
      </c>
      <c r="D380" s="333">
        <v>4680115881648</v>
      </c>
      <c r="E380" s="334"/>
      <c r="F380" s="319">
        <v>1</v>
      </c>
      <c r="G380" s="31">
        <v>4</v>
      </c>
      <c r="H380" s="319">
        <v>4</v>
      </c>
      <c r="I380" s="319">
        <v>4.4039999999999999</v>
      </c>
      <c r="J380" s="31">
        <v>104</v>
      </c>
      <c r="K380" s="31" t="s">
        <v>98</v>
      </c>
      <c r="L380" s="32" t="s">
        <v>64</v>
      </c>
      <c r="M380" s="31">
        <v>35</v>
      </c>
      <c r="N380" s="4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3"/>
      <c r="T380" s="33"/>
      <c r="U380" s="34" t="s">
        <v>65</v>
      </c>
      <c r="V380" s="320">
        <v>0</v>
      </c>
      <c r="W380" s="321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6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6" t="s">
        <v>65</v>
      </c>
      <c r="V382" s="322">
        <f>IFERROR(SUM(V380:V380),"0")</f>
        <v>0</v>
      </c>
      <c r="W382" s="322">
        <f>IFERROR(SUM(W380:W380),"0")</f>
        <v>0</v>
      </c>
      <c r="X382" s="36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4"/>
      <c r="Z383" s="314"/>
    </row>
    <row r="384" spans="1:53" ht="27" hidden="1" customHeight="1" x14ac:dyDescent="0.25">
      <c r="A384" s="53" t="s">
        <v>549</v>
      </c>
      <c r="B384" s="53" t="s">
        <v>550</v>
      </c>
      <c r="C384" s="30">
        <v>4301032046</v>
      </c>
      <c r="D384" s="333">
        <v>4680115884359</v>
      </c>
      <c r="E384" s="334"/>
      <c r="F384" s="319">
        <v>0.06</v>
      </c>
      <c r="G384" s="31">
        <v>20</v>
      </c>
      <c r="H384" s="319">
        <v>1.2</v>
      </c>
      <c r="I384" s="319">
        <v>1.8</v>
      </c>
      <c r="J384" s="31">
        <v>200</v>
      </c>
      <c r="K384" s="31" t="s">
        <v>551</v>
      </c>
      <c r="L384" s="32" t="s">
        <v>552</v>
      </c>
      <c r="M384" s="31">
        <v>60</v>
      </c>
      <c r="N384" s="535" t="s">
        <v>553</v>
      </c>
      <c r="O384" s="338"/>
      <c r="P384" s="338"/>
      <c r="Q384" s="338"/>
      <c r="R384" s="334"/>
      <c r="S384" s="33"/>
      <c r="T384" s="33"/>
      <c r="U384" s="34" t="s">
        <v>65</v>
      </c>
      <c r="V384" s="320">
        <v>0</v>
      </c>
      <c r="W384" s="321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/>
      <c r="AD384" s="57"/>
      <c r="BA384" s="264" t="s">
        <v>1</v>
      </c>
    </row>
    <row r="385" spans="1:53" ht="27" hidden="1" customHeight="1" x14ac:dyDescent="0.25">
      <c r="A385" s="53" t="s">
        <v>554</v>
      </c>
      <c r="B385" s="53" t="s">
        <v>555</v>
      </c>
      <c r="C385" s="30">
        <v>4301032045</v>
      </c>
      <c r="D385" s="333">
        <v>4680115884335</v>
      </c>
      <c r="E385" s="334"/>
      <c r="F385" s="319">
        <v>0.06</v>
      </c>
      <c r="G385" s="31">
        <v>20</v>
      </c>
      <c r="H385" s="319">
        <v>1.2</v>
      </c>
      <c r="I385" s="319">
        <v>1.8</v>
      </c>
      <c r="J385" s="31">
        <v>200</v>
      </c>
      <c r="K385" s="31" t="s">
        <v>551</v>
      </c>
      <c r="L385" s="32" t="s">
        <v>552</v>
      </c>
      <c r="M385" s="31">
        <v>60</v>
      </c>
      <c r="N385" s="363" t="s">
        <v>556</v>
      </c>
      <c r="O385" s="338"/>
      <c r="P385" s="338"/>
      <c r="Q385" s="338"/>
      <c r="R385" s="334"/>
      <c r="S385" s="33"/>
      <c r="T385" s="33"/>
      <c r="U385" s="34" t="s">
        <v>65</v>
      </c>
      <c r="V385" s="320">
        <v>0</v>
      </c>
      <c r="W385" s="321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/>
      <c r="AD385" s="57"/>
      <c r="BA385" s="265" t="s">
        <v>1</v>
      </c>
    </row>
    <row r="386" spans="1:53" ht="27" hidden="1" customHeight="1" x14ac:dyDescent="0.25">
      <c r="A386" s="53" t="s">
        <v>557</v>
      </c>
      <c r="B386" s="53" t="s">
        <v>558</v>
      </c>
      <c r="C386" s="30">
        <v>4301032047</v>
      </c>
      <c r="D386" s="333">
        <v>4680115884342</v>
      </c>
      <c r="E386" s="334"/>
      <c r="F386" s="319">
        <v>0.06</v>
      </c>
      <c r="G386" s="31">
        <v>20</v>
      </c>
      <c r="H386" s="319">
        <v>1.2</v>
      </c>
      <c r="I386" s="319">
        <v>1.8</v>
      </c>
      <c r="J386" s="31">
        <v>200</v>
      </c>
      <c r="K386" s="31" t="s">
        <v>551</v>
      </c>
      <c r="L386" s="32" t="s">
        <v>552</v>
      </c>
      <c r="M386" s="31">
        <v>60</v>
      </c>
      <c r="N386" s="539" t="s">
        <v>559</v>
      </c>
      <c r="O386" s="338"/>
      <c r="P386" s="338"/>
      <c r="Q386" s="338"/>
      <c r="R386" s="334"/>
      <c r="S386" s="33"/>
      <c r="T386" s="33"/>
      <c r="U386" s="34" t="s">
        <v>65</v>
      </c>
      <c r="V386" s="320">
        <v>0</v>
      </c>
      <c r="W386" s="321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560</v>
      </c>
      <c r="B387" s="53" t="s">
        <v>561</v>
      </c>
      <c r="C387" s="30">
        <v>4301170011</v>
      </c>
      <c r="D387" s="333">
        <v>4680115884113</v>
      </c>
      <c r="E387" s="334"/>
      <c r="F387" s="319">
        <v>0.11</v>
      </c>
      <c r="G387" s="31">
        <v>12</v>
      </c>
      <c r="H387" s="319">
        <v>1.32</v>
      </c>
      <c r="I387" s="319">
        <v>1.88</v>
      </c>
      <c r="J387" s="31">
        <v>200</v>
      </c>
      <c r="K387" s="31" t="s">
        <v>551</v>
      </c>
      <c r="L387" s="32" t="s">
        <v>552</v>
      </c>
      <c r="M387" s="31">
        <v>150</v>
      </c>
      <c r="N387" s="511" t="s">
        <v>562</v>
      </c>
      <c r="O387" s="338"/>
      <c r="P387" s="338"/>
      <c r="Q387" s="338"/>
      <c r="R387" s="334"/>
      <c r="S387" s="33"/>
      <c r="T387" s="33"/>
      <c r="U387" s="34" t="s">
        <v>65</v>
      </c>
      <c r="V387" s="320">
        <v>0</v>
      </c>
      <c r="W387" s="321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6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6" t="s">
        <v>65</v>
      </c>
      <c r="V389" s="322">
        <f>IFERROR(SUM(V384:V387),"0")</f>
        <v>0</v>
      </c>
      <c r="W389" s="322">
        <f>IFERROR(SUM(W384:W387),"0")</f>
        <v>0</v>
      </c>
      <c r="X389" s="36"/>
      <c r="Y389" s="323"/>
      <c r="Z389" s="323"/>
    </row>
    <row r="390" spans="1:53" ht="16.5" hidden="1" customHeight="1" x14ac:dyDescent="0.25">
      <c r="A390" s="389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2"/>
      <c r="Z390" s="312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4"/>
      <c r="Z391" s="314"/>
    </row>
    <row r="392" spans="1:53" ht="27" hidden="1" customHeight="1" x14ac:dyDescent="0.25">
      <c r="A392" s="53" t="s">
        <v>564</v>
      </c>
      <c r="B392" s="53" t="s">
        <v>565</v>
      </c>
      <c r="C392" s="30">
        <v>4301020196</v>
      </c>
      <c r="D392" s="333">
        <v>4607091389388</v>
      </c>
      <c r="E392" s="334"/>
      <c r="F392" s="319">
        <v>1.3</v>
      </c>
      <c r="G392" s="31">
        <v>4</v>
      </c>
      <c r="H392" s="319">
        <v>5.2</v>
      </c>
      <c r="I392" s="319">
        <v>5.6079999999999997</v>
      </c>
      <c r="J392" s="31">
        <v>104</v>
      </c>
      <c r="K392" s="31" t="s">
        <v>98</v>
      </c>
      <c r="L392" s="32" t="s">
        <v>119</v>
      </c>
      <c r="M392" s="31">
        <v>35</v>
      </c>
      <c r="N39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3"/>
      <c r="T392" s="33"/>
      <c r="U392" s="34" t="s">
        <v>65</v>
      </c>
      <c r="V392" s="320">
        <v>0</v>
      </c>
      <c r="W392" s="321">
        <f>IFERROR(IF(V392="",0,CEILING((V392/$H392),1)*$H392),"")</f>
        <v>0</v>
      </c>
      <c r="X392" s="35" t="str">
        <f>IFERROR(IF(W392=0,"",ROUNDUP(W392/H392,0)*0.01196),"")</f>
        <v/>
      </c>
      <c r="Y392" s="55"/>
      <c r="Z392" s="56"/>
      <c r="AD392" s="57"/>
      <c r="BA392" s="268" t="s">
        <v>1</v>
      </c>
    </row>
    <row r="393" spans="1:53" ht="27" hidden="1" customHeight="1" x14ac:dyDescent="0.25">
      <c r="A393" s="53" t="s">
        <v>566</v>
      </c>
      <c r="B393" s="53" t="s">
        <v>567</v>
      </c>
      <c r="C393" s="30">
        <v>4301020185</v>
      </c>
      <c r="D393" s="333">
        <v>4607091389364</v>
      </c>
      <c r="E393" s="334"/>
      <c r="F393" s="319">
        <v>0.42</v>
      </c>
      <c r="G393" s="31">
        <v>6</v>
      </c>
      <c r="H393" s="319">
        <v>2.52</v>
      </c>
      <c r="I393" s="319">
        <v>2.75</v>
      </c>
      <c r="J393" s="31">
        <v>156</v>
      </c>
      <c r="K393" s="31" t="s">
        <v>63</v>
      </c>
      <c r="L393" s="32" t="s">
        <v>119</v>
      </c>
      <c r="M393" s="31">
        <v>35</v>
      </c>
      <c r="N393" s="4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3"/>
      <c r="T393" s="33"/>
      <c r="U393" s="34" t="s">
        <v>65</v>
      </c>
      <c r="V393" s="320">
        <v>0</v>
      </c>
      <c r="W393" s="321">
        <f>IFERROR(IF(V393="",0,CEILING((V393/$H393),1)*$H393),"")</f>
        <v>0</v>
      </c>
      <c r="X393" s="35" t="str">
        <f>IFERROR(IF(W393=0,"",ROUNDUP(W393/H393,0)*0.00753),"")</f>
        <v/>
      </c>
      <c r="Y393" s="55"/>
      <c r="Z393" s="56"/>
      <c r="AD393" s="57"/>
      <c r="BA393" s="269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6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6" t="s">
        <v>65</v>
      </c>
      <c r="V395" s="322">
        <f>IFERROR(SUM(V392:V393),"0")</f>
        <v>0</v>
      </c>
      <c r="W395" s="322">
        <f>IFERROR(SUM(W392:W393),"0")</f>
        <v>0</v>
      </c>
      <c r="X395" s="36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4"/>
      <c r="Z396" s="314"/>
    </row>
    <row r="397" spans="1:53" ht="27" hidden="1" customHeight="1" x14ac:dyDescent="0.25">
      <c r="A397" s="53" t="s">
        <v>568</v>
      </c>
      <c r="B397" s="53" t="s">
        <v>569</v>
      </c>
      <c r="C397" s="30">
        <v>4301031212</v>
      </c>
      <c r="D397" s="333">
        <v>4607091389739</v>
      </c>
      <c r="E397" s="334"/>
      <c r="F397" s="319">
        <v>0.7</v>
      </c>
      <c r="G397" s="31">
        <v>6</v>
      </c>
      <c r="H397" s="319">
        <v>4.2</v>
      </c>
      <c r="I397" s="319">
        <v>4.43</v>
      </c>
      <c r="J397" s="31">
        <v>156</v>
      </c>
      <c r="K397" s="31" t="s">
        <v>63</v>
      </c>
      <c r="L397" s="32" t="s">
        <v>99</v>
      </c>
      <c r="M397" s="31">
        <v>45</v>
      </c>
      <c r="N397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3"/>
      <c r="T397" s="33"/>
      <c r="U397" s="34" t="s">
        <v>65</v>
      </c>
      <c r="V397" s="320">
        <v>0</v>
      </c>
      <c r="W397" s="321">
        <f t="shared" ref="W397:W403" si="16">IFERROR(IF(V397="",0,CEILING((V397/$H397),1)*$H397),"")</f>
        <v>0</v>
      </c>
      <c r="X397" s="35" t="str">
        <f>IFERROR(IF(W397=0,"",ROUNDUP(W397/H397,0)*0.00753),"")</f>
        <v/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570</v>
      </c>
      <c r="B398" s="53" t="s">
        <v>571</v>
      </c>
      <c r="C398" s="30">
        <v>4301031247</v>
      </c>
      <c r="D398" s="333">
        <v>4680115883048</v>
      </c>
      <c r="E398" s="334"/>
      <c r="F398" s="319">
        <v>1</v>
      </c>
      <c r="G398" s="31">
        <v>4</v>
      </c>
      <c r="H398" s="319">
        <v>4</v>
      </c>
      <c r="I398" s="319">
        <v>4.21</v>
      </c>
      <c r="J398" s="31">
        <v>120</v>
      </c>
      <c r="K398" s="31" t="s">
        <v>63</v>
      </c>
      <c r="L398" s="32" t="s">
        <v>64</v>
      </c>
      <c r="M398" s="31">
        <v>40</v>
      </c>
      <c r="N398" s="4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3"/>
      <c r="T398" s="33"/>
      <c r="U398" s="34" t="s">
        <v>65</v>
      </c>
      <c r="V398" s="320">
        <v>0</v>
      </c>
      <c r="W398" s="321">
        <f t="shared" si="16"/>
        <v>0</v>
      </c>
      <c r="X398" s="35" t="str">
        <f>IFERROR(IF(W398=0,"",ROUNDUP(W398/H398,0)*0.00937),"")</f>
        <v/>
      </c>
      <c r="Y398" s="55"/>
      <c r="Z398" s="56"/>
      <c r="AD398" s="57"/>
      <c r="BA398" s="271" t="s">
        <v>1</v>
      </c>
    </row>
    <row r="399" spans="1:53" ht="27" hidden="1" customHeight="1" x14ac:dyDescent="0.25">
      <c r="A399" s="53" t="s">
        <v>572</v>
      </c>
      <c r="B399" s="53" t="s">
        <v>573</v>
      </c>
      <c r="C399" s="30">
        <v>4301031176</v>
      </c>
      <c r="D399" s="333">
        <v>4607091389425</v>
      </c>
      <c r="E399" s="334"/>
      <c r="F399" s="319">
        <v>0.35</v>
      </c>
      <c r="G399" s="31">
        <v>6</v>
      </c>
      <c r="H399" s="319">
        <v>2.1</v>
      </c>
      <c r="I399" s="319">
        <v>2.23</v>
      </c>
      <c r="J399" s="31">
        <v>234</v>
      </c>
      <c r="K399" s="31" t="s">
        <v>174</v>
      </c>
      <c r="L399" s="32" t="s">
        <v>64</v>
      </c>
      <c r="M399" s="31">
        <v>45</v>
      </c>
      <c r="N399" s="6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3"/>
      <c r="T399" s="33"/>
      <c r="U399" s="34" t="s">
        <v>65</v>
      </c>
      <c r="V399" s="320">
        <v>0</v>
      </c>
      <c r="W399" s="321">
        <f t="shared" si="16"/>
        <v>0</v>
      </c>
      <c r="X399" s="35" t="str">
        <f>IFERROR(IF(W399=0,"",ROUNDUP(W399/H399,0)*0.00502),"")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574</v>
      </c>
      <c r="B400" s="53" t="s">
        <v>575</v>
      </c>
      <c r="C400" s="30">
        <v>4301031215</v>
      </c>
      <c r="D400" s="333">
        <v>4680115882911</v>
      </c>
      <c r="E400" s="334"/>
      <c r="F400" s="319">
        <v>0.4</v>
      </c>
      <c r="G400" s="31">
        <v>6</v>
      </c>
      <c r="H400" s="319">
        <v>2.4</v>
      </c>
      <c r="I400" s="319">
        <v>2.5299999999999998</v>
      </c>
      <c r="J400" s="31">
        <v>234</v>
      </c>
      <c r="K400" s="31" t="s">
        <v>174</v>
      </c>
      <c r="L400" s="32" t="s">
        <v>64</v>
      </c>
      <c r="M400" s="31">
        <v>40</v>
      </c>
      <c r="N400" s="602" t="s">
        <v>576</v>
      </c>
      <c r="O400" s="338"/>
      <c r="P400" s="338"/>
      <c r="Q400" s="338"/>
      <c r="R400" s="334"/>
      <c r="S400" s="33"/>
      <c r="T400" s="33"/>
      <c r="U400" s="34" t="s">
        <v>65</v>
      </c>
      <c r="V400" s="320">
        <v>0</v>
      </c>
      <c r="W400" s="321">
        <f t="shared" si="16"/>
        <v>0</v>
      </c>
      <c r="X400" s="35" t="str">
        <f>IFERROR(IF(W400=0,"",ROUNDUP(W400/H400,0)*0.00502),"")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577</v>
      </c>
      <c r="B401" s="53" t="s">
        <v>578</v>
      </c>
      <c r="C401" s="30">
        <v>4301031167</v>
      </c>
      <c r="D401" s="333">
        <v>4680115880771</v>
      </c>
      <c r="E401" s="334"/>
      <c r="F401" s="319">
        <v>0.28000000000000003</v>
      </c>
      <c r="G401" s="31">
        <v>6</v>
      </c>
      <c r="H401" s="319">
        <v>1.68</v>
      </c>
      <c r="I401" s="319">
        <v>1.81</v>
      </c>
      <c r="J401" s="31">
        <v>234</v>
      </c>
      <c r="K401" s="31" t="s">
        <v>174</v>
      </c>
      <c r="L401" s="32" t="s">
        <v>64</v>
      </c>
      <c r="M401" s="31">
        <v>45</v>
      </c>
      <c r="N401" s="4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3"/>
      <c r="T401" s="33"/>
      <c r="U401" s="34" t="s">
        <v>65</v>
      </c>
      <c r="V401" s="320">
        <v>0</v>
      </c>
      <c r="W401" s="321">
        <f t="shared" si="16"/>
        <v>0</v>
      </c>
      <c r="X401" s="35" t="str">
        <f>IFERROR(IF(W401=0,"",ROUNDUP(W401/H401,0)*0.00502),"")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579</v>
      </c>
      <c r="B402" s="53" t="s">
        <v>580</v>
      </c>
      <c r="C402" s="30">
        <v>4301031173</v>
      </c>
      <c r="D402" s="333">
        <v>4607091389500</v>
      </c>
      <c r="E402" s="334"/>
      <c r="F402" s="319">
        <v>0.35</v>
      </c>
      <c r="G402" s="31">
        <v>6</v>
      </c>
      <c r="H402" s="319">
        <v>2.1</v>
      </c>
      <c r="I402" s="319">
        <v>2.23</v>
      </c>
      <c r="J402" s="31">
        <v>234</v>
      </c>
      <c r="K402" s="31" t="s">
        <v>174</v>
      </c>
      <c r="L402" s="32" t="s">
        <v>64</v>
      </c>
      <c r="M402" s="31">
        <v>45</v>
      </c>
      <c r="N40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3"/>
      <c r="T402" s="33"/>
      <c r="U402" s="34" t="s">
        <v>65</v>
      </c>
      <c r="V402" s="320">
        <v>0</v>
      </c>
      <c r="W402" s="321">
        <f t="shared" si="16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581</v>
      </c>
      <c r="B403" s="53" t="s">
        <v>582</v>
      </c>
      <c r="C403" s="30">
        <v>4301031103</v>
      </c>
      <c r="D403" s="333">
        <v>4680115881983</v>
      </c>
      <c r="E403" s="334"/>
      <c r="F403" s="319">
        <v>0.28000000000000003</v>
      </c>
      <c r="G403" s="31">
        <v>4</v>
      </c>
      <c r="H403" s="319">
        <v>1.1200000000000001</v>
      </c>
      <c r="I403" s="319">
        <v>1.252</v>
      </c>
      <c r="J403" s="31">
        <v>234</v>
      </c>
      <c r="K403" s="31" t="s">
        <v>174</v>
      </c>
      <c r="L403" s="32" t="s">
        <v>64</v>
      </c>
      <c r="M403" s="31">
        <v>40</v>
      </c>
      <c r="N403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3"/>
      <c r="T403" s="33"/>
      <c r="U403" s="34" t="s">
        <v>65</v>
      </c>
      <c r="V403" s="320">
        <v>0</v>
      </c>
      <c r="W403" s="321">
        <f t="shared" si="16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6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6" t="s">
        <v>65</v>
      </c>
      <c r="V405" s="322">
        <f>IFERROR(SUM(V397:V403),"0")</f>
        <v>0</v>
      </c>
      <c r="W405" s="322">
        <f>IFERROR(SUM(W397:W403),"0")</f>
        <v>0</v>
      </c>
      <c r="X405" s="36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4"/>
      <c r="Z406" s="314"/>
    </row>
    <row r="407" spans="1:53" ht="27" hidden="1" customHeight="1" x14ac:dyDescent="0.25">
      <c r="A407" s="53" t="s">
        <v>583</v>
      </c>
      <c r="B407" s="53" t="s">
        <v>584</v>
      </c>
      <c r="C407" s="30">
        <v>4301040358</v>
      </c>
      <c r="D407" s="333">
        <v>4680115884571</v>
      </c>
      <c r="E407" s="334"/>
      <c r="F407" s="319">
        <v>0.1</v>
      </c>
      <c r="G407" s="31">
        <v>20</v>
      </c>
      <c r="H407" s="319">
        <v>2</v>
      </c>
      <c r="I407" s="319">
        <v>2.6</v>
      </c>
      <c r="J407" s="31">
        <v>200</v>
      </c>
      <c r="K407" s="31" t="s">
        <v>551</v>
      </c>
      <c r="L407" s="32" t="s">
        <v>552</v>
      </c>
      <c r="M407" s="31">
        <v>60</v>
      </c>
      <c r="N407" s="612" t="s">
        <v>585</v>
      </c>
      <c r="O407" s="338"/>
      <c r="P407" s="338"/>
      <c r="Q407" s="338"/>
      <c r="R407" s="334"/>
      <c r="S407" s="33"/>
      <c r="T407" s="33"/>
      <c r="U407" s="34" t="s">
        <v>65</v>
      </c>
      <c r="V407" s="320">
        <v>0</v>
      </c>
      <c r="W407" s="321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 t="s">
        <v>586</v>
      </c>
      <c r="AD407" s="57"/>
      <c r="BA407" s="277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6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6" t="s">
        <v>65</v>
      </c>
      <c r="V409" s="322">
        <f>IFERROR(SUM(V407:V407),"0")</f>
        <v>0</v>
      </c>
      <c r="W409" s="322">
        <f>IFERROR(SUM(W407:W407),"0")</f>
        <v>0</v>
      </c>
      <c r="X409" s="36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4"/>
      <c r="Z410" s="314"/>
    </row>
    <row r="411" spans="1:53" ht="27" hidden="1" customHeight="1" x14ac:dyDescent="0.25">
      <c r="A411" s="53" t="s">
        <v>587</v>
      </c>
      <c r="B411" s="53" t="s">
        <v>588</v>
      </c>
      <c r="C411" s="30">
        <v>4301170010</v>
      </c>
      <c r="D411" s="333">
        <v>4680115884090</v>
      </c>
      <c r="E411" s="334"/>
      <c r="F411" s="319">
        <v>0.11</v>
      </c>
      <c r="G411" s="31">
        <v>12</v>
      </c>
      <c r="H411" s="319">
        <v>1.32</v>
      </c>
      <c r="I411" s="319">
        <v>1.88</v>
      </c>
      <c r="J411" s="31">
        <v>200</v>
      </c>
      <c r="K411" s="31" t="s">
        <v>551</v>
      </c>
      <c r="L411" s="32" t="s">
        <v>552</v>
      </c>
      <c r="M411" s="31">
        <v>150</v>
      </c>
      <c r="N411" s="565" t="s">
        <v>589</v>
      </c>
      <c r="O411" s="338"/>
      <c r="P411" s="338"/>
      <c r="Q411" s="338"/>
      <c r="R411" s="334"/>
      <c r="S411" s="33"/>
      <c r="T411" s="33"/>
      <c r="U411" s="34" t="s">
        <v>65</v>
      </c>
      <c r="V411" s="320">
        <v>0</v>
      </c>
      <c r="W411" s="321">
        <f>IFERROR(IF(V411="",0,CEILING((V411/$H411),1)*$H411),"")</f>
        <v>0</v>
      </c>
      <c r="X411" s="35" t="str">
        <f>IFERROR(IF(W411=0,"",ROUNDUP(W411/H411,0)*0.00627),"")</f>
        <v/>
      </c>
      <c r="Y411" s="55"/>
      <c r="Z411" s="56"/>
      <c r="AD411" s="57"/>
      <c r="BA411" s="278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6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6" t="s">
        <v>65</v>
      </c>
      <c r="V413" s="322">
        <f>IFERROR(SUM(V411:V411),"0")</f>
        <v>0</v>
      </c>
      <c r="W413" s="322">
        <f>IFERROR(SUM(W411:W411),"0")</f>
        <v>0</v>
      </c>
      <c r="X413" s="36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4"/>
      <c r="Z414" s="314"/>
    </row>
    <row r="415" spans="1:53" ht="27" hidden="1" customHeight="1" x14ac:dyDescent="0.25">
      <c r="A415" s="53" t="s">
        <v>591</v>
      </c>
      <c r="B415" s="53" t="s">
        <v>592</v>
      </c>
      <c r="C415" s="30">
        <v>4301040357</v>
      </c>
      <c r="D415" s="333">
        <v>4680115884564</v>
      </c>
      <c r="E415" s="334"/>
      <c r="F415" s="319">
        <v>0.15</v>
      </c>
      <c r="G415" s="31">
        <v>20</v>
      </c>
      <c r="H415" s="319">
        <v>3</v>
      </c>
      <c r="I415" s="319">
        <v>3.6</v>
      </c>
      <c r="J415" s="31">
        <v>200</v>
      </c>
      <c r="K415" s="31" t="s">
        <v>551</v>
      </c>
      <c r="L415" s="32" t="s">
        <v>552</v>
      </c>
      <c r="M415" s="31">
        <v>60</v>
      </c>
      <c r="N415" s="595" t="s">
        <v>593</v>
      </c>
      <c r="O415" s="338"/>
      <c r="P415" s="338"/>
      <c r="Q415" s="338"/>
      <c r="R415" s="334"/>
      <c r="S415" s="33"/>
      <c r="T415" s="33"/>
      <c r="U415" s="34" t="s">
        <v>65</v>
      </c>
      <c r="V415" s="320">
        <v>0</v>
      </c>
      <c r="W415" s="321">
        <f>IFERROR(IF(V415="",0,CEILING((V415/$H415),1)*$H415),"")</f>
        <v>0</v>
      </c>
      <c r="X415" s="35" t="str">
        <f>IFERROR(IF(W415=0,"",ROUNDUP(W415/H415,0)*0.00627),"")</f>
        <v/>
      </c>
      <c r="Y415" s="55"/>
      <c r="Z415" s="56" t="s">
        <v>586</v>
      </c>
      <c r="AD415" s="57"/>
      <c r="BA415" s="279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6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6" t="s">
        <v>65</v>
      </c>
      <c r="V417" s="322">
        <f>IFERROR(SUM(V415:V415),"0")</f>
        <v>0</v>
      </c>
      <c r="W417" s="322">
        <f>IFERROR(SUM(W415:W415),"0")</f>
        <v>0</v>
      </c>
      <c r="X417" s="36"/>
      <c r="Y417" s="323"/>
      <c r="Z417" s="323"/>
    </row>
    <row r="418" spans="1:53" ht="27.75" hidden="1" customHeight="1" x14ac:dyDescent="0.2">
      <c r="A418" s="365" t="s">
        <v>594</v>
      </c>
      <c r="B418" s="366"/>
      <c r="C418" s="366"/>
      <c r="D418" s="366"/>
      <c r="E418" s="366"/>
      <c r="F418" s="366"/>
      <c r="G418" s="366"/>
      <c r="H418" s="366"/>
      <c r="I418" s="366"/>
      <c r="J418" s="366"/>
      <c r="K418" s="366"/>
      <c r="L418" s="366"/>
      <c r="M418" s="366"/>
      <c r="N418" s="366"/>
      <c r="O418" s="366"/>
      <c r="P418" s="366"/>
      <c r="Q418" s="366"/>
      <c r="R418" s="366"/>
      <c r="S418" s="366"/>
      <c r="T418" s="366"/>
      <c r="U418" s="366"/>
      <c r="V418" s="366"/>
      <c r="W418" s="366"/>
      <c r="X418" s="366"/>
      <c r="Y418" s="47"/>
      <c r="Z418" s="47"/>
    </row>
    <row r="419" spans="1:53" ht="16.5" hidden="1" customHeight="1" x14ac:dyDescent="0.25">
      <c r="A419" s="389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2"/>
      <c r="Z419" s="312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4"/>
      <c r="Z420" s="314"/>
    </row>
    <row r="421" spans="1:53" ht="27" hidden="1" customHeight="1" x14ac:dyDescent="0.25">
      <c r="A421" s="53" t="s">
        <v>595</v>
      </c>
      <c r="B421" s="53" t="s">
        <v>596</v>
      </c>
      <c r="C421" s="30">
        <v>4301011371</v>
      </c>
      <c r="D421" s="333">
        <v>4607091389067</v>
      </c>
      <c r="E421" s="334"/>
      <c r="F421" s="319">
        <v>0.88</v>
      </c>
      <c r="G421" s="31">
        <v>6</v>
      </c>
      <c r="H421" s="319">
        <v>5.28</v>
      </c>
      <c r="I421" s="319">
        <v>5.64</v>
      </c>
      <c r="J421" s="31">
        <v>104</v>
      </c>
      <c r="K421" s="31" t="s">
        <v>98</v>
      </c>
      <c r="L421" s="32" t="s">
        <v>119</v>
      </c>
      <c r="M421" s="31">
        <v>55</v>
      </c>
      <c r="N421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3"/>
      <c r="T421" s="33"/>
      <c r="U421" s="34" t="s">
        <v>65</v>
      </c>
      <c r="V421" s="320">
        <v>0</v>
      </c>
      <c r="W421" s="321">
        <f t="shared" ref="W421:W429" si="17">IFERROR(IF(V421="",0,CEILING((V421/$H421),1)*$H421),"")</f>
        <v>0</v>
      </c>
      <c r="X421" s="35" t="str">
        <f>IFERROR(IF(W421=0,"",ROUNDUP(W421/H421,0)*0.01196),"")</f>
        <v/>
      </c>
      <c r="Y421" s="55"/>
      <c r="Z421" s="56"/>
      <c r="AD421" s="57"/>
      <c r="BA421" s="280" t="s">
        <v>1</v>
      </c>
    </row>
    <row r="422" spans="1:53" ht="27" customHeight="1" x14ac:dyDescent="0.25">
      <c r="A422" s="53" t="s">
        <v>597</v>
      </c>
      <c r="B422" s="53" t="s">
        <v>598</v>
      </c>
      <c r="C422" s="30">
        <v>4301011363</v>
      </c>
      <c r="D422" s="333">
        <v>4607091383522</v>
      </c>
      <c r="E422" s="334"/>
      <c r="F422" s="319">
        <v>0.88</v>
      </c>
      <c r="G422" s="31">
        <v>6</v>
      </c>
      <c r="H422" s="319">
        <v>5.28</v>
      </c>
      <c r="I422" s="319">
        <v>5.64</v>
      </c>
      <c r="J422" s="31">
        <v>104</v>
      </c>
      <c r="K422" s="31" t="s">
        <v>98</v>
      </c>
      <c r="L422" s="32" t="s">
        <v>99</v>
      </c>
      <c r="M422" s="31">
        <v>55</v>
      </c>
      <c r="N422" s="5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3"/>
      <c r="T422" s="33"/>
      <c r="U422" s="34" t="s">
        <v>65</v>
      </c>
      <c r="V422" s="320">
        <v>0</v>
      </c>
      <c r="W422" s="321">
        <f t="shared" si="17"/>
        <v>0</v>
      </c>
      <c r="X422" s="35" t="str">
        <f>IFERROR(IF(W422=0,"",ROUNDUP(W422/H422,0)*0.01196),"")</f>
        <v/>
      </c>
      <c r="Y422" s="55"/>
      <c r="Z422" s="56"/>
      <c r="AD422" s="57"/>
      <c r="BA422" s="281" t="s">
        <v>1</v>
      </c>
    </row>
    <row r="423" spans="1:53" ht="27" hidden="1" customHeight="1" x14ac:dyDescent="0.25">
      <c r="A423" s="53" t="s">
        <v>599</v>
      </c>
      <c r="B423" s="53" t="s">
        <v>600</v>
      </c>
      <c r="C423" s="30">
        <v>4301011431</v>
      </c>
      <c r="D423" s="333">
        <v>4607091384437</v>
      </c>
      <c r="E423" s="334"/>
      <c r="F423" s="319">
        <v>0.88</v>
      </c>
      <c r="G423" s="31">
        <v>6</v>
      </c>
      <c r="H423" s="319">
        <v>5.28</v>
      </c>
      <c r="I423" s="319">
        <v>5.64</v>
      </c>
      <c r="J423" s="31">
        <v>104</v>
      </c>
      <c r="K423" s="31" t="s">
        <v>98</v>
      </c>
      <c r="L423" s="32" t="s">
        <v>99</v>
      </c>
      <c r="M423" s="31">
        <v>50</v>
      </c>
      <c r="N423" s="4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3"/>
      <c r="T423" s="33"/>
      <c r="U423" s="34" t="s">
        <v>65</v>
      </c>
      <c r="V423" s="320">
        <v>0</v>
      </c>
      <c r="W423" s="321">
        <f t="shared" si="17"/>
        <v>0</v>
      </c>
      <c r="X423" s="35" t="str">
        <f>IFERROR(IF(W423=0,"",ROUNDUP(W423/H423,0)*0.01196),"")</f>
        <v/>
      </c>
      <c r="Y423" s="55"/>
      <c r="Z423" s="56"/>
      <c r="AD423" s="57"/>
      <c r="BA423" s="282" t="s">
        <v>1</v>
      </c>
    </row>
    <row r="424" spans="1:53" ht="27" customHeight="1" x14ac:dyDescent="0.25">
      <c r="A424" s="53" t="s">
        <v>601</v>
      </c>
      <c r="B424" s="53" t="s">
        <v>602</v>
      </c>
      <c r="C424" s="30">
        <v>4301011365</v>
      </c>
      <c r="D424" s="333">
        <v>4607091389104</v>
      </c>
      <c r="E424" s="334"/>
      <c r="F424" s="319">
        <v>0.88</v>
      </c>
      <c r="G424" s="31">
        <v>6</v>
      </c>
      <c r="H424" s="319">
        <v>5.28</v>
      </c>
      <c r="I424" s="319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3"/>
      <c r="T424" s="33"/>
      <c r="U424" s="34" t="s">
        <v>65</v>
      </c>
      <c r="V424" s="320">
        <v>1000</v>
      </c>
      <c r="W424" s="321">
        <f t="shared" si="17"/>
        <v>1003.2</v>
      </c>
      <c r="X424" s="35">
        <f>IFERROR(IF(W424=0,"",ROUNDUP(W424/H424,0)*0.01196),"")</f>
        <v>2.2724000000000002</v>
      </c>
      <c r="Y424" s="55"/>
      <c r="Z424" s="56"/>
      <c r="AD424" s="57"/>
      <c r="BA424" s="283" t="s">
        <v>1</v>
      </c>
    </row>
    <row r="425" spans="1:53" ht="27" hidden="1" customHeight="1" x14ac:dyDescent="0.25">
      <c r="A425" s="53" t="s">
        <v>603</v>
      </c>
      <c r="B425" s="53" t="s">
        <v>604</v>
      </c>
      <c r="C425" s="30">
        <v>4301011367</v>
      </c>
      <c r="D425" s="333">
        <v>4680115880603</v>
      </c>
      <c r="E425" s="334"/>
      <c r="F425" s="319">
        <v>0.6</v>
      </c>
      <c r="G425" s="31">
        <v>6</v>
      </c>
      <c r="H425" s="319">
        <v>3.6</v>
      </c>
      <c r="I425" s="319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3"/>
      <c r="T425" s="33"/>
      <c r="U425" s="34" t="s">
        <v>65</v>
      </c>
      <c r="V425" s="320">
        <v>0</v>
      </c>
      <c r="W425" s="321">
        <f t="shared" si="17"/>
        <v>0</v>
      </c>
      <c r="X425" s="35" t="str">
        <f>IFERROR(IF(W425=0,"",ROUNDUP(W425/H425,0)*0.00937),"")</f>
        <v/>
      </c>
      <c r="Y425" s="55"/>
      <c r="Z425" s="56"/>
      <c r="AD425" s="57"/>
      <c r="BA425" s="284" t="s">
        <v>1</v>
      </c>
    </row>
    <row r="426" spans="1:53" ht="27" hidden="1" customHeight="1" x14ac:dyDescent="0.25">
      <c r="A426" s="53" t="s">
        <v>605</v>
      </c>
      <c r="B426" s="53" t="s">
        <v>606</v>
      </c>
      <c r="C426" s="30">
        <v>4301011168</v>
      </c>
      <c r="D426" s="333">
        <v>4607091389999</v>
      </c>
      <c r="E426" s="334"/>
      <c r="F426" s="319">
        <v>0.6</v>
      </c>
      <c r="G426" s="31">
        <v>6</v>
      </c>
      <c r="H426" s="319">
        <v>3.6</v>
      </c>
      <c r="I426" s="319">
        <v>3.84</v>
      </c>
      <c r="J426" s="31">
        <v>120</v>
      </c>
      <c r="K426" s="31" t="s">
        <v>63</v>
      </c>
      <c r="L426" s="32" t="s">
        <v>99</v>
      </c>
      <c r="M426" s="31">
        <v>55</v>
      </c>
      <c r="N426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3"/>
      <c r="T426" s="33"/>
      <c r="U426" s="34" t="s">
        <v>65</v>
      </c>
      <c r="V426" s="320">
        <v>0</v>
      </c>
      <c r="W426" s="321">
        <f t="shared" si="17"/>
        <v>0</v>
      </c>
      <c r="X426" s="35" t="str">
        <f>IFERROR(IF(W426=0,"",ROUNDUP(W426/H426,0)*0.00937),"")</f>
        <v/>
      </c>
      <c r="Y426" s="55"/>
      <c r="Z426" s="56"/>
      <c r="AD426" s="57"/>
      <c r="BA426" s="285" t="s">
        <v>1</v>
      </c>
    </row>
    <row r="427" spans="1:53" ht="27" hidden="1" customHeight="1" x14ac:dyDescent="0.25">
      <c r="A427" s="53" t="s">
        <v>607</v>
      </c>
      <c r="B427" s="53" t="s">
        <v>608</v>
      </c>
      <c r="C427" s="30">
        <v>4301011372</v>
      </c>
      <c r="D427" s="333">
        <v>4680115882782</v>
      </c>
      <c r="E427" s="334"/>
      <c r="F427" s="319">
        <v>0.6</v>
      </c>
      <c r="G427" s="31">
        <v>6</v>
      </c>
      <c r="H427" s="319">
        <v>3.6</v>
      </c>
      <c r="I427" s="319">
        <v>3.84</v>
      </c>
      <c r="J427" s="31">
        <v>120</v>
      </c>
      <c r="K427" s="31" t="s">
        <v>63</v>
      </c>
      <c r="L427" s="32" t="s">
        <v>99</v>
      </c>
      <c r="M427" s="31">
        <v>50</v>
      </c>
      <c r="N427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3"/>
      <c r="T427" s="33"/>
      <c r="U427" s="34" t="s">
        <v>65</v>
      </c>
      <c r="V427" s="320">
        <v>0</v>
      </c>
      <c r="W427" s="321">
        <f t="shared" si="17"/>
        <v>0</v>
      </c>
      <c r="X427" s="35" t="str">
        <f>IFERROR(IF(W427=0,"",ROUNDUP(W427/H427,0)*0.00937),"")</f>
        <v/>
      </c>
      <c r="Y427" s="55"/>
      <c r="Z427" s="56"/>
      <c r="AD427" s="57"/>
      <c r="BA427" s="286" t="s">
        <v>1</v>
      </c>
    </row>
    <row r="428" spans="1:53" ht="27" hidden="1" customHeight="1" x14ac:dyDescent="0.25">
      <c r="A428" s="53" t="s">
        <v>609</v>
      </c>
      <c r="B428" s="53" t="s">
        <v>610</v>
      </c>
      <c r="C428" s="30">
        <v>4301011190</v>
      </c>
      <c r="D428" s="333">
        <v>4607091389098</v>
      </c>
      <c r="E428" s="334"/>
      <c r="F428" s="319">
        <v>0.4</v>
      </c>
      <c r="G428" s="31">
        <v>6</v>
      </c>
      <c r="H428" s="319">
        <v>2.4</v>
      </c>
      <c r="I428" s="319">
        <v>2.6</v>
      </c>
      <c r="J428" s="31">
        <v>156</v>
      </c>
      <c r="K428" s="31" t="s">
        <v>63</v>
      </c>
      <c r="L428" s="32" t="s">
        <v>119</v>
      </c>
      <c r="M428" s="31">
        <v>50</v>
      </c>
      <c r="N428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3"/>
      <c r="T428" s="33"/>
      <c r="U428" s="34" t="s">
        <v>65</v>
      </c>
      <c r="V428" s="320">
        <v>0</v>
      </c>
      <c r="W428" s="321">
        <f t="shared" si="17"/>
        <v>0</v>
      </c>
      <c r="X428" s="35" t="str">
        <f>IFERROR(IF(W428=0,"",ROUNDUP(W428/H428,0)*0.00753),"")</f>
        <v/>
      </c>
      <c r="Y428" s="55"/>
      <c r="Z428" s="56"/>
      <c r="AD428" s="57"/>
      <c r="BA428" s="287" t="s">
        <v>1</v>
      </c>
    </row>
    <row r="429" spans="1:53" ht="27" hidden="1" customHeight="1" x14ac:dyDescent="0.25">
      <c r="A429" s="53" t="s">
        <v>611</v>
      </c>
      <c r="B429" s="53" t="s">
        <v>612</v>
      </c>
      <c r="C429" s="30">
        <v>4301011366</v>
      </c>
      <c r="D429" s="333">
        <v>4607091389982</v>
      </c>
      <c r="E429" s="334"/>
      <c r="F429" s="319">
        <v>0.6</v>
      </c>
      <c r="G429" s="31">
        <v>6</v>
      </c>
      <c r="H429" s="319">
        <v>3.6</v>
      </c>
      <c r="I429" s="319">
        <v>3.84</v>
      </c>
      <c r="J429" s="31">
        <v>120</v>
      </c>
      <c r="K429" s="31" t="s">
        <v>63</v>
      </c>
      <c r="L429" s="32" t="s">
        <v>99</v>
      </c>
      <c r="M429" s="31">
        <v>55</v>
      </c>
      <c r="N42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3"/>
      <c r="T429" s="33"/>
      <c r="U429" s="34" t="s">
        <v>65</v>
      </c>
      <c r="V429" s="320">
        <v>0</v>
      </c>
      <c r="W429" s="321">
        <f t="shared" si="17"/>
        <v>0</v>
      </c>
      <c r="X429" s="35" t="str">
        <f>IFERROR(IF(W429=0,"",ROUNDUP(W429/H429,0)*0.00937),"")</f>
        <v/>
      </c>
      <c r="Y429" s="55"/>
      <c r="Z429" s="56"/>
      <c r="AD429" s="57"/>
      <c r="BA429" s="288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6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189.39393939393938</v>
      </c>
      <c r="W430" s="322">
        <f>IFERROR(W421/H421,"0")+IFERROR(W422/H422,"0")+IFERROR(W423/H423,"0")+IFERROR(W424/H424,"0")+IFERROR(W425/H425,"0")+IFERROR(W426/H426,"0")+IFERROR(W427/H427,"0")+IFERROR(W428/H428,"0")+IFERROR(W429/H429,"0")</f>
        <v>190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2.2724000000000002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6" t="s">
        <v>65</v>
      </c>
      <c r="V431" s="322">
        <f>IFERROR(SUM(V421:V429),"0")</f>
        <v>1000</v>
      </c>
      <c r="W431" s="322">
        <f>IFERROR(SUM(W421:W429),"0")</f>
        <v>1003.2</v>
      </c>
      <c r="X431" s="36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4"/>
      <c r="Z432" s="314"/>
    </row>
    <row r="433" spans="1:53" ht="16.5" hidden="1" customHeight="1" x14ac:dyDescent="0.25">
      <c r="A433" s="53" t="s">
        <v>613</v>
      </c>
      <c r="B433" s="53" t="s">
        <v>614</v>
      </c>
      <c r="C433" s="30">
        <v>4301020222</v>
      </c>
      <c r="D433" s="333">
        <v>4607091388930</v>
      </c>
      <c r="E433" s="334"/>
      <c r="F433" s="319">
        <v>0.88</v>
      </c>
      <c r="G433" s="31">
        <v>6</v>
      </c>
      <c r="H433" s="319">
        <v>5.28</v>
      </c>
      <c r="I433" s="319">
        <v>5.64</v>
      </c>
      <c r="J433" s="31">
        <v>104</v>
      </c>
      <c r="K433" s="31" t="s">
        <v>98</v>
      </c>
      <c r="L433" s="32" t="s">
        <v>99</v>
      </c>
      <c r="M433" s="31">
        <v>55</v>
      </c>
      <c r="N433" s="4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3"/>
      <c r="T433" s="33"/>
      <c r="U433" s="34" t="s">
        <v>65</v>
      </c>
      <c r="V433" s="320">
        <v>0</v>
      </c>
      <c r="W433" s="321">
        <f>IFERROR(IF(V433="",0,CEILING((V433/$H433),1)*$H433),"")</f>
        <v>0</v>
      </c>
      <c r="X433" s="35" t="str">
        <f>IFERROR(IF(W433=0,"",ROUNDUP(W433/H433,0)*0.01196),"")</f>
        <v/>
      </c>
      <c r="Y433" s="55"/>
      <c r="Z433" s="56"/>
      <c r="AD433" s="57"/>
      <c r="BA433" s="289" t="s">
        <v>1</v>
      </c>
    </row>
    <row r="434" spans="1:53" ht="16.5" hidden="1" customHeight="1" x14ac:dyDescent="0.25">
      <c r="A434" s="53" t="s">
        <v>615</v>
      </c>
      <c r="B434" s="53" t="s">
        <v>616</v>
      </c>
      <c r="C434" s="30">
        <v>4301020206</v>
      </c>
      <c r="D434" s="333">
        <v>4680115880054</v>
      </c>
      <c r="E434" s="334"/>
      <c r="F434" s="319">
        <v>0.6</v>
      </c>
      <c r="G434" s="31">
        <v>6</v>
      </c>
      <c r="H434" s="319">
        <v>3.6</v>
      </c>
      <c r="I434" s="319">
        <v>3.84</v>
      </c>
      <c r="J434" s="31">
        <v>120</v>
      </c>
      <c r="K434" s="31" t="s">
        <v>63</v>
      </c>
      <c r="L434" s="32" t="s">
        <v>99</v>
      </c>
      <c r="M434" s="31">
        <v>55</v>
      </c>
      <c r="N434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3"/>
      <c r="T434" s="33"/>
      <c r="U434" s="34" t="s">
        <v>65</v>
      </c>
      <c r="V434" s="320">
        <v>0</v>
      </c>
      <c r="W434" s="321">
        <f>IFERROR(IF(V434="",0,CEILING((V434/$H434),1)*$H434),"")</f>
        <v>0</v>
      </c>
      <c r="X434" s="35" t="str">
        <f>IFERROR(IF(W434=0,"",ROUNDUP(W434/H434,0)*0.00937),"")</f>
        <v/>
      </c>
      <c r="Y434" s="55"/>
      <c r="Z434" s="56"/>
      <c r="AD434" s="57"/>
      <c r="BA434" s="290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6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6" t="s">
        <v>65</v>
      </c>
      <c r="V436" s="322">
        <f>IFERROR(SUM(V433:V434),"0")</f>
        <v>0</v>
      </c>
      <c r="W436" s="322">
        <f>IFERROR(SUM(W433:W434),"0")</f>
        <v>0</v>
      </c>
      <c r="X436" s="36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4"/>
      <c r="Z437" s="314"/>
    </row>
    <row r="438" spans="1:53" ht="27" customHeight="1" x14ac:dyDescent="0.25">
      <c r="A438" s="53" t="s">
        <v>617</v>
      </c>
      <c r="B438" s="53" t="s">
        <v>618</v>
      </c>
      <c r="C438" s="30">
        <v>4301031252</v>
      </c>
      <c r="D438" s="333">
        <v>4680115883116</v>
      </c>
      <c r="E438" s="334"/>
      <c r="F438" s="319">
        <v>0.88</v>
      </c>
      <c r="G438" s="31">
        <v>6</v>
      </c>
      <c r="H438" s="319">
        <v>5.28</v>
      </c>
      <c r="I438" s="319">
        <v>5.64</v>
      </c>
      <c r="J438" s="31">
        <v>104</v>
      </c>
      <c r="K438" s="31" t="s">
        <v>98</v>
      </c>
      <c r="L438" s="32" t="s">
        <v>99</v>
      </c>
      <c r="M438" s="31">
        <v>60</v>
      </c>
      <c r="N438" s="4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3"/>
      <c r="T438" s="33"/>
      <c r="U438" s="34" t="s">
        <v>65</v>
      </c>
      <c r="V438" s="320">
        <v>300</v>
      </c>
      <c r="W438" s="321">
        <f t="shared" ref="W438:W443" si="18">IFERROR(IF(V438="",0,CEILING((V438/$H438),1)*$H438),"")</f>
        <v>300.96000000000004</v>
      </c>
      <c r="X438" s="35">
        <f>IFERROR(IF(W438=0,"",ROUNDUP(W438/H438,0)*0.01196),"")</f>
        <v>0.68171999999999999</v>
      </c>
      <c r="Y438" s="55"/>
      <c r="Z438" s="56"/>
      <c r="AD438" s="57"/>
      <c r="BA438" s="291" t="s">
        <v>1</v>
      </c>
    </row>
    <row r="439" spans="1:53" ht="27" customHeight="1" x14ac:dyDescent="0.25">
      <c r="A439" s="53" t="s">
        <v>619</v>
      </c>
      <c r="B439" s="53" t="s">
        <v>620</v>
      </c>
      <c r="C439" s="30">
        <v>4301031248</v>
      </c>
      <c r="D439" s="333">
        <v>4680115883093</v>
      </c>
      <c r="E439" s="334"/>
      <c r="F439" s="319">
        <v>0.88</v>
      </c>
      <c r="G439" s="31">
        <v>6</v>
      </c>
      <c r="H439" s="319">
        <v>5.28</v>
      </c>
      <c r="I439" s="319">
        <v>5.64</v>
      </c>
      <c r="J439" s="31">
        <v>104</v>
      </c>
      <c r="K439" s="31" t="s">
        <v>98</v>
      </c>
      <c r="L439" s="32" t="s">
        <v>64</v>
      </c>
      <c r="M439" s="31">
        <v>60</v>
      </c>
      <c r="N439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3"/>
      <c r="T439" s="33"/>
      <c r="U439" s="34" t="s">
        <v>65</v>
      </c>
      <c r="V439" s="320">
        <v>300</v>
      </c>
      <c r="W439" s="321">
        <f t="shared" si="18"/>
        <v>300.96000000000004</v>
      </c>
      <c r="X439" s="35">
        <f>IFERROR(IF(W439=0,"",ROUNDUP(W439/H439,0)*0.01196),"")</f>
        <v>0.68171999999999999</v>
      </c>
      <c r="Y439" s="55"/>
      <c r="Z439" s="56"/>
      <c r="AD439" s="57"/>
      <c r="BA439" s="292" t="s">
        <v>1</v>
      </c>
    </row>
    <row r="440" spans="1:53" ht="27" hidden="1" customHeight="1" x14ac:dyDescent="0.25">
      <c r="A440" s="53" t="s">
        <v>621</v>
      </c>
      <c r="B440" s="53" t="s">
        <v>622</v>
      </c>
      <c r="C440" s="30">
        <v>4301031250</v>
      </c>
      <c r="D440" s="333">
        <v>4680115883109</v>
      </c>
      <c r="E440" s="334"/>
      <c r="F440" s="319">
        <v>0.88</v>
      </c>
      <c r="G440" s="31">
        <v>6</v>
      </c>
      <c r="H440" s="319">
        <v>5.28</v>
      </c>
      <c r="I440" s="319">
        <v>5.64</v>
      </c>
      <c r="J440" s="31">
        <v>104</v>
      </c>
      <c r="K440" s="31" t="s">
        <v>98</v>
      </c>
      <c r="L440" s="32" t="s">
        <v>64</v>
      </c>
      <c r="M440" s="31">
        <v>60</v>
      </c>
      <c r="N440" s="3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3"/>
      <c r="T440" s="33"/>
      <c r="U440" s="34" t="s">
        <v>65</v>
      </c>
      <c r="V440" s="320">
        <v>0</v>
      </c>
      <c r="W440" s="321">
        <f t="shared" si="18"/>
        <v>0</v>
      </c>
      <c r="X440" s="35" t="str">
        <f>IFERROR(IF(W440=0,"",ROUNDUP(W440/H440,0)*0.01196),"")</f>
        <v/>
      </c>
      <c r="Y440" s="55"/>
      <c r="Z440" s="56"/>
      <c r="AD440" s="57"/>
      <c r="BA440" s="293" t="s">
        <v>1</v>
      </c>
    </row>
    <row r="441" spans="1:53" ht="27" hidden="1" customHeight="1" x14ac:dyDescent="0.25">
      <c r="A441" s="53" t="s">
        <v>623</v>
      </c>
      <c r="B441" s="53" t="s">
        <v>624</v>
      </c>
      <c r="C441" s="30">
        <v>4301031249</v>
      </c>
      <c r="D441" s="333">
        <v>4680115882072</v>
      </c>
      <c r="E441" s="334"/>
      <c r="F441" s="319">
        <v>0.6</v>
      </c>
      <c r="G441" s="31">
        <v>6</v>
      </c>
      <c r="H441" s="319">
        <v>3.6</v>
      </c>
      <c r="I441" s="319">
        <v>3.84</v>
      </c>
      <c r="J441" s="31">
        <v>120</v>
      </c>
      <c r="K441" s="31" t="s">
        <v>63</v>
      </c>
      <c r="L441" s="32" t="s">
        <v>99</v>
      </c>
      <c r="M441" s="31">
        <v>60</v>
      </c>
      <c r="N441" s="381" t="s">
        <v>625</v>
      </c>
      <c r="O441" s="338"/>
      <c r="P441" s="338"/>
      <c r="Q441" s="338"/>
      <c r="R441" s="334"/>
      <c r="S441" s="33"/>
      <c r="T441" s="33"/>
      <c r="U441" s="34" t="s">
        <v>65</v>
      </c>
      <c r="V441" s="320">
        <v>0</v>
      </c>
      <c r="W441" s="321">
        <f t="shared" si="18"/>
        <v>0</v>
      </c>
      <c r="X441" s="35" t="str">
        <f>IFERROR(IF(W441=0,"",ROUNDUP(W441/H441,0)*0.00937),"")</f>
        <v/>
      </c>
      <c r="Y441" s="55"/>
      <c r="Z441" s="56"/>
      <c r="AD441" s="57"/>
      <c r="BA441" s="294" t="s">
        <v>1</v>
      </c>
    </row>
    <row r="442" spans="1:53" ht="27" hidden="1" customHeight="1" x14ac:dyDescent="0.25">
      <c r="A442" s="53" t="s">
        <v>626</v>
      </c>
      <c r="B442" s="53" t="s">
        <v>627</v>
      </c>
      <c r="C442" s="30">
        <v>4301031251</v>
      </c>
      <c r="D442" s="333">
        <v>4680115882102</v>
      </c>
      <c r="E442" s="334"/>
      <c r="F442" s="319">
        <v>0.6</v>
      </c>
      <c r="G442" s="31">
        <v>6</v>
      </c>
      <c r="H442" s="319">
        <v>3.6</v>
      </c>
      <c r="I442" s="319">
        <v>3.81</v>
      </c>
      <c r="J442" s="31">
        <v>120</v>
      </c>
      <c r="K442" s="31" t="s">
        <v>63</v>
      </c>
      <c r="L442" s="32" t="s">
        <v>64</v>
      </c>
      <c r="M442" s="31">
        <v>60</v>
      </c>
      <c r="N442" s="418" t="s">
        <v>628</v>
      </c>
      <c r="O442" s="338"/>
      <c r="P442" s="338"/>
      <c r="Q442" s="338"/>
      <c r="R442" s="334"/>
      <c r="S442" s="33"/>
      <c r="T442" s="33"/>
      <c r="U442" s="34" t="s">
        <v>65</v>
      </c>
      <c r="V442" s="320">
        <v>0</v>
      </c>
      <c r="W442" s="321">
        <f t="shared" si="18"/>
        <v>0</v>
      </c>
      <c r="X442" s="35" t="str">
        <f>IFERROR(IF(W442=0,"",ROUNDUP(W442/H442,0)*0.00937),"")</f>
        <v/>
      </c>
      <c r="Y442" s="55"/>
      <c r="Z442" s="56"/>
      <c r="AD442" s="57"/>
      <c r="BA442" s="295" t="s">
        <v>1</v>
      </c>
    </row>
    <row r="443" spans="1:53" ht="27" hidden="1" customHeight="1" x14ac:dyDescent="0.25">
      <c r="A443" s="53" t="s">
        <v>629</v>
      </c>
      <c r="B443" s="53" t="s">
        <v>630</v>
      </c>
      <c r="C443" s="30">
        <v>4301031253</v>
      </c>
      <c r="D443" s="333">
        <v>4680115882096</v>
      </c>
      <c r="E443" s="334"/>
      <c r="F443" s="319">
        <v>0.6</v>
      </c>
      <c r="G443" s="31">
        <v>6</v>
      </c>
      <c r="H443" s="319">
        <v>3.6</v>
      </c>
      <c r="I443" s="319">
        <v>3.81</v>
      </c>
      <c r="J443" s="31">
        <v>120</v>
      </c>
      <c r="K443" s="31" t="s">
        <v>63</v>
      </c>
      <c r="L443" s="32" t="s">
        <v>64</v>
      </c>
      <c r="M443" s="31">
        <v>60</v>
      </c>
      <c r="N443" s="525" t="s">
        <v>631</v>
      </c>
      <c r="O443" s="338"/>
      <c r="P443" s="338"/>
      <c r="Q443" s="338"/>
      <c r="R443" s="334"/>
      <c r="S443" s="33"/>
      <c r="T443" s="33"/>
      <c r="U443" s="34" t="s">
        <v>65</v>
      </c>
      <c r="V443" s="320">
        <v>0</v>
      </c>
      <c r="W443" s="321">
        <f t="shared" si="18"/>
        <v>0</v>
      </c>
      <c r="X443" s="35" t="str">
        <f>IFERROR(IF(W443=0,"",ROUNDUP(W443/H443,0)*0.00937),"")</f>
        <v/>
      </c>
      <c r="Y443" s="55"/>
      <c r="Z443" s="56"/>
      <c r="AD443" s="57"/>
      <c r="BA443" s="296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6" t="s">
        <v>67</v>
      </c>
      <c r="V444" s="322">
        <f>IFERROR(V438/H438,"0")+IFERROR(V439/H439,"0")+IFERROR(V440/H440,"0")+IFERROR(V441/H441,"0")+IFERROR(V442/H442,"0")+IFERROR(V443/H443,"0")</f>
        <v>113.63636363636363</v>
      </c>
      <c r="W444" s="322">
        <f>IFERROR(W438/H438,"0")+IFERROR(W439/H439,"0")+IFERROR(W440/H440,"0")+IFERROR(W441/H441,"0")+IFERROR(W442/H442,"0")+IFERROR(W443/H443,"0")</f>
        <v>114.00000000000001</v>
      </c>
      <c r="X444" s="322">
        <f>IFERROR(IF(X438="",0,X438),"0")+IFERROR(IF(X439="",0,X439),"0")+IFERROR(IF(X440="",0,X440),"0")+IFERROR(IF(X441="",0,X441),"0")+IFERROR(IF(X442="",0,X442),"0")+IFERROR(IF(X443="",0,X443),"0")</f>
        <v>1.36344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6" t="s">
        <v>65</v>
      </c>
      <c r="V445" s="322">
        <f>IFERROR(SUM(V438:V443),"0")</f>
        <v>600</v>
      </c>
      <c r="W445" s="322">
        <f>IFERROR(SUM(W438:W443),"0")</f>
        <v>601.92000000000007</v>
      </c>
      <c r="X445" s="36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4"/>
      <c r="Z446" s="314"/>
    </row>
    <row r="447" spans="1:53" ht="16.5" hidden="1" customHeight="1" x14ac:dyDescent="0.25">
      <c r="A447" s="53" t="s">
        <v>632</v>
      </c>
      <c r="B447" s="53" t="s">
        <v>633</v>
      </c>
      <c r="C447" s="30">
        <v>4301051230</v>
      </c>
      <c r="D447" s="333">
        <v>4607091383409</v>
      </c>
      <c r="E447" s="334"/>
      <c r="F447" s="319">
        <v>1.3</v>
      </c>
      <c r="G447" s="31">
        <v>6</v>
      </c>
      <c r="H447" s="319">
        <v>7.8</v>
      </c>
      <c r="I447" s="319">
        <v>8.3460000000000001</v>
      </c>
      <c r="J447" s="31">
        <v>56</v>
      </c>
      <c r="K447" s="31" t="s">
        <v>98</v>
      </c>
      <c r="L447" s="32" t="s">
        <v>64</v>
      </c>
      <c r="M447" s="31">
        <v>45</v>
      </c>
      <c r="N447" s="5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3"/>
      <c r="T447" s="33"/>
      <c r="U447" s="34" t="s">
        <v>65</v>
      </c>
      <c r="V447" s="320">
        <v>0</v>
      </c>
      <c r="W447" s="32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7" t="s">
        <v>1</v>
      </c>
    </row>
    <row r="448" spans="1:53" ht="16.5" hidden="1" customHeight="1" x14ac:dyDescent="0.25">
      <c r="A448" s="53" t="s">
        <v>634</v>
      </c>
      <c r="B448" s="53" t="s">
        <v>635</v>
      </c>
      <c r="C448" s="30">
        <v>4301051231</v>
      </c>
      <c r="D448" s="333">
        <v>4607091383416</v>
      </c>
      <c r="E448" s="334"/>
      <c r="F448" s="319">
        <v>1.3</v>
      </c>
      <c r="G448" s="31">
        <v>6</v>
      </c>
      <c r="H448" s="319">
        <v>7.8</v>
      </c>
      <c r="I448" s="319">
        <v>8.3460000000000001</v>
      </c>
      <c r="J448" s="31">
        <v>56</v>
      </c>
      <c r="K448" s="31" t="s">
        <v>98</v>
      </c>
      <c r="L448" s="32" t="s">
        <v>64</v>
      </c>
      <c r="M448" s="31">
        <v>45</v>
      </c>
      <c r="N448" s="4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3"/>
      <c r="T448" s="33"/>
      <c r="U448" s="34" t="s">
        <v>65</v>
      </c>
      <c r="V448" s="320">
        <v>0</v>
      </c>
      <c r="W448" s="321">
        <f>IFERROR(IF(V448="",0,CEILING((V448/$H448),1)*$H448),"")</f>
        <v>0</v>
      </c>
      <c r="X448" s="35" t="str">
        <f>IFERROR(IF(W448=0,"",ROUNDUP(W448/H448,0)*0.02175),"")</f>
        <v/>
      </c>
      <c r="Y448" s="55"/>
      <c r="Z448" s="56"/>
      <c r="AD448" s="57"/>
      <c r="BA448" s="298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6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6" t="s">
        <v>65</v>
      </c>
      <c r="V450" s="322">
        <f>IFERROR(SUM(V447:V448),"0")</f>
        <v>0</v>
      </c>
      <c r="W450" s="322">
        <f>IFERROR(SUM(W447:W448),"0")</f>
        <v>0</v>
      </c>
      <c r="X450" s="36"/>
      <c r="Y450" s="323"/>
      <c r="Z450" s="323"/>
    </row>
    <row r="451" spans="1:53" ht="27.75" hidden="1" customHeight="1" x14ac:dyDescent="0.2">
      <c r="A451" s="365" t="s">
        <v>636</v>
      </c>
      <c r="B451" s="366"/>
      <c r="C451" s="366"/>
      <c r="D451" s="366"/>
      <c r="E451" s="366"/>
      <c r="F451" s="366"/>
      <c r="G451" s="366"/>
      <c r="H451" s="366"/>
      <c r="I451" s="366"/>
      <c r="J451" s="366"/>
      <c r="K451" s="366"/>
      <c r="L451" s="366"/>
      <c r="M451" s="366"/>
      <c r="N451" s="366"/>
      <c r="O451" s="366"/>
      <c r="P451" s="366"/>
      <c r="Q451" s="366"/>
      <c r="R451" s="366"/>
      <c r="S451" s="366"/>
      <c r="T451" s="366"/>
      <c r="U451" s="366"/>
      <c r="V451" s="366"/>
      <c r="W451" s="366"/>
      <c r="X451" s="366"/>
      <c r="Y451" s="47"/>
      <c r="Z451" s="47"/>
    </row>
    <row r="452" spans="1:53" ht="16.5" hidden="1" customHeight="1" x14ac:dyDescent="0.25">
      <c r="A452" s="389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2"/>
      <c r="Z452" s="312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4"/>
      <c r="Z453" s="314"/>
    </row>
    <row r="454" spans="1:53" ht="27" hidden="1" customHeight="1" x14ac:dyDescent="0.25">
      <c r="A454" s="53" t="s">
        <v>638</v>
      </c>
      <c r="B454" s="53" t="s">
        <v>639</v>
      </c>
      <c r="C454" s="30">
        <v>4301011585</v>
      </c>
      <c r="D454" s="333">
        <v>4640242180441</v>
      </c>
      <c r="E454" s="334"/>
      <c r="F454" s="319">
        <v>1.5</v>
      </c>
      <c r="G454" s="31">
        <v>8</v>
      </c>
      <c r="H454" s="319">
        <v>12</v>
      </c>
      <c r="I454" s="319">
        <v>12.48</v>
      </c>
      <c r="J454" s="31">
        <v>56</v>
      </c>
      <c r="K454" s="31" t="s">
        <v>98</v>
      </c>
      <c r="L454" s="32" t="s">
        <v>99</v>
      </c>
      <c r="M454" s="31">
        <v>50</v>
      </c>
      <c r="N454" s="361" t="s">
        <v>640</v>
      </c>
      <c r="O454" s="338"/>
      <c r="P454" s="338"/>
      <c r="Q454" s="338"/>
      <c r="R454" s="334"/>
      <c r="S454" s="33"/>
      <c r="T454" s="33"/>
      <c r="U454" s="34" t="s">
        <v>65</v>
      </c>
      <c r="V454" s="320">
        <v>0</v>
      </c>
      <c r="W454" s="321">
        <f>IFERROR(IF(V454="",0,CEILING((V454/$H454),1)*$H454),"")</f>
        <v>0</v>
      </c>
      <c r="X454" s="35" t="str">
        <f>IFERROR(IF(W454=0,"",ROUNDUP(W454/H454,0)*0.02175),"")</f>
        <v/>
      </c>
      <c r="Y454" s="55"/>
      <c r="Z454" s="56"/>
      <c r="AD454" s="57"/>
      <c r="BA454" s="299" t="s">
        <v>1</v>
      </c>
    </row>
    <row r="455" spans="1:53" ht="27" hidden="1" customHeight="1" x14ac:dyDescent="0.25">
      <c r="A455" s="53" t="s">
        <v>641</v>
      </c>
      <c r="B455" s="53" t="s">
        <v>642</v>
      </c>
      <c r="C455" s="30">
        <v>4301011584</v>
      </c>
      <c r="D455" s="333">
        <v>4640242180564</v>
      </c>
      <c r="E455" s="334"/>
      <c r="F455" s="319">
        <v>1.5</v>
      </c>
      <c r="G455" s="31">
        <v>8</v>
      </c>
      <c r="H455" s="319">
        <v>12</v>
      </c>
      <c r="I455" s="319">
        <v>12.48</v>
      </c>
      <c r="J455" s="31">
        <v>56</v>
      </c>
      <c r="K455" s="31" t="s">
        <v>98</v>
      </c>
      <c r="L455" s="32" t="s">
        <v>99</v>
      </c>
      <c r="M455" s="31">
        <v>50</v>
      </c>
      <c r="N455" s="657" t="s">
        <v>643</v>
      </c>
      <c r="O455" s="338"/>
      <c r="P455" s="338"/>
      <c r="Q455" s="338"/>
      <c r="R455" s="334"/>
      <c r="S455" s="33"/>
      <c r="T455" s="33"/>
      <c r="U455" s="34" t="s">
        <v>65</v>
      </c>
      <c r="V455" s="320">
        <v>0</v>
      </c>
      <c r="W455" s="321">
        <f>IFERROR(IF(V455="",0,CEILING((V455/$H455),1)*$H455),"")</f>
        <v>0</v>
      </c>
      <c r="X455" s="35" t="str">
        <f>IFERROR(IF(W455=0,"",ROUNDUP(W455/H455,0)*0.02175),"")</f>
        <v/>
      </c>
      <c r="Y455" s="55"/>
      <c r="Z455" s="56"/>
      <c r="AD455" s="57"/>
      <c r="BA455" s="300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6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6" t="s">
        <v>65</v>
      </c>
      <c r="V457" s="322">
        <f>IFERROR(SUM(V454:V455),"0")</f>
        <v>0</v>
      </c>
      <c r="W457" s="322">
        <f>IFERROR(SUM(W454:W455),"0")</f>
        <v>0</v>
      </c>
      <c r="X457" s="36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4"/>
      <c r="Z458" s="314"/>
    </row>
    <row r="459" spans="1:53" ht="27" hidden="1" customHeight="1" x14ac:dyDescent="0.25">
      <c r="A459" s="53" t="s">
        <v>644</v>
      </c>
      <c r="B459" s="53" t="s">
        <v>645</v>
      </c>
      <c r="C459" s="30">
        <v>4301020260</v>
      </c>
      <c r="D459" s="333">
        <v>4640242180526</v>
      </c>
      <c r="E459" s="334"/>
      <c r="F459" s="319">
        <v>1.8</v>
      </c>
      <c r="G459" s="31">
        <v>6</v>
      </c>
      <c r="H459" s="319">
        <v>10.8</v>
      </c>
      <c r="I459" s="319">
        <v>11.28</v>
      </c>
      <c r="J459" s="31">
        <v>56</v>
      </c>
      <c r="K459" s="31" t="s">
        <v>98</v>
      </c>
      <c r="L459" s="32" t="s">
        <v>99</v>
      </c>
      <c r="M459" s="31">
        <v>50</v>
      </c>
      <c r="N459" s="467" t="s">
        <v>646</v>
      </c>
      <c r="O459" s="338"/>
      <c r="P459" s="338"/>
      <c r="Q459" s="338"/>
      <c r="R459" s="334"/>
      <c r="S459" s="33"/>
      <c r="T459" s="33"/>
      <c r="U459" s="34" t="s">
        <v>65</v>
      </c>
      <c r="V459" s="320">
        <v>0</v>
      </c>
      <c r="W459" s="321">
        <f>IFERROR(IF(V459="",0,CEILING((V459/$H459),1)*$H459),"")</f>
        <v>0</v>
      </c>
      <c r="X459" s="35" t="str">
        <f>IFERROR(IF(W459=0,"",ROUNDUP(W459/H459,0)*0.02175),"")</f>
        <v/>
      </c>
      <c r="Y459" s="55"/>
      <c r="Z459" s="56"/>
      <c r="AD459" s="57"/>
      <c r="BA459" s="301" t="s">
        <v>1</v>
      </c>
    </row>
    <row r="460" spans="1:53" ht="16.5" hidden="1" customHeight="1" x14ac:dyDescent="0.25">
      <c r="A460" s="53" t="s">
        <v>647</v>
      </c>
      <c r="B460" s="53" t="s">
        <v>648</v>
      </c>
      <c r="C460" s="30">
        <v>4301020269</v>
      </c>
      <c r="D460" s="333">
        <v>4640242180519</v>
      </c>
      <c r="E460" s="334"/>
      <c r="F460" s="319">
        <v>1.35</v>
      </c>
      <c r="G460" s="31">
        <v>8</v>
      </c>
      <c r="H460" s="319">
        <v>10.8</v>
      </c>
      <c r="I460" s="319">
        <v>11.28</v>
      </c>
      <c r="J460" s="31">
        <v>56</v>
      </c>
      <c r="K460" s="31" t="s">
        <v>98</v>
      </c>
      <c r="L460" s="32" t="s">
        <v>119</v>
      </c>
      <c r="M460" s="31">
        <v>50</v>
      </c>
      <c r="N460" s="661" t="s">
        <v>649</v>
      </c>
      <c r="O460" s="338"/>
      <c r="P460" s="338"/>
      <c r="Q460" s="338"/>
      <c r="R460" s="334"/>
      <c r="S460" s="33"/>
      <c r="T460" s="33"/>
      <c r="U460" s="34" t="s">
        <v>65</v>
      </c>
      <c r="V460" s="320">
        <v>0</v>
      </c>
      <c r="W460" s="321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2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6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6" t="s">
        <v>65</v>
      </c>
      <c r="V462" s="322">
        <f>IFERROR(SUM(V459:V460),"0")</f>
        <v>0</v>
      </c>
      <c r="W462" s="322">
        <f>IFERROR(SUM(W459:W460),"0")</f>
        <v>0</v>
      </c>
      <c r="X462" s="36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4"/>
      <c r="Z463" s="314"/>
    </row>
    <row r="464" spans="1:53" ht="27" hidden="1" customHeight="1" x14ac:dyDescent="0.25">
      <c r="A464" s="53" t="s">
        <v>650</v>
      </c>
      <c r="B464" s="53" t="s">
        <v>651</v>
      </c>
      <c r="C464" s="30">
        <v>4301031200</v>
      </c>
      <c r="D464" s="333">
        <v>4640242180489</v>
      </c>
      <c r="E464" s="334"/>
      <c r="F464" s="319">
        <v>0.28000000000000003</v>
      </c>
      <c r="G464" s="31">
        <v>6</v>
      </c>
      <c r="H464" s="319">
        <v>1.68</v>
      </c>
      <c r="I464" s="319">
        <v>1.84</v>
      </c>
      <c r="J464" s="31">
        <v>234</v>
      </c>
      <c r="K464" s="31" t="s">
        <v>174</v>
      </c>
      <c r="L464" s="32" t="s">
        <v>64</v>
      </c>
      <c r="M464" s="31">
        <v>40</v>
      </c>
      <c r="N464" s="375" t="s">
        <v>652</v>
      </c>
      <c r="O464" s="338"/>
      <c r="P464" s="338"/>
      <c r="Q464" s="338"/>
      <c r="R464" s="334"/>
      <c r="S464" s="33"/>
      <c r="T464" s="33"/>
      <c r="U464" s="34" t="s">
        <v>65</v>
      </c>
      <c r="V464" s="320">
        <v>0</v>
      </c>
      <c r="W464" s="321">
        <f>IFERROR(IF(V464="",0,CEILING((V464/$H464),1)*$H464),"")</f>
        <v>0</v>
      </c>
      <c r="X464" s="35" t="str">
        <f>IFERROR(IF(W464=0,"",ROUNDUP(W464/H464,0)*0.00502),"")</f>
        <v/>
      </c>
      <c r="Y464" s="55"/>
      <c r="Z464" s="56" t="s">
        <v>586</v>
      </c>
      <c r="AD464" s="57"/>
      <c r="BA464" s="303" t="s">
        <v>1</v>
      </c>
    </row>
    <row r="465" spans="1:53" ht="27" hidden="1" customHeight="1" x14ac:dyDescent="0.25">
      <c r="A465" s="53" t="s">
        <v>653</v>
      </c>
      <c r="B465" s="53" t="s">
        <v>654</v>
      </c>
      <c r="C465" s="30">
        <v>4301031280</v>
      </c>
      <c r="D465" s="333">
        <v>4640242180816</v>
      </c>
      <c r="E465" s="334"/>
      <c r="F465" s="319">
        <v>0.7</v>
      </c>
      <c r="G465" s="31">
        <v>6</v>
      </c>
      <c r="H465" s="319">
        <v>4.2</v>
      </c>
      <c r="I465" s="319">
        <v>4.46</v>
      </c>
      <c r="J465" s="31">
        <v>156</v>
      </c>
      <c r="K465" s="31" t="s">
        <v>63</v>
      </c>
      <c r="L465" s="32" t="s">
        <v>64</v>
      </c>
      <c r="M465" s="31">
        <v>40</v>
      </c>
      <c r="N465" s="547" t="s">
        <v>655</v>
      </c>
      <c r="O465" s="338"/>
      <c r="P465" s="338"/>
      <c r="Q465" s="338"/>
      <c r="R465" s="334"/>
      <c r="S465" s="33"/>
      <c r="T465" s="33"/>
      <c r="U465" s="34" t="s">
        <v>65</v>
      </c>
      <c r="V465" s="320">
        <v>0</v>
      </c>
      <c r="W465" s="321">
        <f>IFERROR(IF(V465="",0,CEILING((V465/$H465),1)*$H465),"")</f>
        <v>0</v>
      </c>
      <c r="X465" s="35" t="str">
        <f>IFERROR(IF(W465=0,"",ROUNDUP(W465/H465,0)*0.00753),"")</f>
        <v/>
      </c>
      <c r="Y465" s="55"/>
      <c r="Z465" s="56"/>
      <c r="AD465" s="57"/>
      <c r="BA465" s="304" t="s">
        <v>1</v>
      </c>
    </row>
    <row r="466" spans="1:53" ht="27" hidden="1" customHeight="1" x14ac:dyDescent="0.25">
      <c r="A466" s="53" t="s">
        <v>656</v>
      </c>
      <c r="B466" s="53" t="s">
        <v>657</v>
      </c>
      <c r="C466" s="30">
        <v>4301031244</v>
      </c>
      <c r="D466" s="333">
        <v>4640242180595</v>
      </c>
      <c r="E466" s="334"/>
      <c r="F466" s="319">
        <v>0.7</v>
      </c>
      <c r="G466" s="31">
        <v>6</v>
      </c>
      <c r="H466" s="319">
        <v>4.2</v>
      </c>
      <c r="I466" s="319">
        <v>4.46</v>
      </c>
      <c r="J466" s="31">
        <v>156</v>
      </c>
      <c r="K466" s="31" t="s">
        <v>63</v>
      </c>
      <c r="L466" s="32" t="s">
        <v>64</v>
      </c>
      <c r="M466" s="31">
        <v>40</v>
      </c>
      <c r="N466" s="592" t="s">
        <v>658</v>
      </c>
      <c r="O466" s="338"/>
      <c r="P466" s="338"/>
      <c r="Q466" s="338"/>
      <c r="R466" s="334"/>
      <c r="S466" s="33"/>
      <c r="T466" s="33"/>
      <c r="U466" s="34" t="s">
        <v>65</v>
      </c>
      <c r="V466" s="320">
        <v>0</v>
      </c>
      <c r="W466" s="321">
        <f>IFERROR(IF(V466="",0,CEILING((V466/$H466),1)*$H466),"")</f>
        <v>0</v>
      </c>
      <c r="X466" s="35" t="str">
        <f>IFERROR(IF(W466=0,"",ROUNDUP(W466/H466,0)*0.00753),"")</f>
        <v/>
      </c>
      <c r="Y466" s="55"/>
      <c r="Z466" s="56"/>
      <c r="AD466" s="57"/>
      <c r="BA466" s="305" t="s">
        <v>1</v>
      </c>
    </row>
    <row r="467" spans="1:53" ht="27" hidden="1" customHeight="1" x14ac:dyDescent="0.25">
      <c r="A467" s="53" t="s">
        <v>659</v>
      </c>
      <c r="B467" s="53" t="s">
        <v>660</v>
      </c>
      <c r="C467" s="30">
        <v>4301031203</v>
      </c>
      <c r="D467" s="333">
        <v>4640242180908</v>
      </c>
      <c r="E467" s="334"/>
      <c r="F467" s="319">
        <v>0.28000000000000003</v>
      </c>
      <c r="G467" s="31">
        <v>6</v>
      </c>
      <c r="H467" s="319">
        <v>1.68</v>
      </c>
      <c r="I467" s="319">
        <v>1.81</v>
      </c>
      <c r="J467" s="31">
        <v>234</v>
      </c>
      <c r="K467" s="31" t="s">
        <v>174</v>
      </c>
      <c r="L467" s="32" t="s">
        <v>64</v>
      </c>
      <c r="M467" s="31">
        <v>40</v>
      </c>
      <c r="N467" s="444" t="s">
        <v>661</v>
      </c>
      <c r="O467" s="338"/>
      <c r="P467" s="338"/>
      <c r="Q467" s="338"/>
      <c r="R467" s="334"/>
      <c r="S467" s="33"/>
      <c r="T467" s="33"/>
      <c r="U467" s="34" t="s">
        <v>65</v>
      </c>
      <c r="V467" s="320">
        <v>0</v>
      </c>
      <c r="W467" s="321">
        <f>IFERROR(IF(V467="",0,CEILING((V467/$H467),1)*$H467),"")</f>
        <v>0</v>
      </c>
      <c r="X467" s="35" t="str">
        <f>IFERROR(IF(W467=0,"",ROUNDUP(W467/H467,0)*0.00502),"")</f>
        <v/>
      </c>
      <c r="Y467" s="55"/>
      <c r="Z467" s="56"/>
      <c r="AD467" s="57"/>
      <c r="BA467" s="306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6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6" t="s">
        <v>65</v>
      </c>
      <c r="V469" s="322">
        <f>IFERROR(SUM(V464:V467),"0")</f>
        <v>0</v>
      </c>
      <c r="W469" s="322">
        <f>IFERROR(SUM(W464:W467),"0")</f>
        <v>0</v>
      </c>
      <c r="X469" s="36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4"/>
      <c r="Z470" s="314"/>
    </row>
    <row r="471" spans="1:53" ht="27" hidden="1" customHeight="1" x14ac:dyDescent="0.25">
      <c r="A471" s="53" t="s">
        <v>662</v>
      </c>
      <c r="B471" s="53" t="s">
        <v>663</v>
      </c>
      <c r="C471" s="30">
        <v>4301051390</v>
      </c>
      <c r="D471" s="333">
        <v>4640242181233</v>
      </c>
      <c r="E471" s="334"/>
      <c r="F471" s="319">
        <v>0.3</v>
      </c>
      <c r="G471" s="31">
        <v>6</v>
      </c>
      <c r="H471" s="319">
        <v>1.8</v>
      </c>
      <c r="I471" s="319">
        <v>1.984</v>
      </c>
      <c r="J471" s="31">
        <v>234</v>
      </c>
      <c r="K471" s="31" t="s">
        <v>174</v>
      </c>
      <c r="L471" s="32" t="s">
        <v>64</v>
      </c>
      <c r="M471" s="31">
        <v>40</v>
      </c>
      <c r="N471" s="496" t="s">
        <v>664</v>
      </c>
      <c r="O471" s="338"/>
      <c r="P471" s="338"/>
      <c r="Q471" s="338"/>
      <c r="R471" s="334"/>
      <c r="S471" s="33"/>
      <c r="T471" s="33"/>
      <c r="U471" s="34" t="s">
        <v>65</v>
      </c>
      <c r="V471" s="320">
        <v>0</v>
      </c>
      <c r="W471" s="321">
        <f>IFERROR(IF(V471="",0,CEILING((V471/$H471),1)*$H471),"")</f>
        <v>0</v>
      </c>
      <c r="X471" s="35" t="str">
        <f>IFERROR(IF(W471=0,"",ROUNDUP(W471/H471,0)*0.00502),"")</f>
        <v/>
      </c>
      <c r="Y471" s="55"/>
      <c r="Z471" s="56" t="s">
        <v>586</v>
      </c>
      <c r="AD471" s="57"/>
      <c r="BA471" s="307" t="s">
        <v>1</v>
      </c>
    </row>
    <row r="472" spans="1:53" ht="27" hidden="1" customHeight="1" x14ac:dyDescent="0.25">
      <c r="A472" s="53" t="s">
        <v>665</v>
      </c>
      <c r="B472" s="53" t="s">
        <v>666</v>
      </c>
      <c r="C472" s="30">
        <v>4301051448</v>
      </c>
      <c r="D472" s="333">
        <v>4640242181226</v>
      </c>
      <c r="E472" s="334"/>
      <c r="F472" s="319">
        <v>0.3</v>
      </c>
      <c r="G472" s="31">
        <v>6</v>
      </c>
      <c r="H472" s="319">
        <v>1.8</v>
      </c>
      <c r="I472" s="319">
        <v>1.972</v>
      </c>
      <c r="J472" s="31">
        <v>234</v>
      </c>
      <c r="K472" s="31" t="s">
        <v>174</v>
      </c>
      <c r="L472" s="32" t="s">
        <v>64</v>
      </c>
      <c r="M472" s="31">
        <v>30</v>
      </c>
      <c r="N472" s="462" t="s">
        <v>667</v>
      </c>
      <c r="O472" s="338"/>
      <c r="P472" s="338"/>
      <c r="Q472" s="338"/>
      <c r="R472" s="334"/>
      <c r="S472" s="33"/>
      <c r="T472" s="33"/>
      <c r="U472" s="34" t="s">
        <v>65</v>
      </c>
      <c r="V472" s="320">
        <v>0</v>
      </c>
      <c r="W472" s="321">
        <f>IFERROR(IF(V472="",0,CEILING((V472/$H472),1)*$H472),"")</f>
        <v>0</v>
      </c>
      <c r="X472" s="35" t="str">
        <f>IFERROR(IF(W472=0,"",ROUNDUP(W472/H472,0)*0.00502),"")</f>
        <v/>
      </c>
      <c r="Y472" s="55"/>
      <c r="Z472" s="56" t="s">
        <v>586</v>
      </c>
      <c r="AD472" s="57"/>
      <c r="BA472" s="308" t="s">
        <v>1</v>
      </c>
    </row>
    <row r="473" spans="1:53" ht="27" hidden="1" customHeight="1" x14ac:dyDescent="0.25">
      <c r="A473" s="53" t="s">
        <v>668</v>
      </c>
      <c r="B473" s="53" t="s">
        <v>669</v>
      </c>
      <c r="C473" s="30">
        <v>4301051310</v>
      </c>
      <c r="D473" s="333">
        <v>4680115880870</v>
      </c>
      <c r="E473" s="334"/>
      <c r="F473" s="319">
        <v>1.3</v>
      </c>
      <c r="G473" s="31">
        <v>6</v>
      </c>
      <c r="H473" s="319">
        <v>7.8</v>
      </c>
      <c r="I473" s="319">
        <v>8.3640000000000008</v>
      </c>
      <c r="J473" s="31">
        <v>56</v>
      </c>
      <c r="K473" s="31" t="s">
        <v>98</v>
      </c>
      <c r="L473" s="32" t="s">
        <v>119</v>
      </c>
      <c r="M473" s="31">
        <v>40</v>
      </c>
      <c r="N473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3"/>
      <c r="T473" s="33"/>
      <c r="U473" s="34" t="s">
        <v>65</v>
      </c>
      <c r="V473" s="320">
        <v>0</v>
      </c>
      <c r="W473" s="321">
        <f>IFERROR(IF(V473="",0,CEILING((V473/$H473),1)*$H473),"")</f>
        <v>0</v>
      </c>
      <c r="X473" s="35" t="str">
        <f>IFERROR(IF(W473=0,"",ROUNDUP(W473/H473,0)*0.02175),"")</f>
        <v/>
      </c>
      <c r="Y473" s="55"/>
      <c r="Z473" s="56"/>
      <c r="AD473" s="57"/>
      <c r="BA473" s="309" t="s">
        <v>1</v>
      </c>
    </row>
    <row r="474" spans="1:53" ht="27" hidden="1" customHeight="1" x14ac:dyDescent="0.25">
      <c r="A474" s="53" t="s">
        <v>670</v>
      </c>
      <c r="B474" s="53" t="s">
        <v>671</v>
      </c>
      <c r="C474" s="30">
        <v>4301051510</v>
      </c>
      <c r="D474" s="333">
        <v>4640242180540</v>
      </c>
      <c r="E474" s="334"/>
      <c r="F474" s="319">
        <v>1.3</v>
      </c>
      <c r="G474" s="31">
        <v>6</v>
      </c>
      <c r="H474" s="319">
        <v>7.8</v>
      </c>
      <c r="I474" s="319">
        <v>8.3640000000000008</v>
      </c>
      <c r="J474" s="31">
        <v>56</v>
      </c>
      <c r="K474" s="31" t="s">
        <v>98</v>
      </c>
      <c r="L474" s="32" t="s">
        <v>64</v>
      </c>
      <c r="M474" s="31">
        <v>30</v>
      </c>
      <c r="N474" s="500" t="s">
        <v>672</v>
      </c>
      <c r="O474" s="338"/>
      <c r="P474" s="338"/>
      <c r="Q474" s="338"/>
      <c r="R474" s="334"/>
      <c r="S474" s="33"/>
      <c r="T474" s="33"/>
      <c r="U474" s="34" t="s">
        <v>65</v>
      </c>
      <c r="V474" s="320">
        <v>0</v>
      </c>
      <c r="W474" s="321">
        <f>IFERROR(IF(V474="",0,CEILING((V474/$H474),1)*$H474),"")</f>
        <v>0</v>
      </c>
      <c r="X474" s="35" t="str">
        <f>IFERROR(IF(W474=0,"",ROUNDUP(W474/H474,0)*0.02175),"")</f>
        <v/>
      </c>
      <c r="Y474" s="55"/>
      <c r="Z474" s="56"/>
      <c r="AD474" s="57"/>
      <c r="BA474" s="310" t="s">
        <v>1</v>
      </c>
    </row>
    <row r="475" spans="1:53" ht="27" hidden="1" customHeight="1" x14ac:dyDescent="0.25">
      <c r="A475" s="53" t="s">
        <v>673</v>
      </c>
      <c r="B475" s="53" t="s">
        <v>674</v>
      </c>
      <c r="C475" s="30">
        <v>4301051508</v>
      </c>
      <c r="D475" s="333">
        <v>4640242180557</v>
      </c>
      <c r="E475" s="334"/>
      <c r="F475" s="319">
        <v>0.5</v>
      </c>
      <c r="G475" s="31">
        <v>6</v>
      </c>
      <c r="H475" s="319">
        <v>3</v>
      </c>
      <c r="I475" s="319">
        <v>3.2839999999999998</v>
      </c>
      <c r="J475" s="31">
        <v>156</v>
      </c>
      <c r="K475" s="31" t="s">
        <v>63</v>
      </c>
      <c r="L475" s="32" t="s">
        <v>64</v>
      </c>
      <c r="M475" s="31">
        <v>30</v>
      </c>
      <c r="N475" s="650" t="s">
        <v>675</v>
      </c>
      <c r="O475" s="338"/>
      <c r="P475" s="338"/>
      <c r="Q475" s="338"/>
      <c r="R475" s="334"/>
      <c r="S475" s="33"/>
      <c r="T475" s="33"/>
      <c r="U475" s="34" t="s">
        <v>65</v>
      </c>
      <c r="V475" s="320">
        <v>0</v>
      </c>
      <c r="W475" s="321">
        <f>IFERROR(IF(V475="",0,CEILING((V475/$H475),1)*$H475),"")</f>
        <v>0</v>
      </c>
      <c r="X475" s="35" t="str">
        <f>IFERROR(IF(W475=0,"",ROUNDUP(W475/H475,0)*0.00753),"")</f>
        <v/>
      </c>
      <c r="Y475" s="55"/>
      <c r="Z475" s="56"/>
      <c r="AD475" s="57"/>
      <c r="BA475" s="311" t="s">
        <v>1</v>
      </c>
    </row>
    <row r="476" spans="1:53" hidden="1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6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6" t="s">
        <v>65</v>
      </c>
      <c r="V477" s="322">
        <f>IFERROR(SUM(V471:V475),"0")</f>
        <v>0</v>
      </c>
      <c r="W477" s="322">
        <f>IFERROR(SUM(W471:W475),"0")</f>
        <v>0</v>
      </c>
      <c r="X477" s="36"/>
      <c r="Y477" s="323"/>
      <c r="Z477" s="323"/>
    </row>
    <row r="478" spans="1:53" ht="15" customHeight="1" x14ac:dyDescent="0.2">
      <c r="A478" s="443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6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9703.2999999999993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9773.2200000000012</v>
      </c>
      <c r="X478" s="36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6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10238.43415529809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10312.337999999998</v>
      </c>
      <c r="X479" s="36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6" t="s">
        <v>679</v>
      </c>
      <c r="V480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18</v>
      </c>
      <c r="W480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18</v>
      </c>
      <c r="X480" s="36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6" t="s">
        <v>65</v>
      </c>
      <c r="V481" s="322">
        <f>GrossWeightTotal+PalletQtyTotal*25</f>
        <v>10688.43415529809</v>
      </c>
      <c r="W481" s="322">
        <f>GrossWeightTotalR+PalletQtyTotalR*25</f>
        <v>10762.337999999998</v>
      </c>
      <c r="X481" s="36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6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1377.1167414960519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1387</v>
      </c>
      <c r="X482" s="36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8" t="s">
        <v>683</v>
      </c>
      <c r="V483" s="36"/>
      <c r="W483" s="36"/>
      <c r="X483" s="36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19.975680000000001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39" t="s">
        <v>684</v>
      </c>
      <c r="B485" s="316" t="s">
        <v>59</v>
      </c>
      <c r="C485" s="372" t="s">
        <v>93</v>
      </c>
      <c r="D485" s="383"/>
      <c r="E485" s="383"/>
      <c r="F485" s="384"/>
      <c r="G485" s="372" t="s">
        <v>245</v>
      </c>
      <c r="H485" s="383"/>
      <c r="I485" s="383"/>
      <c r="J485" s="383"/>
      <c r="K485" s="383"/>
      <c r="L485" s="383"/>
      <c r="M485" s="383"/>
      <c r="N485" s="384"/>
      <c r="O485" s="372" t="s">
        <v>449</v>
      </c>
      <c r="P485" s="384"/>
      <c r="Q485" s="372" t="s">
        <v>506</v>
      </c>
      <c r="R485" s="384"/>
      <c r="S485" s="316" t="s">
        <v>594</v>
      </c>
      <c r="T485" s="316" t="s">
        <v>636</v>
      </c>
      <c r="U485" s="313"/>
      <c r="Z485" s="51"/>
      <c r="AC485" s="313"/>
    </row>
    <row r="486" spans="1:29" ht="14.25" customHeight="1" thickTop="1" x14ac:dyDescent="0.2">
      <c r="A486" s="491" t="s">
        <v>685</v>
      </c>
      <c r="B486" s="372" t="s">
        <v>59</v>
      </c>
      <c r="C486" s="372" t="s">
        <v>94</v>
      </c>
      <c r="D486" s="372" t="s">
        <v>102</v>
      </c>
      <c r="E486" s="372" t="s">
        <v>93</v>
      </c>
      <c r="F486" s="372" t="s">
        <v>237</v>
      </c>
      <c r="G486" s="372" t="s">
        <v>246</v>
      </c>
      <c r="H486" s="372" t="s">
        <v>253</v>
      </c>
      <c r="I486" s="372" t="s">
        <v>273</v>
      </c>
      <c r="J486" s="372" t="s">
        <v>339</v>
      </c>
      <c r="K486" s="313"/>
      <c r="L486" s="372" t="s">
        <v>342</v>
      </c>
      <c r="M486" s="372" t="s">
        <v>422</v>
      </c>
      <c r="N486" s="372" t="s">
        <v>440</v>
      </c>
      <c r="O486" s="372" t="s">
        <v>450</v>
      </c>
      <c r="P486" s="372" t="s">
        <v>479</v>
      </c>
      <c r="Q486" s="372" t="s">
        <v>507</v>
      </c>
      <c r="R486" s="372" t="s">
        <v>563</v>
      </c>
      <c r="S486" s="372" t="s">
        <v>594</v>
      </c>
      <c r="T486" s="372" t="s">
        <v>637</v>
      </c>
      <c r="U486" s="313"/>
      <c r="Z486" s="51"/>
      <c r="AC486" s="313"/>
    </row>
    <row r="487" spans="1:29" ht="13.5" customHeight="1" thickBot="1" x14ac:dyDescent="0.25">
      <c r="A487" s="492"/>
      <c r="B487" s="373"/>
      <c r="C487" s="373"/>
      <c r="D487" s="373"/>
      <c r="E487" s="373"/>
      <c r="F487" s="373"/>
      <c r="G487" s="373"/>
      <c r="H487" s="373"/>
      <c r="I487" s="373"/>
      <c r="J487" s="373"/>
      <c r="K487" s="313"/>
      <c r="L487" s="373"/>
      <c r="M487" s="373"/>
      <c r="N487" s="373"/>
      <c r="O487" s="373"/>
      <c r="P487" s="373"/>
      <c r="Q487" s="373"/>
      <c r="R487" s="373"/>
      <c r="S487" s="373"/>
      <c r="T487" s="373"/>
      <c r="U487" s="313"/>
      <c r="Z487" s="51"/>
      <c r="AC487" s="313"/>
    </row>
    <row r="488" spans="1:29" ht="18" customHeight="1" thickTop="1" thickBot="1" x14ac:dyDescent="0.25">
      <c r="A488" s="39" t="s">
        <v>686</v>
      </c>
      <c r="B488" s="45">
        <f>IFERROR(W22*1,"0")+IFERROR(W26*1,"0")+IFERROR(W27*1,"0")+IFERROR(W28*1,"0")+IFERROR(W29*1,"0")+IFERROR(W30*1,"0")+IFERROR(W31*1,"0")+IFERROR(W35*1,"0")+IFERROR(W39*1,"0")+IFERROR(W43*1,"0")</f>
        <v>0</v>
      </c>
      <c r="C488" s="45">
        <f>IFERROR(W49*1,"0")+IFERROR(W50*1,"0")</f>
        <v>0</v>
      </c>
      <c r="D488" s="45">
        <f>IFERROR(W55*1,"0")+IFERROR(W56*1,"0")+IFERROR(W57*1,"0")+IFERROR(W58*1,"0")</f>
        <v>0</v>
      </c>
      <c r="E488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100.80000000000001</v>
      </c>
      <c r="F488" s="45">
        <f>IFERROR(W128*1,"0")+IFERROR(W129*1,"0")+IFERROR(W130*1,"0")</f>
        <v>1854.6000000000001</v>
      </c>
      <c r="G488" s="45">
        <f>IFERROR(W136*1,"0")+IFERROR(W137*1,"0")+IFERROR(W138*1,"0")</f>
        <v>0</v>
      </c>
      <c r="H488" s="45">
        <f>IFERROR(W143*1,"0")+IFERROR(W144*1,"0")+IFERROR(W145*1,"0")+IFERROR(W146*1,"0")+IFERROR(W147*1,"0")+IFERROR(W148*1,"0")+IFERROR(W149*1,"0")+IFERROR(W150*1,"0")+IFERROR(W151*1,"0")</f>
        <v>0</v>
      </c>
      <c r="I488" s="45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670.80000000000007</v>
      </c>
      <c r="J488" s="45">
        <f>IFERROR(W201*1,"0")</f>
        <v>0</v>
      </c>
      <c r="K488" s="313"/>
      <c r="L488" s="45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500.09999999999997</v>
      </c>
      <c r="M488" s="45">
        <f>IFERROR(W265*1,"0")+IFERROR(W266*1,"0")+IFERROR(W267*1,"0")+IFERROR(W268*1,"0")+IFERROR(W269*1,"0")+IFERROR(W270*1,"0")+IFERROR(W271*1,"0")+IFERROR(W275*1,"0")+IFERROR(W276*1,"0")</f>
        <v>108</v>
      </c>
      <c r="N488" s="45">
        <f>IFERROR(W281*1,"0")+IFERROR(W285*1,"0")+IFERROR(W289*1,"0")+IFERROR(W293*1,"0")</f>
        <v>0</v>
      </c>
      <c r="O488" s="45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4581</v>
      </c>
      <c r="P488" s="45">
        <f>IFERROR(W326*1,"0")+IFERROR(W327*1,"0")+IFERROR(W328*1,"0")+IFERROR(W329*1,"0")+IFERROR(W330*1,"0")+IFERROR(W334*1,"0")+IFERROR(W335*1,"0")+IFERROR(W339*1,"0")+IFERROR(W340*1,"0")+IFERROR(W341*1,"0")+IFERROR(W342*1,"0")+IFERROR(W346*1,"0")</f>
        <v>100.8</v>
      </c>
      <c r="Q488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252.00000000000003</v>
      </c>
      <c r="R488" s="45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5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1605.1200000000001</v>
      </c>
      <c r="T488" s="45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3"/>
      <c r="Z488" s="51"/>
      <c r="AC488" s="313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00,00"/>
        <filter val="1 500,00"/>
        <filter val="1 950,00"/>
        <filter val="100,00"/>
        <filter val="11,90"/>
        <filter val="113,64"/>
        <filter val="12,82"/>
        <filter val="120,00"/>
        <filter val="150,00"/>
        <filter val="160,00"/>
        <filter val="18 153,30"/>
        <filter val="19 304,81"/>
        <filter val="19,23"/>
        <filter val="2 000,00"/>
        <filter val="2 603,01"/>
        <filter val="20 229,81"/>
        <filter val="20,80"/>
        <filter val="200,00"/>
        <filter val="226,67"/>
        <filter val="297,46"/>
        <filter val="3 400,00"/>
        <filter val="300,00"/>
        <filter val="320,00"/>
        <filter val="34,52"/>
        <filter val="345,24"/>
        <filter val="37"/>
        <filter val="378,79"/>
        <filter val="40,00"/>
        <filter val="400,00"/>
        <filter val="450,00"/>
        <filter val="500,00"/>
        <filter val="51,28"/>
        <filter val="52,50"/>
        <filter val="60,00"/>
        <filter val="600,00"/>
        <filter val="66,67"/>
        <filter val="7 000,00"/>
        <filter val="7 160,00"/>
        <filter val="71,43"/>
        <filter val="80,00"/>
        <filter val="800,80"/>
        <filter val="9,26"/>
        <filter val="92,50"/>
        <filter val="964,10"/>
      </filters>
    </filterColumn>
  </autoFilter>
  <mergeCells count="868">
    <mergeCell ref="D472:E472"/>
    <mergeCell ref="A419:X419"/>
    <mergeCell ref="D189:E189"/>
    <mergeCell ref="N331:T331"/>
    <mergeCell ref="D460:E460"/>
    <mergeCell ref="D454:E454"/>
    <mergeCell ref="N469:T469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A93:X93"/>
    <mergeCell ref="N50:R50"/>
    <mergeCell ref="D50:E50"/>
    <mergeCell ref="A36:M37"/>
    <mergeCell ref="N144:R144"/>
    <mergeCell ref="D187:E187"/>
    <mergeCell ref="N302:R302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D443:E443"/>
    <mergeCell ref="D87:E87"/>
    <mergeCell ref="D380:E380"/>
    <mergeCell ref="A336:M33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8:L8"/>
    <mergeCell ref="N287:T287"/>
    <mergeCell ref="N39:R39"/>
    <mergeCell ref="N166:R166"/>
    <mergeCell ref="O6:P6"/>
    <mergeCell ref="N305:R305"/>
    <mergeCell ref="N365:R365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N466:R466"/>
    <mergeCell ref="N295:T295"/>
    <mergeCell ref="N417:T417"/>
    <mergeCell ref="N434:R434"/>
    <mergeCell ref="N428:R428"/>
    <mergeCell ref="N415:R415"/>
    <mergeCell ref="O486:O487"/>
    <mergeCell ref="A255:M256"/>
    <mergeCell ref="Q486:Q487"/>
    <mergeCell ref="A44:M45"/>
    <mergeCell ref="A202:M203"/>
    <mergeCell ref="D156:E156"/>
    <mergeCell ref="N99:R99"/>
    <mergeCell ref="N397:R397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D334:E334"/>
    <mergeCell ref="N65:R65"/>
    <mergeCell ref="N363:R363"/>
    <mergeCell ref="N228:R228"/>
    <mergeCell ref="N348:T348"/>
    <mergeCell ref="D100:E100"/>
    <mergeCell ref="N17:R18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377:T377"/>
    <mergeCell ref="D398:E398"/>
    <mergeCell ref="A62:X62"/>
    <mergeCell ref="N37:T37"/>
    <mergeCell ref="D327:E327"/>
    <mergeCell ref="A333:X333"/>
    <mergeCell ref="N427:R427"/>
    <mergeCell ref="D106:E106"/>
    <mergeCell ref="N370:T370"/>
    <mergeCell ref="D220:E220"/>
    <mergeCell ref="N435:T435"/>
    <mergeCell ref="D31:E31"/>
    <mergeCell ref="A103:M104"/>
    <mergeCell ref="N357:R357"/>
    <mergeCell ref="D329:E329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I17:I18"/>
    <mergeCell ref="D306:E306"/>
    <mergeCell ref="A313:M314"/>
    <mergeCell ref="N203:T203"/>
    <mergeCell ref="A233:X233"/>
    <mergeCell ref="D400:E400"/>
    <mergeCell ref="D229:E229"/>
    <mergeCell ref="N236:R236"/>
    <mergeCell ref="D77:E77"/>
    <mergeCell ref="D108:E108"/>
    <mergeCell ref="D375:E375"/>
    <mergeCell ref="D369:E369"/>
    <mergeCell ref="N250:T250"/>
    <mergeCell ref="A297:X297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D466:E466"/>
    <mergeCell ref="N139:T139"/>
    <mergeCell ref="A245:X245"/>
    <mergeCell ref="N285:R285"/>
    <mergeCell ref="D328:E328"/>
    <mergeCell ref="D157:E157"/>
    <mergeCell ref="N129:R129"/>
    <mergeCell ref="N63:R63"/>
    <mergeCell ref="N429:R429"/>
    <mergeCell ref="A463:X463"/>
    <mergeCell ref="D448:E448"/>
    <mergeCell ref="D474:E474"/>
    <mergeCell ref="A160:X160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116:E116"/>
    <mergeCell ref="D352:E352"/>
    <mergeCell ref="N219:R219"/>
    <mergeCell ref="N194:R194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N272:T272"/>
    <mergeCell ref="N168:R168"/>
    <mergeCell ref="D424:E424"/>
    <mergeCell ref="N260:R260"/>
    <mergeCell ref="N89:R89"/>
    <mergeCell ref="D399:E399"/>
    <mergeCell ref="A383:X383"/>
    <mergeCell ref="N266:R266"/>
    <mergeCell ref="N355:T355"/>
    <mergeCell ref="A141:X141"/>
    <mergeCell ref="D423:E423"/>
    <mergeCell ref="N202:T202"/>
    <mergeCell ref="D174:E174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74:R74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D438:E438"/>
    <mergeCell ref="D267:E267"/>
    <mergeCell ref="A277:M278"/>
    <mergeCell ref="D425:E425"/>
    <mergeCell ref="D359:E359"/>
    <mergeCell ref="N409:T409"/>
    <mergeCell ref="N96:R96"/>
    <mergeCell ref="D455:E455"/>
    <mergeCell ref="A414:X414"/>
    <mergeCell ref="N449:T449"/>
    <mergeCell ref="A324:X324"/>
    <mergeCell ref="D342:E342"/>
    <mergeCell ref="N255:T255"/>
    <mergeCell ref="D407:E40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D89:E89"/>
    <mergeCell ref="N59:T59"/>
    <mergeCell ref="N109:R109"/>
    <mergeCell ref="A452:X452"/>
    <mergeCell ref="N131:T131"/>
    <mergeCell ref="N67:R67"/>
    <mergeCell ref="N303:R303"/>
    <mergeCell ref="N230:R230"/>
    <mergeCell ref="D310:E310"/>
    <mergeCell ref="N70:R70"/>
    <mergeCell ref="N95:R95"/>
    <mergeCell ref="N457:T457"/>
    <mergeCell ref="N393:R393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D6:L6"/>
    <mergeCell ref="N286:T286"/>
    <mergeCell ref="M17:M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N43:R43"/>
    <mergeCell ref="D86:E86"/>
    <mergeCell ref="N243:T243"/>
    <mergeCell ref="D386:E386"/>
    <mergeCell ref="N221:T221"/>
    <mergeCell ref="D215:E215"/>
    <mergeCell ref="A322:M323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341:R341"/>
    <mergeCell ref="D384:E384"/>
    <mergeCell ref="D213:E213"/>
    <mergeCell ref="D151:E151"/>
    <mergeCell ref="N107:R107"/>
    <mergeCell ref="D321:E321"/>
    <mergeCell ref="D150:E150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H17:H18"/>
    <mergeCell ref="N161:R161"/>
    <mergeCell ref="N41:T41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N433:R433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73:E373"/>
    <mergeCell ref="D58:E58"/>
    <mergeCell ref="D39:E39"/>
    <mergeCell ref="D138:E138"/>
    <mergeCell ref="D374:E374"/>
    <mergeCell ref="N330:R330"/>
    <mergeCell ref="N375:R375"/>
    <mergeCell ref="O5:P5"/>
    <mergeCell ref="D49:E49"/>
    <mergeCell ref="F17:F18"/>
    <mergeCell ref="N185:R185"/>
    <mergeCell ref="N136:R136"/>
    <mergeCell ref="N312:R312"/>
    <mergeCell ref="A126:X126"/>
    <mergeCell ref="N299:R299"/>
    <mergeCell ref="A53:X53"/>
    <mergeCell ref="O8:P8"/>
    <mergeCell ref="N69:R69"/>
    <mergeCell ref="N367:R367"/>
    <mergeCell ref="N196:R196"/>
    <mergeCell ref="D10:E10"/>
    <mergeCell ref="F10:G10"/>
    <mergeCell ref="A9:C9"/>
    <mergeCell ref="N268:R268"/>
    <mergeCell ref="N97:R97"/>
    <mergeCell ref="D7:L7"/>
    <mergeCell ref="A282:M283"/>
    <mergeCell ref="N148:R148"/>
    <mergeCell ref="N179:R179"/>
    <mergeCell ref="A200:X200"/>
    <mergeCell ref="D76:E76"/>
    <mergeCell ref="F5:G5"/>
    <mergeCell ref="A14:L14"/>
    <mergeCell ref="A354:M355"/>
    <mergeCell ref="N224:R224"/>
    <mergeCell ref="A47:X47"/>
    <mergeCell ref="N189:R189"/>
    <mergeCell ref="D175:E175"/>
    <mergeCell ref="A40:M41"/>
    <mergeCell ref="D218:E218"/>
    <mergeCell ref="N240:R240"/>
    <mergeCell ref="N215:R215"/>
    <mergeCell ref="D112:E112"/>
    <mergeCell ref="D56:E56"/>
    <mergeCell ref="D193:E193"/>
    <mergeCell ref="N304:R304"/>
    <mergeCell ref="D176:E176"/>
    <mergeCell ref="D285:E285"/>
    <mergeCell ref="D114:E114"/>
    <mergeCell ref="T5:U5"/>
    <mergeCell ref="N316:R316"/>
    <mergeCell ref="N145:R145"/>
    <mergeCell ref="A5:C5"/>
    <mergeCell ref="N71:R71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N441:R441"/>
    <mergeCell ref="D242:E242"/>
    <mergeCell ref="A394:M395"/>
    <mergeCell ref="A251:X251"/>
    <mergeCell ref="D107:E107"/>
    <mergeCell ref="N235:R235"/>
    <mergeCell ref="D234:E234"/>
    <mergeCell ref="A309:X309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A470:X470"/>
    <mergeCell ref="A13:L13"/>
    <mergeCell ref="A19:X19"/>
    <mergeCell ref="D102:E102"/>
    <mergeCell ref="A318:M319"/>
    <mergeCell ref="N259:R259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N152:T152"/>
    <mergeCell ref="N88:R88"/>
    <mergeCell ref="D196:E196"/>
    <mergeCell ref="A15:L15"/>
    <mergeCell ref="A48:X48"/>
    <mergeCell ref="N23:T23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  <mergeCell ref="N450:T450"/>
    <mergeCell ref="N90:R90"/>
    <mergeCell ref="N381:T381"/>
    <mergeCell ref="A347:M348"/>
    <mergeCell ref="N217:R217"/>
    <mergeCell ref="A142:X142"/>
    <mergeCell ref="A12:L12"/>
    <mergeCell ref="D101:E101"/>
    <mergeCell ref="N209:R209"/>
    <mergeCell ref="N378:T37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1"/>
    </row>
    <row r="3" spans="2:8" x14ac:dyDescent="0.2">
      <c r="B3" s="46" t="s">
        <v>688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689</v>
      </c>
      <c r="C6" s="46" t="s">
        <v>690</v>
      </c>
      <c r="D6" s="46" t="s">
        <v>691</v>
      </c>
      <c r="E6" s="46"/>
    </row>
    <row r="7" spans="2:8" x14ac:dyDescent="0.2">
      <c r="B7" s="46" t="s">
        <v>692</v>
      </c>
      <c r="C7" s="46" t="s">
        <v>693</v>
      </c>
      <c r="D7" s="46" t="s">
        <v>694</v>
      </c>
      <c r="E7" s="46"/>
    </row>
    <row r="8" spans="2:8" x14ac:dyDescent="0.2">
      <c r="B8" s="46" t="s">
        <v>695</v>
      </c>
      <c r="C8" s="46" t="s">
        <v>696</v>
      </c>
      <c r="D8" s="46" t="s">
        <v>697</v>
      </c>
      <c r="E8" s="46"/>
    </row>
    <row r="9" spans="2:8" x14ac:dyDescent="0.2">
      <c r="B9" s="46" t="s">
        <v>14</v>
      </c>
      <c r="C9" s="46" t="s">
        <v>698</v>
      </c>
      <c r="D9" s="46" t="s">
        <v>699</v>
      </c>
      <c r="E9" s="46"/>
    </row>
    <row r="10" spans="2:8" x14ac:dyDescent="0.2">
      <c r="B10" s="46" t="s">
        <v>700</v>
      </c>
      <c r="C10" s="46" t="s">
        <v>701</v>
      </c>
      <c r="D10" s="46" t="s">
        <v>702</v>
      </c>
      <c r="E10" s="46"/>
    </row>
    <row r="11" spans="2:8" x14ac:dyDescent="0.2">
      <c r="B11" s="46" t="s">
        <v>703</v>
      </c>
      <c r="C11" s="46" t="s">
        <v>704</v>
      </c>
      <c r="D11" s="46" t="s">
        <v>705</v>
      </c>
      <c r="E11" s="46"/>
    </row>
    <row r="13" spans="2:8" x14ac:dyDescent="0.2">
      <c r="B13" s="46" t="s">
        <v>706</v>
      </c>
      <c r="C13" s="46" t="s">
        <v>690</v>
      </c>
      <c r="D13" s="46"/>
      <c r="E13" s="46"/>
    </row>
    <row r="15" spans="2:8" x14ac:dyDescent="0.2">
      <c r="B15" s="46" t="s">
        <v>707</v>
      </c>
      <c r="C15" s="46" t="s">
        <v>693</v>
      </c>
      <c r="D15" s="46"/>
      <c r="E15" s="46"/>
    </row>
    <row r="17" spans="2:5" x14ac:dyDescent="0.2">
      <c r="B17" s="46" t="s">
        <v>708</v>
      </c>
      <c r="C17" s="46" t="s">
        <v>696</v>
      </c>
      <c r="D17" s="46"/>
      <c r="E17" s="46"/>
    </row>
    <row r="19" spans="2:5" x14ac:dyDescent="0.2">
      <c r="B19" s="46" t="s">
        <v>709</v>
      </c>
      <c r="C19" s="46" t="s">
        <v>698</v>
      </c>
      <c r="D19" s="46"/>
      <c r="E19" s="46"/>
    </row>
    <row r="21" spans="2:5" x14ac:dyDescent="0.2">
      <c r="B21" s="46" t="s">
        <v>710</v>
      </c>
      <c r="C21" s="46" t="s">
        <v>701</v>
      </c>
      <c r="D21" s="46"/>
      <c r="E21" s="46"/>
    </row>
    <row r="23" spans="2:5" x14ac:dyDescent="0.2">
      <c r="B23" s="46" t="s">
        <v>711</v>
      </c>
      <c r="C23" s="46" t="s">
        <v>704</v>
      </c>
      <c r="D23" s="46"/>
      <c r="E23" s="46"/>
    </row>
    <row r="25" spans="2:5" x14ac:dyDescent="0.2">
      <c r="B25" s="46" t="s">
        <v>712</v>
      </c>
      <c r="C25" s="46"/>
      <c r="D25" s="46"/>
      <c r="E25" s="46"/>
    </row>
    <row r="26" spans="2:5" x14ac:dyDescent="0.2">
      <c r="B26" s="46" t="s">
        <v>713</v>
      </c>
      <c r="C26" s="46"/>
      <c r="D26" s="46"/>
      <c r="E26" s="46"/>
    </row>
    <row r="27" spans="2:5" x14ac:dyDescent="0.2">
      <c r="B27" s="46" t="s">
        <v>714</v>
      </c>
      <c r="C27" s="46"/>
      <c r="D27" s="46"/>
      <c r="E27" s="46"/>
    </row>
    <row r="28" spans="2:5" x14ac:dyDescent="0.2">
      <c r="B28" s="46" t="s">
        <v>715</v>
      </c>
      <c r="C28" s="46"/>
      <c r="D28" s="46"/>
      <c r="E28" s="46"/>
    </row>
    <row r="29" spans="2:5" x14ac:dyDescent="0.2">
      <c r="B29" s="46" t="s">
        <v>716</v>
      </c>
      <c r="C29" s="46"/>
      <c r="D29" s="46"/>
      <c r="E29" s="46"/>
    </row>
    <row r="30" spans="2:5" x14ac:dyDescent="0.2">
      <c r="B30" s="46" t="s">
        <v>717</v>
      </c>
      <c r="C30" s="46"/>
      <c r="D30" s="46"/>
      <c r="E30" s="46"/>
    </row>
    <row r="31" spans="2:5" x14ac:dyDescent="0.2">
      <c r="B31" s="46" t="s">
        <v>718</v>
      </c>
      <c r="C31" s="46"/>
      <c r="D31" s="46"/>
      <c r="E31" s="46"/>
    </row>
    <row r="32" spans="2:5" x14ac:dyDescent="0.2">
      <c r="B32" s="46" t="s">
        <v>719</v>
      </c>
      <c r="C32" s="46"/>
      <c r="D32" s="46"/>
      <c r="E32" s="46"/>
    </row>
    <row r="33" spans="2:5" x14ac:dyDescent="0.2">
      <c r="B33" s="46" t="s">
        <v>720</v>
      </c>
      <c r="C33" s="46"/>
      <c r="D33" s="46"/>
      <c r="E33" s="46"/>
    </row>
    <row r="34" spans="2:5" x14ac:dyDescent="0.2">
      <c r="B34" s="46" t="s">
        <v>721</v>
      </c>
      <c r="C34" s="46"/>
      <c r="D34" s="46"/>
      <c r="E34" s="46"/>
    </row>
    <row r="35" spans="2:5" x14ac:dyDescent="0.2">
      <c r="B35" s="46" t="s">
        <v>722</v>
      </c>
      <c r="C35" s="46"/>
      <c r="D35" s="46"/>
      <c r="E35" s="46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