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689F2CD-49CE-47A7-A693-3D1F845D38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V469" i="1"/>
  <c r="W468" i="1"/>
  <c r="X468" i="1" s="1"/>
  <c r="W467" i="1"/>
  <c r="X467" i="1" s="1"/>
  <c r="W466" i="1"/>
  <c r="X466" i="1" s="1"/>
  <c r="N466" i="1"/>
  <c r="W465" i="1"/>
  <c r="X465" i="1" s="1"/>
  <c r="W464" i="1"/>
  <c r="W469" i="1" s="1"/>
  <c r="V462" i="1"/>
  <c r="V461" i="1"/>
  <c r="W460" i="1"/>
  <c r="X460" i="1" s="1"/>
  <c r="W459" i="1"/>
  <c r="X459" i="1" s="1"/>
  <c r="W458" i="1"/>
  <c r="X458" i="1" s="1"/>
  <c r="W457" i="1"/>
  <c r="V455" i="1"/>
  <c r="W454" i="1"/>
  <c r="V454" i="1"/>
  <c r="X453" i="1"/>
  <c r="W453" i="1"/>
  <c r="X452" i="1"/>
  <c r="X454" i="1" s="1"/>
  <c r="W452" i="1"/>
  <c r="W455" i="1" s="1"/>
  <c r="V450" i="1"/>
  <c r="V449" i="1"/>
  <c r="W448" i="1"/>
  <c r="X448" i="1" s="1"/>
  <c r="W447" i="1"/>
  <c r="V443" i="1"/>
  <c r="V442" i="1"/>
  <c r="X441" i="1"/>
  <c r="W441" i="1"/>
  <c r="N441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X432" i="1"/>
  <c r="W432" i="1"/>
  <c r="N432" i="1"/>
  <c r="W431" i="1"/>
  <c r="N431" i="1"/>
  <c r="V429" i="1"/>
  <c r="V428" i="1"/>
  <c r="W427" i="1"/>
  <c r="X427" i="1" s="1"/>
  <c r="N427" i="1"/>
  <c r="W426" i="1"/>
  <c r="X426" i="1" s="1"/>
  <c r="X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X418" i="1"/>
  <c r="W418" i="1"/>
  <c r="N418" i="1"/>
  <c r="W417" i="1"/>
  <c r="X417" i="1" s="1"/>
  <c r="N417" i="1"/>
  <c r="W416" i="1"/>
  <c r="X416" i="1" s="1"/>
  <c r="N416" i="1"/>
  <c r="W415" i="1"/>
  <c r="N415" i="1"/>
  <c r="W414" i="1"/>
  <c r="X414" i="1" s="1"/>
  <c r="N414" i="1"/>
  <c r="V410" i="1"/>
  <c r="V409" i="1"/>
  <c r="W408" i="1"/>
  <c r="W410" i="1" s="1"/>
  <c r="V406" i="1"/>
  <c r="V405" i="1"/>
  <c r="W404" i="1"/>
  <c r="V402" i="1"/>
  <c r="V401" i="1"/>
  <c r="W400" i="1"/>
  <c r="W402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7" i="1" s="1"/>
  <c r="N385" i="1"/>
  <c r="V382" i="1"/>
  <c r="V381" i="1"/>
  <c r="W380" i="1"/>
  <c r="X380" i="1" s="1"/>
  <c r="W379" i="1"/>
  <c r="X379" i="1" s="1"/>
  <c r="W378" i="1"/>
  <c r="X378" i="1" s="1"/>
  <c r="W377" i="1"/>
  <c r="V375" i="1"/>
  <c r="V374" i="1"/>
  <c r="W373" i="1"/>
  <c r="W375" i="1" s="1"/>
  <c r="N373" i="1"/>
  <c r="V371" i="1"/>
  <c r="V370" i="1"/>
  <c r="W369" i="1"/>
  <c r="X369" i="1" s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W361" i="1"/>
  <c r="X361" i="1" s="1"/>
  <c r="N361" i="1"/>
  <c r="X360" i="1"/>
  <c r="W360" i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V348" i="1"/>
  <c r="V347" i="1"/>
  <c r="W346" i="1"/>
  <c r="X346" i="1" s="1"/>
  <c r="N346" i="1"/>
  <c r="W345" i="1"/>
  <c r="W347" i="1" s="1"/>
  <c r="N345" i="1"/>
  <c r="V341" i="1"/>
  <c r="V340" i="1"/>
  <c r="W339" i="1"/>
  <c r="N339" i="1"/>
  <c r="V337" i="1"/>
  <c r="V336" i="1"/>
  <c r="W335" i="1"/>
  <c r="X335" i="1" s="1"/>
  <c r="N335" i="1"/>
  <c r="W334" i="1"/>
  <c r="X334" i="1" s="1"/>
  <c r="N334" i="1"/>
  <c r="W333" i="1"/>
  <c r="N333" i="1"/>
  <c r="W332" i="1"/>
  <c r="X332" i="1" s="1"/>
  <c r="N332" i="1"/>
  <c r="V330" i="1"/>
  <c r="V329" i="1"/>
  <c r="W328" i="1"/>
  <c r="X328" i="1" s="1"/>
  <c r="N328" i="1"/>
  <c r="X327" i="1"/>
  <c r="X329" i="1" s="1"/>
  <c r="W327" i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N319" i="1"/>
  <c r="V316" i="1"/>
  <c r="V315" i="1"/>
  <c r="W314" i="1"/>
  <c r="N314" i="1"/>
  <c r="V312" i="1"/>
  <c r="V311" i="1"/>
  <c r="W310" i="1"/>
  <c r="X310" i="1" s="1"/>
  <c r="N310" i="1"/>
  <c r="X309" i="1"/>
  <c r="X311" i="1" s="1"/>
  <c r="W309" i="1"/>
  <c r="V307" i="1"/>
  <c r="V306" i="1"/>
  <c r="W305" i="1"/>
  <c r="X305" i="1" s="1"/>
  <c r="N305" i="1"/>
  <c r="X304" i="1"/>
  <c r="W304" i="1"/>
  <c r="X303" i="1"/>
  <c r="X306" i="1" s="1"/>
  <c r="W303" i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N293" i="1"/>
  <c r="X292" i="1"/>
  <c r="W292" i="1"/>
  <c r="N292" i="1"/>
  <c r="V288" i="1"/>
  <c r="W287" i="1"/>
  <c r="V287" i="1"/>
  <c r="X286" i="1"/>
  <c r="X287" i="1" s="1"/>
  <c r="W286" i="1"/>
  <c r="W288" i="1" s="1"/>
  <c r="N286" i="1"/>
  <c r="V284" i="1"/>
  <c r="W283" i="1"/>
  <c r="V283" i="1"/>
  <c r="X282" i="1"/>
  <c r="X283" i="1" s="1"/>
  <c r="W282" i="1"/>
  <c r="W284" i="1" s="1"/>
  <c r="N282" i="1"/>
  <c r="V280" i="1"/>
  <c r="W279" i="1"/>
  <c r="V279" i="1"/>
  <c r="X278" i="1"/>
  <c r="X279" i="1" s="1"/>
  <c r="W278" i="1"/>
  <c r="W280" i="1" s="1"/>
  <c r="N278" i="1"/>
  <c r="V276" i="1"/>
  <c r="W275" i="1"/>
  <c r="V275" i="1"/>
  <c r="X274" i="1"/>
  <c r="X275" i="1" s="1"/>
  <c r="W274" i="1"/>
  <c r="N481" i="1" s="1"/>
  <c r="N274" i="1"/>
  <c r="V271" i="1"/>
  <c r="W270" i="1"/>
  <c r="V270" i="1"/>
  <c r="X269" i="1"/>
  <c r="W269" i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N259" i="1"/>
  <c r="W258" i="1"/>
  <c r="X258" i="1" s="1"/>
  <c r="N258" i="1"/>
  <c r="V255" i="1"/>
  <c r="V254" i="1"/>
  <c r="X253" i="1"/>
  <c r="W253" i="1"/>
  <c r="N253" i="1"/>
  <c r="W252" i="1"/>
  <c r="X252" i="1" s="1"/>
  <c r="N252" i="1"/>
  <c r="W251" i="1"/>
  <c r="W255" i="1" s="1"/>
  <c r="N251" i="1"/>
  <c r="V249" i="1"/>
  <c r="V248" i="1"/>
  <c r="W247" i="1"/>
  <c r="X247" i="1" s="1"/>
  <c r="N247" i="1"/>
  <c r="W246" i="1"/>
  <c r="X246" i="1" s="1"/>
  <c r="W245" i="1"/>
  <c r="V243" i="1"/>
  <c r="V242" i="1"/>
  <c r="W241" i="1"/>
  <c r="X241" i="1" s="1"/>
  <c r="N241" i="1"/>
  <c r="W240" i="1"/>
  <c r="N240" i="1"/>
  <c r="X239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X227" i="1"/>
  <c r="W227" i="1"/>
  <c r="N227" i="1"/>
  <c r="V225" i="1"/>
  <c r="V224" i="1"/>
  <c r="W223" i="1"/>
  <c r="X223" i="1" s="1"/>
  <c r="N223" i="1"/>
  <c r="W222" i="1"/>
  <c r="N222" i="1"/>
  <c r="W221" i="1"/>
  <c r="X221" i="1" s="1"/>
  <c r="N221" i="1"/>
  <c r="V219" i="1"/>
  <c r="V218" i="1"/>
  <c r="W217" i="1"/>
  <c r="W219" i="1" s="1"/>
  <c r="N217" i="1"/>
  <c r="V215" i="1"/>
  <c r="V214" i="1"/>
  <c r="W213" i="1"/>
  <c r="X213" i="1" s="1"/>
  <c r="N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V196" i="1"/>
  <c r="V195" i="1"/>
  <c r="W194" i="1"/>
  <c r="J481" i="1" s="1"/>
  <c r="N194" i="1"/>
  <c r="V191" i="1"/>
  <c r="V190" i="1"/>
  <c r="W189" i="1"/>
  <c r="X189" i="1" s="1"/>
  <c r="N189" i="1"/>
  <c r="W188" i="1"/>
  <c r="N188" i="1"/>
  <c r="X187" i="1"/>
  <c r="W187" i="1"/>
  <c r="X186" i="1"/>
  <c r="W186" i="1"/>
  <c r="V184" i="1"/>
  <c r="V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X173" i="1"/>
  <c r="W173" i="1"/>
  <c r="X172" i="1"/>
  <c r="W172" i="1"/>
  <c r="X171" i="1"/>
  <c r="W171" i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N166" i="1"/>
  <c r="V164" i="1"/>
  <c r="V163" i="1"/>
  <c r="W162" i="1"/>
  <c r="X162" i="1" s="1"/>
  <c r="N162" i="1"/>
  <c r="W161" i="1"/>
  <c r="X161" i="1" s="1"/>
  <c r="N161" i="1"/>
  <c r="W160" i="1"/>
  <c r="N160" i="1"/>
  <c r="W159" i="1"/>
  <c r="X159" i="1" s="1"/>
  <c r="N159" i="1"/>
  <c r="V157" i="1"/>
  <c r="V156" i="1"/>
  <c r="W155" i="1"/>
  <c r="X155" i="1" s="1"/>
  <c r="N155" i="1"/>
  <c r="W154" i="1"/>
  <c r="W156" i="1" s="1"/>
  <c r="V152" i="1"/>
  <c r="V151" i="1"/>
  <c r="W150" i="1"/>
  <c r="X150" i="1" s="1"/>
  <c r="N150" i="1"/>
  <c r="W149" i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X138" i="1"/>
  <c r="W138" i="1"/>
  <c r="N138" i="1"/>
  <c r="W137" i="1"/>
  <c r="N137" i="1"/>
  <c r="W136" i="1"/>
  <c r="X136" i="1" s="1"/>
  <c r="N136" i="1"/>
  <c r="V133" i="1"/>
  <c r="V132" i="1"/>
  <c r="W131" i="1"/>
  <c r="X131" i="1" s="1"/>
  <c r="N131" i="1"/>
  <c r="W130" i="1"/>
  <c r="X130" i="1" s="1"/>
  <c r="N130" i="1"/>
  <c r="W129" i="1"/>
  <c r="W132" i="1" s="1"/>
  <c r="N129" i="1"/>
  <c r="V125" i="1"/>
  <c r="V124" i="1"/>
  <c r="W123" i="1"/>
  <c r="X123" i="1" s="1"/>
  <c r="N123" i="1"/>
  <c r="W122" i="1"/>
  <c r="N122" i="1"/>
  <c r="X121" i="1"/>
  <c r="W121" i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V99" i="1"/>
  <c r="V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W91" i="1"/>
  <c r="X91" i="1" s="1"/>
  <c r="N91" i="1"/>
  <c r="V89" i="1"/>
  <c r="V88" i="1"/>
  <c r="X87" i="1"/>
  <c r="W87" i="1"/>
  <c r="N87" i="1"/>
  <c r="W86" i="1"/>
  <c r="X86" i="1" s="1"/>
  <c r="W85" i="1"/>
  <c r="X85" i="1" s="1"/>
  <c r="W84" i="1"/>
  <c r="X84" i="1" s="1"/>
  <c r="W83" i="1"/>
  <c r="N83" i="1"/>
  <c r="V81" i="1"/>
  <c r="V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W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V475" i="1" s="1"/>
  <c r="W22" i="1"/>
  <c r="N22" i="1"/>
  <c r="H10" i="1"/>
  <c r="A9" i="1"/>
  <c r="D7" i="1"/>
  <c r="O6" i="1"/>
  <c r="N2" i="1"/>
  <c r="X129" i="1" l="1"/>
  <c r="X194" i="1"/>
  <c r="X195" i="1" s="1"/>
  <c r="W195" i="1"/>
  <c r="X217" i="1"/>
  <c r="X218" i="1" s="1"/>
  <c r="W218" i="1"/>
  <c r="X373" i="1"/>
  <c r="X374" i="1" s="1"/>
  <c r="W374" i="1"/>
  <c r="X400" i="1"/>
  <c r="X401" i="1" s="1"/>
  <c r="W401" i="1"/>
  <c r="X408" i="1"/>
  <c r="X409" i="1" s="1"/>
  <c r="W409" i="1"/>
  <c r="X363" i="1"/>
  <c r="X80" i="1"/>
  <c r="W254" i="1"/>
  <c r="X397" i="1"/>
  <c r="W237" i="1"/>
  <c r="X251" i="1"/>
  <c r="W306" i="1"/>
  <c r="W311" i="1"/>
  <c r="X464" i="1"/>
  <c r="X469" i="1" s="1"/>
  <c r="V474" i="1"/>
  <c r="F10" i="1"/>
  <c r="J9" i="1"/>
  <c r="F9" i="1"/>
  <c r="A10" i="1"/>
  <c r="X57" i="1"/>
  <c r="X59" i="1" s="1"/>
  <c r="D481" i="1"/>
  <c r="W60" i="1"/>
  <c r="W81" i="1"/>
  <c r="W89" i="1"/>
  <c r="X83" i="1"/>
  <c r="X88" i="1" s="1"/>
  <c r="W88" i="1"/>
  <c r="X92" i="1"/>
  <c r="X98" i="1" s="1"/>
  <c r="W98" i="1"/>
  <c r="X137" i="1"/>
  <c r="X145" i="1" s="1"/>
  <c r="H481" i="1"/>
  <c r="W146" i="1"/>
  <c r="I481" i="1"/>
  <c r="W152" i="1"/>
  <c r="X149" i="1"/>
  <c r="X151" i="1" s="1"/>
  <c r="W151" i="1"/>
  <c r="W214" i="1"/>
  <c r="X222" i="1"/>
  <c r="X224" i="1" s="1"/>
  <c r="W224" i="1"/>
  <c r="W324" i="1"/>
  <c r="H9" i="1"/>
  <c r="B481" i="1"/>
  <c r="W473" i="1"/>
  <c r="W472" i="1"/>
  <c r="W23" i="1"/>
  <c r="X22" i="1"/>
  <c r="X23" i="1" s="1"/>
  <c r="W24" i="1"/>
  <c r="W32" i="1"/>
  <c r="W33" i="1"/>
  <c r="X26" i="1"/>
  <c r="X32" i="1" s="1"/>
  <c r="W118" i="1"/>
  <c r="X122" i="1"/>
  <c r="X124" i="1" s="1"/>
  <c r="W124" i="1"/>
  <c r="X160" i="1"/>
  <c r="X163" i="1" s="1"/>
  <c r="W164" i="1"/>
  <c r="W184" i="1"/>
  <c r="X188" i="1"/>
  <c r="X190" i="1" s="1"/>
  <c r="W190" i="1"/>
  <c r="W236" i="1"/>
  <c r="X240" i="1"/>
  <c r="X242" i="1" s="1"/>
  <c r="W242" i="1"/>
  <c r="X259" i="1"/>
  <c r="X265" i="1" s="1"/>
  <c r="M481" i="1"/>
  <c r="W266" i="1"/>
  <c r="X293" i="1"/>
  <c r="X300" i="1" s="1"/>
  <c r="W300" i="1"/>
  <c r="X333" i="1"/>
  <c r="X336" i="1" s="1"/>
  <c r="W337" i="1"/>
  <c r="W364" i="1"/>
  <c r="W371" i="1"/>
  <c r="X366" i="1"/>
  <c r="X370" i="1" s="1"/>
  <c r="W370" i="1"/>
  <c r="W381" i="1"/>
  <c r="X377" i="1"/>
  <c r="X381" i="1" s="1"/>
  <c r="W382" i="1"/>
  <c r="W398" i="1"/>
  <c r="W405" i="1"/>
  <c r="X404" i="1"/>
  <c r="X405" i="1" s="1"/>
  <c r="W406" i="1"/>
  <c r="X415" i="1"/>
  <c r="X423" i="1" s="1"/>
  <c r="S481" i="1"/>
  <c r="W423" i="1"/>
  <c r="W429" i="1"/>
  <c r="W437" i="1"/>
  <c r="X431" i="1"/>
  <c r="X437" i="1" s="1"/>
  <c r="W438" i="1"/>
  <c r="W443" i="1"/>
  <c r="X440" i="1"/>
  <c r="X442" i="1" s="1"/>
  <c r="W442" i="1"/>
  <c r="Q481" i="1"/>
  <c r="V471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481" i="1"/>
  <c r="W52" i="1"/>
  <c r="X49" i="1"/>
  <c r="X51" i="1" s="1"/>
  <c r="W59" i="1"/>
  <c r="W99" i="1"/>
  <c r="W110" i="1"/>
  <c r="X101" i="1"/>
  <c r="X110" i="1" s="1"/>
  <c r="W111" i="1"/>
  <c r="W117" i="1"/>
  <c r="X113" i="1"/>
  <c r="X117" i="1" s="1"/>
  <c r="F481" i="1"/>
  <c r="X132" i="1"/>
  <c r="W145" i="1"/>
  <c r="W157" i="1"/>
  <c r="X154" i="1"/>
  <c r="X156" i="1" s="1"/>
  <c r="W163" i="1"/>
  <c r="W183" i="1"/>
  <c r="X166" i="1"/>
  <c r="X183" i="1" s="1"/>
  <c r="W191" i="1"/>
  <c r="X214" i="1"/>
  <c r="W225" i="1"/>
  <c r="X236" i="1"/>
  <c r="W243" i="1"/>
  <c r="W249" i="1"/>
  <c r="X245" i="1"/>
  <c r="X248" i="1" s="1"/>
  <c r="W248" i="1"/>
  <c r="X254" i="1"/>
  <c r="W265" i="1"/>
  <c r="W271" i="1"/>
  <c r="X268" i="1"/>
  <c r="X270" i="1" s="1"/>
  <c r="O481" i="1"/>
  <c r="W307" i="1"/>
  <c r="W312" i="1"/>
  <c r="W315" i="1"/>
  <c r="X314" i="1"/>
  <c r="X315" i="1" s="1"/>
  <c r="W316" i="1"/>
  <c r="P481" i="1"/>
  <c r="W325" i="1"/>
  <c r="X319" i="1"/>
  <c r="X324" i="1" s="1"/>
  <c r="W450" i="1"/>
  <c r="W461" i="1"/>
  <c r="X457" i="1"/>
  <c r="X461" i="1" s="1"/>
  <c r="W462" i="1"/>
  <c r="E481" i="1"/>
  <c r="W80" i="1"/>
  <c r="W125" i="1"/>
  <c r="G481" i="1"/>
  <c r="W133" i="1"/>
  <c r="W196" i="1"/>
  <c r="L481" i="1"/>
  <c r="W215" i="1"/>
  <c r="W276" i="1"/>
  <c r="W301" i="1"/>
  <c r="W330" i="1"/>
  <c r="W329" i="1"/>
  <c r="W336" i="1"/>
  <c r="W340" i="1"/>
  <c r="X339" i="1"/>
  <c r="X340" i="1" s="1"/>
  <c r="W341" i="1"/>
  <c r="W348" i="1"/>
  <c r="X345" i="1"/>
  <c r="X347" i="1" s="1"/>
  <c r="W363" i="1"/>
  <c r="R481" i="1"/>
  <c r="W388" i="1"/>
  <c r="X385" i="1"/>
  <c r="X387" i="1" s="1"/>
  <c r="W397" i="1"/>
  <c r="W424" i="1"/>
  <c r="W428" i="1"/>
  <c r="T481" i="1"/>
  <c r="W449" i="1"/>
  <c r="X447" i="1"/>
  <c r="X449" i="1" s="1"/>
  <c r="W470" i="1"/>
  <c r="W474" i="1" l="1"/>
  <c r="X476" i="1"/>
  <c r="W471" i="1"/>
  <c r="W475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<sst xmlns="http://schemas.openxmlformats.org/spreadsheetml/2006/main" count="2016" uniqueCount="703">
  <si>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</si>
  <si>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</si>
  <si>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</si>
  <si>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</si>
  <si>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</si>
  <si>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</si>
  <si>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</si>
  <si>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</si>
  <si>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</si>
  <si>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</si>
  <si>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</si>
  <si>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</si>
  <si>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</si>
  <si>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</si>
  <si>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</si>
  <si>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</si>
  <si>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</si>
  <si>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</si>
  <si>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</si>
  <si>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</si>
  <si>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</si>
  <si>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</si>
  <si>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</si>
  <si>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</si>
  <si>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</si>
  <si>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</si>
  <si>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</si>
  <si>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</si>
  <si>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</si>
  <si>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</si>
  <si>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</si>
  <si>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</si>
  <si>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</si>
  <si>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</si>
  <si>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</si>
  <si>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</si>
  <si>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</si>
  <si>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</si>
  <si>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</si>
  <si>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</si>
  <si>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</si>
  <si>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</si>
  <si>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</si>
  <si>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</si>
  <si>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</si>
  <si>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</si>
  <si>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</si>
  <si>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</si>
  <si>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</si>
  <si>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</si>
  <si>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</si>
  <si>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</si>
  <si>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</si>
  <si>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</si>
  <si>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</si>
  <si>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</si>
  <si>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</si>
  <si>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</si>
  <si>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</si>
  <si>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</si>
  <si>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</si>
  <si>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</si>
  <si>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</si>
  <si>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</si>
  <si>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</si>
  <si>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</si>
  <si>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</si>
  <si>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</si>
  <si>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</si>
  <si>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</si>
  <si>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</si>
  <si>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</si>
  <si>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</si>
  <si>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</si>
  <si>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</si>
  <si>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</si>
  <si>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</si>
  <si>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</si>
  <si>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</si>
  <si>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</si>
  <si>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</si>
  <si>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</si>
  <si>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</si>
  <si>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</si>
  <si>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</si>
  <si>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</si>
  <si>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</si>
  <si>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</si>
  <si>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</si>
  <si>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</si>
  <si>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</si>
  <si>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</si>
  <si>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</si>
  <si>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</si>
  <si>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</si>
  <si>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</si>
  <si>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</si>
  <si>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</si>
  <si>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</si>
  <si>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</si>
  <si>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</si>
  <si>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</si>
  <si>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</si>
  <si>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</si>
  <si>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</si>
  <si>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</si>
  <si>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</si>
  <si>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</si>
  <si>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</si>
  <si>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</si>
  <si>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</si>
  <si>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</si>
  <si>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</si>
  <si>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</si>
  <si>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</si>
  <si>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</si>
  <si>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</si>
  <si>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</si>
  <si>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</si>
  <si>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</si>
  <si>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</si>
  <si>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</si>
  <si>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</si>
  <si>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</si>
  <si>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</si>
  <si>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</si>
  <si>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</si>
  <si>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</si>
  <si>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</si>
  <si>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</si>
  <si>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</si>
  <si>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</si>
  <si>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</si>
  <si>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</si>
  <si>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</si>
  <si>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</si>
  <si>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</si>
  <si>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</si>
  <si>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</si>
  <si>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</si>
  <si>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</si>
  <si>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</si>
  <si>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</si>
  <si>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</si>
  <si>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</si>
  <si>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</si>
  <si>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</si>
  <si>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</si>
  <si>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</si>
  <si>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</si>
  <si>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</si>
  <si>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</si>
  <si>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</si>
  <si>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</si>
  <si>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</si>
  <si>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</si>
  <si>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</si>
  <si>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</si>
  <si>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</si>
  <si>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</si>
  <si>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</si>
  <si>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</si>
  <si>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</si>
  <si>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</si>
  <si>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</si>
  <si>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</si>
  <si>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</si>
  <si>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</si>
  <si>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</si>
  <si>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</si>
  <si>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</si>
  <si>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</si>
  <si>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</si>
  <si>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</si>
  <si>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</si>
  <si>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</si>
  <si>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</si>
  <si>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</si>
  <si>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</si>
  <si>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</si>
  <si>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</si>
  <si>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</si>
  <si>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</si>
  <si>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</si>
  <si>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</si>
  <si>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</si>
  <si>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</si>
  <si>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</si>
  <si>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</si>
  <si>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</si>
  <si>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</si>
  <si>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</si>
  <si>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</si>
  <si>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</si>
  <si>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</si>
  <si>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</si>
  <si>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</si>
  <si>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</si>
  <si>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</si>
  <si>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</si>
  <si>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</si>
  <si>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</si>
  <si>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</si>
  <si>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</si>
  <si>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</si>
  <si>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</si>
  <si>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</si>
  <si>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</si>
  <si>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</si>
  <si>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</si>
  <si>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</si>
  <si>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</si>
  <si>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</si>
  <si>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</si>
  <si>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</si>
  <si>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</si>
  <si>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</si>
  <si>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</si>
  <si>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</si>
  <si>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</si>
  <si>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</si>
  <si>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</si>
  <si>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</si>
  <si>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</si>
  <si>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</si>
  <si>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</si>
  <si>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</si>
  <si>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</si>
  <si>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</si>
  <si>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</si>
  <si>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</si>
  <si>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</si>
  <si>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</si>
  <si>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</si>
  <si>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</si>
  <si>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</si>
  <si>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</si>
  <si>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</si>
  <si>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</si>
  <si>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</si>
  <si>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</si>
  <si>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</si>
  <si>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</si>
  <si>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</si>
  <si>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</si>
  <si>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</si>
  <si>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</si>
  <si>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</si>
  <si>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</si>
  <si>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</si>
  <si>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</si>
  <si>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</si>
  <si>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</si>
  <si>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</si>
  <si>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</si>
  <si>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</si>
  <si>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</si>
  <si>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</si>
  <si>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</si>
  <si>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</si>
  <si>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</si>
  <si>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</si>
  <si>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</si>
  <si>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</si>
  <si>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</si>
  <si>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</si>
  <si>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</si>
  <si>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</si>
  <si>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</si>
  <si>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</si>
  <si>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</si>
  <si>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</si>
  <si>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</si>
  <si>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</si>
  <si>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</si>
  <si>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</si>
  <si>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</si>
  <si>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</si>
  <si>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</si>
  <si>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</si>
  <si>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</si>
  <si>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</si>
  <si>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</si>
  <si>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</si>
  <si>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</si>
  <si>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</si>
  <si>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</si>
  <si>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</si>
  <si>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</si>
  <si>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</si>
  <si>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</si>
  <si>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</si>
  <si>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</si>
  <si>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</si>
  <si>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</si>
  <si>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</si>
  <si>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</si>
  <si>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</si>
  <si>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</si>
  <si>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</si>
  <si>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</si>
  <si>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</si>
  <si>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</si>
  <si>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</si>
  <si>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</si>
  <si>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</si>
  <si>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</si>
  <si>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</si>
  <si>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</si>
  <si>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</si>
  <si>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</si>
  <si>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</si>
  <si>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</si>
  <si>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</si>
  <si>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</si>
  <si>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</si>
  <si>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</si>
  <si>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</si>
  <si>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</si>
  <si>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</si>
  <si>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</si>
  <si>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</si>
  <si>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</si>
  <si>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</si>
  <si>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</si>
  <si>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</si>
  <si>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</si>
  <si>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</si>
  <si>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</si>
  <si>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</si>
  <si>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</si>
  <si>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</si>
  <si>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</si>
  <si>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</si>
  <si>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</si>
  <si>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</si>
  <si>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</si>
  <si>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</si>
  <si>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</si>
  <si>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</si>
  <si>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</si>
  <si>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</si>
  <si>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</si>
  <si>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</si>
  <si>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</si>
  <si>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</si>
  <si>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</si>
  <si>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</si>
  <si>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</si>
  <si>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</si>
  <si>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</si>
  <si>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</si>
  <si>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</si>
  <si>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</si>
  <si>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</si>
  <si>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</si>
  <si>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</si>
  <si>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</si>
  <si>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</si>
  <si>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</si>
  <si>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</si>
  <si>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</si>
  <si>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</si>
  <si>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</si>
  <si>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</si>
  <si>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</si>
  <si>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</si>
  <si>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</si>
  <si>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</si>
  <si>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</si>
  <si>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</si>
  <si>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</si>
  <si>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</si>
  <si>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</si>
  <si>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</si>
  <si>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</si>
  <si>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</si>
  <si>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</si>
  <si>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</si>
  <si>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</si>
  <si>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</si>
  <si>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</si>
  <si>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</si>
  <si>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</si>
  <si>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</si>
  <si>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</si>
  <si>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</si>
  <si>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</si>
  <si>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</si>
  <si>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</si>
  <si>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</si>
  <si>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</si>
  <si>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</si>
  <si>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</si>
  <si>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</si>
  <si>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</si>
  <si>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</si>
  <si>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</si>
  <si>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</si>
  <si>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</si>
  <si>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</si>
  <si>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</si>
  <si>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</si>
  <si>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</si>
  <si>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</si>
  <si>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</si>
  <si>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</si>
  <si>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</si>
  <si>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</si>
  <si>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</si>
  <si>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</si>
  <si>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</si>
  <si>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</si>
  <si>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</si>
  <si>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</si>
  <si>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</si>
  <si>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</si>
  <si>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</si>
  <si>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</si>
  <si>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</si>
  <si>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</si>
  <si>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</si>
  <si>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</si>
  <si>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</si>
  <si>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</si>
  <si>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</si>
  <si>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</si>
  <si>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</si>
  <si>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</si>
  <si>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</si>
  <si>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</si>
  <si>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</si>
  <si>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</si>
  <si>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</si>
  <si>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</si>
  <si>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</si>
  <si>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</si>
  <si>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</si>
  <si>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</si>
  <si>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</si>
  <si>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</si>
  <si>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</si>
  <si>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</si>
  <si>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</si>
  <si>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</si>
  <si>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</si>
  <si>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</si>
  <si>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</si>
  <si>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</si>
  <si>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</si>
  <si>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</si>
  <si>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</si>
  <si>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</si>
  <si>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</si>
  <si>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</si>
  <si>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</si>
  <si>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</si>
  <si>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</si>
  <si>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</si>
  <si>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</si>
  <si>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</si>
  <si>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</si>
  <si>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</si>
  <si>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</si>
  <si>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</si>
  <si>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</si>
  <si>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</si>
  <si>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</si>
  <si>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</si>
  <si>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</si>
  <si>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</si>
  <si>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</si>
  <si>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</si>
  <si>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</si>
  <si>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</si>
  <si>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</si>
  <si>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</si>
  <si>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</si>
  <si>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</si>
  <si>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</si>
  <si>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</si>
  <si>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</si>
  <si>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</si>
  <si>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</si>
  <si>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</si>
  <si>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</si>
  <si>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</si>
  <si>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</si>
  <si>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</si>
  <si>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</si>
  <si>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</si>
  <si>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</si>
  <si>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</si>
  <si>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</si>
  <si>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</si>
  <si>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</si>
  <si>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</si>
  <si>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</si>
  <si>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</si>
  <si>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</si>
  <si>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</si>
  <si>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</si>
  <si>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</si>
  <si>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</si>
  <si>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</si>
  <si>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</si>
  <si>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</si>
  <si>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</si>
  <si>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</si>
  <si>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</si>
  <si>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</si>
  <si>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</si>
  <si>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</si>
  <si>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</si>
  <si>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</si>
  <si>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</si>
  <si>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</si>
  <si>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</si>
  <si>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</si>
  <si>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</si>
  <si>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</si>
  <si>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</si>
  <si>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</si>
  <si>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</si>
  <si>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</si>
  <si>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</si>
  <si>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</si>
  <si>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</si>
  <si>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</si>
  <si>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</si>
  <si>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</si>
  <si>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</si>
  <si>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</si>
  <si>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</si>
  <si>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</si>
  <si>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</si>
  <si>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</si>
  <si>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</si>
  <si>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</si>
  <si>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</si>
  <si>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</si>
  <si>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</si>
  <si>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</si>
  <si>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</si>
  <si>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</si>
  <si>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</si>
  <si>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</si>
  <si>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</si>
  <si>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</si>
  <si>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</si>
  <si>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</si>
  <si>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</si>
  <si>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</si>
  <si>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</si>
  <si>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</si>
  <si>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</si>
  <si>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</si>
  <si>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</si>
  <si>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</si>
  <si>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</si>
  <si>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</si>
  <si>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</si>
  <si>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</si>
  <si>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</si>
  <si>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</si>
  <si>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</si>
  <si>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</si>
  <si>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</si>
  <si>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</si>
  <si>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</si>
  <si>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</si>
  <si>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</si>
  <si>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</si>
  <si>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</si>
  <si>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</si>
  <si>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</si>
  <si>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</si>
  <si>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</si>
  <si>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</si>
  <si>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</si>
  <si>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</si>
  <si>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</si>
  <si>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</si>
  <si>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</si>
  <si>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</si>
  <si>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</si>
  <si>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</si>
  <si>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</si>
  <si>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</si>
  <si>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</si>
  <si>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</si>
  <si>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</si>
  <si>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</si>
  <si>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</si>
  <si>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</si>
  <si>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</si>
  <si>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</si>
  <si>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</si>
  <si>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</si>
  <si>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</si>
  <si>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</si>
  <si>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</si>
  <si>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</si>
  <si>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</si>
  <si>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</si>
  <si>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</si>
  <si>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</si>
  <si>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</si>
  <si>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</si>
  <si>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</si>
  <si>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</si>
  <si>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</si>
  <si>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</si>
  <si>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</si>
  <si>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</si>
  <si>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</si>
  <si>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</si>
  <si>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</si>
  <si>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</si>
  <si>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</si>
  <si>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</si>
  <si>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</si>
  <si>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</si>
  <si>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</si>
  <si>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</si>
  <si>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</si>
  <si>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</si>
  <si>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</si>
  <si>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</si>
  <si>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</si>
  <si>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</si>
  <si>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</si>
  <si>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</si>
  <si>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</si>
  <si>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</si>
  <si>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</si>
  <si>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</si>
  <si>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</si>
  <si>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</si>
  <si>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</si>
  <si>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</si>
  <si>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</si>
  <si>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</si>
  <si>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</si>
  <si>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</si>
  <si>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</si>
  <si>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</si>
  <si>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</si>
  <si>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</si>
  <si>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</si>
  <si>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</si>
  <si>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</si>
  <si>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</si>
  <si>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</si>
  <si>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</si>
  <si>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</si>
  <si>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</si>
  <si>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</si>
  <si>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</si>
  <si>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</si>
  <si>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</si>
  <si>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</si>
  <si>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</si>
  <si>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</si>
  <si>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</si>
  <si>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</si>
  <si>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</si>
  <si>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</si>
  <si>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</si>
  <si>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</si>
  <si>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</si>
  <si>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</si>
  <si>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</si>
  <si>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</si>
  <si>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</si>
  <si>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</si>
  <si>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</si>
  <si>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</si>
  <si>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</si>
  <si>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</si>
  <si>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</si>
  <si>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</si>
  <si>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</si>
  <si>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</si>
  <si>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</si>
  <si>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</si>
  <si>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</si>
  <si>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</si>
  <si>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</si>
  <si>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</si>
  <si>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</si>
  <si>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</si>
  <si>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</si>
  <si>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</si>
  <si>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</si>
  <si>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</si>
  <si>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</si>
  <si>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</si>
  <si>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</si>
  <si>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</si>
  <si>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</si>
  <si>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</si>
  <si>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Матрёшка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</si>
</sst>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7" fillId="0" borderId="15" xfId="0" applyFont="1" applyBorder="1" applyAlignment="1">
      <alignment horizontal="left" vertical="center" wrapText="1"/>
    </xf>
    <xf numFmtId="0" fontId="0" fillId="0" borderId="19" xfId="0" applyBorder="1"/>
    <xf numFmtId="0" fontId="30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Y31" sqref="Y31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26" t="s">
        <v>0</v>
      </c>
      <c r="E1" s="427"/>
      <c r="F1" s="427"/>
      <c r="G1" s="12" t="s">
        <v>1</v>
      </c>
      <c r="H1" s="426" t="s">
        <v>2</v>
      </c>
      <c r="I1" s="427"/>
      <c r="J1" s="427"/>
      <c r="K1" s="427"/>
      <c r="L1" s="427"/>
      <c r="M1" s="427"/>
      <c r="N1" s="427"/>
      <c r="O1" s="427"/>
      <c r="P1" s="648" t="s">
        <v>3</v>
      </c>
      <c r="Q1" s="427"/>
      <c r="R1" s="42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459" t="s">
        <v>8</v>
      </c>
      <c r="B5" s="353"/>
      <c r="C5" s="354"/>
      <c r="D5" s="360"/>
      <c r="E5" s="362"/>
      <c r="F5" s="652" t="s">
        <v>9</v>
      </c>
      <c r="G5" s="354"/>
      <c r="H5" s="360" t="s">
        <v>702</v>
      </c>
      <c r="I5" s="361"/>
      <c r="J5" s="361"/>
      <c r="K5" s="361"/>
      <c r="L5" s="362"/>
      <c r="N5" s="24" t="s">
        <v>10</v>
      </c>
      <c r="O5" s="532">
        <v>45306</v>
      </c>
      <c r="P5" s="407"/>
      <c r="R5" s="631" t="s">
        <v>11</v>
      </c>
      <c r="S5" s="384"/>
      <c r="T5" s="488" t="s">
        <v>12</v>
      </c>
      <c r="U5" s="407"/>
      <c r="Z5" s="51"/>
      <c r="AA5" s="51"/>
      <c r="AB5" s="51"/>
    </row>
    <row r="6" spans="1:29" s="311" customFormat="1" ht="24" customHeight="1" x14ac:dyDescent="0.2">
      <c r="A6" s="459" t="s">
        <v>13</v>
      </c>
      <c r="B6" s="353"/>
      <c r="C6" s="354"/>
      <c r="D6" s="601" t="s">
        <v>680</v>
      </c>
      <c r="E6" s="602"/>
      <c r="F6" s="602"/>
      <c r="G6" s="602"/>
      <c r="H6" s="602"/>
      <c r="I6" s="602"/>
      <c r="J6" s="602"/>
      <c r="K6" s="602"/>
      <c r="L6" s="407"/>
      <c r="N6" s="24" t="s">
        <v>15</v>
      </c>
      <c r="O6" s="442" t="str">
        <f>IF(O5=0," ",CHOOSE(WEEKDAY(O5,2),"Понедельник","Вторник","Среда","Четверг","Пятница","Суббота","Воскресенье"))</f>
        <v>Понедельник</v>
      </c>
      <c r="P6" s="320"/>
      <c r="R6" s="383" t="s">
        <v>16</v>
      </c>
      <c r="S6" s="384"/>
      <c r="T6" s="493" t="s">
        <v>17</v>
      </c>
      <c r="U6" s="374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603" t="str">
        <f>IFERROR(VLOOKUP(DeliveryAddress,Table,3,0),1)</f>
        <v>4</v>
      </c>
      <c r="E7" s="604"/>
      <c r="F7" s="604"/>
      <c r="G7" s="604"/>
      <c r="H7" s="604"/>
      <c r="I7" s="604"/>
      <c r="J7" s="604"/>
      <c r="K7" s="604"/>
      <c r="L7" s="586"/>
      <c r="N7" s="24"/>
      <c r="O7" s="42"/>
      <c r="P7" s="42"/>
      <c r="R7" s="318"/>
      <c r="S7" s="384"/>
      <c r="T7" s="494"/>
      <c r="U7" s="495"/>
      <c r="Z7" s="51"/>
      <c r="AA7" s="51"/>
      <c r="AB7" s="51"/>
    </row>
    <row r="8" spans="1:29" s="311" customFormat="1" ht="25.5" customHeight="1" x14ac:dyDescent="0.2">
      <c r="A8" s="639" t="s">
        <v>18</v>
      </c>
      <c r="B8" s="322"/>
      <c r="C8" s="323"/>
      <c r="D8" s="413"/>
      <c r="E8" s="414"/>
      <c r="F8" s="414"/>
      <c r="G8" s="414"/>
      <c r="H8" s="414"/>
      <c r="I8" s="414"/>
      <c r="J8" s="414"/>
      <c r="K8" s="414"/>
      <c r="L8" s="415"/>
      <c r="N8" s="24" t="s">
        <v>19</v>
      </c>
      <c r="O8" s="406">
        <v>0.45833333333333331</v>
      </c>
      <c r="P8" s="407"/>
      <c r="R8" s="318"/>
      <c r="S8" s="384"/>
      <c r="T8" s="494"/>
      <c r="U8" s="495"/>
      <c r="Z8" s="51"/>
      <c r="AA8" s="51"/>
      <c r="AB8" s="51"/>
    </row>
    <row r="9" spans="1:29" s="311" customFormat="1" ht="39.950000000000003" customHeight="1" x14ac:dyDescent="0.2">
      <c r="A9" s="4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569"/>
      <c r="E9" s="331"/>
      <c r="F9" s="4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30" t="str">
        <f>IF(AND($A$9="Тип доверенности/получателя при получении в адресе перегруза:",$D$9="Разовая доверенность"),"Введите ФИО","")</f>
        <v/>
      </c>
      <c r="I9" s="331"/>
      <c r="J9" s="3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1"/>
      <c r="L9" s="331"/>
      <c r="N9" s="26" t="s">
        <v>20</v>
      </c>
      <c r="O9" s="532"/>
      <c r="P9" s="407"/>
      <c r="R9" s="318"/>
      <c r="S9" s="384"/>
      <c r="T9" s="496"/>
      <c r="U9" s="497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4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569"/>
      <c r="E10" s="331"/>
      <c r="F10" s="4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5" t="str">
        <f>IFERROR(VLOOKUP($D$10,Proxy,2,FALSE),"")</f>
        <v/>
      </c>
      <c r="I10" s="318"/>
      <c r="J10" s="318"/>
      <c r="K10" s="318"/>
      <c r="L10" s="318"/>
      <c r="N10" s="26" t="s">
        <v>21</v>
      </c>
      <c r="O10" s="406"/>
      <c r="P10" s="407"/>
      <c r="S10" s="24" t="s">
        <v>22</v>
      </c>
      <c r="T10" s="373" t="s">
        <v>23</v>
      </c>
      <c r="U10" s="374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6"/>
      <c r="P11" s="407"/>
      <c r="S11" s="24" t="s">
        <v>26</v>
      </c>
      <c r="T11" s="570" t="s">
        <v>27</v>
      </c>
      <c r="U11" s="571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593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N12" s="24" t="s">
        <v>29</v>
      </c>
      <c r="O12" s="585"/>
      <c r="P12" s="586"/>
      <c r="Q12" s="23"/>
      <c r="S12" s="24"/>
      <c r="T12" s="427"/>
      <c r="U12" s="318"/>
      <c r="Z12" s="51"/>
      <c r="AA12" s="51"/>
      <c r="AB12" s="51"/>
    </row>
    <row r="13" spans="1:29" s="311" customFormat="1" ht="23.25" customHeight="1" x14ac:dyDescent="0.2">
      <c r="A13" s="593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26"/>
      <c r="N13" s="26" t="s">
        <v>31</v>
      </c>
      <c r="O13" s="570"/>
      <c r="P13" s="571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593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596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N15" s="483" t="s">
        <v>34</v>
      </c>
      <c r="O15" s="427"/>
      <c r="P15" s="427"/>
      <c r="Q15" s="427"/>
      <c r="R15" s="42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4"/>
      <c r="O16" s="484"/>
      <c r="P16" s="484"/>
      <c r="Q16" s="484"/>
      <c r="R16" s="48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6" t="s">
        <v>35</v>
      </c>
      <c r="B17" s="366" t="s">
        <v>36</v>
      </c>
      <c r="C17" s="474" t="s">
        <v>37</v>
      </c>
      <c r="D17" s="366" t="s">
        <v>38</v>
      </c>
      <c r="E17" s="435"/>
      <c r="F17" s="366" t="s">
        <v>39</v>
      </c>
      <c r="G17" s="366" t="s">
        <v>40</v>
      </c>
      <c r="H17" s="366" t="s">
        <v>41</v>
      </c>
      <c r="I17" s="366" t="s">
        <v>42</v>
      </c>
      <c r="J17" s="366" t="s">
        <v>43</v>
      </c>
      <c r="K17" s="366" t="s">
        <v>44</v>
      </c>
      <c r="L17" s="366" t="s">
        <v>45</v>
      </c>
      <c r="M17" s="366" t="s">
        <v>46</v>
      </c>
      <c r="N17" s="366" t="s">
        <v>47</v>
      </c>
      <c r="O17" s="434"/>
      <c r="P17" s="434"/>
      <c r="Q17" s="434"/>
      <c r="R17" s="435"/>
      <c r="S17" s="641" t="s">
        <v>48</v>
      </c>
      <c r="T17" s="354"/>
      <c r="U17" s="366" t="s">
        <v>49</v>
      </c>
      <c r="V17" s="366" t="s">
        <v>50</v>
      </c>
      <c r="W17" s="448" t="s">
        <v>51</v>
      </c>
      <c r="X17" s="366" t="s">
        <v>52</v>
      </c>
      <c r="Y17" s="393" t="s">
        <v>53</v>
      </c>
      <c r="Z17" s="393" t="s">
        <v>54</v>
      </c>
      <c r="AA17" s="393" t="s">
        <v>55</v>
      </c>
      <c r="AB17" s="394"/>
      <c r="AC17" s="395"/>
      <c r="AD17" s="463"/>
      <c r="BA17" s="387" t="s">
        <v>56</v>
      </c>
    </row>
    <row r="18" spans="1:53" ht="14.25" customHeight="1" x14ac:dyDescent="0.2">
      <c r="A18" s="367"/>
      <c r="B18" s="367"/>
      <c r="C18" s="367"/>
      <c r="D18" s="436"/>
      <c r="E18" s="438"/>
      <c r="F18" s="367"/>
      <c r="G18" s="367"/>
      <c r="H18" s="367"/>
      <c r="I18" s="367"/>
      <c r="J18" s="367"/>
      <c r="K18" s="367"/>
      <c r="L18" s="367"/>
      <c r="M18" s="367"/>
      <c r="N18" s="436"/>
      <c r="O18" s="437"/>
      <c r="P18" s="437"/>
      <c r="Q18" s="437"/>
      <c r="R18" s="438"/>
      <c r="S18" s="310" t="s">
        <v>57</v>
      </c>
      <c r="T18" s="310" t="s">
        <v>58</v>
      </c>
      <c r="U18" s="367"/>
      <c r="V18" s="367"/>
      <c r="W18" s="449"/>
      <c r="X18" s="367"/>
      <c r="Y18" s="536"/>
      <c r="Z18" s="536"/>
      <c r="AA18" s="396"/>
      <c r="AB18" s="397"/>
      <c r="AC18" s="398"/>
      <c r="AD18" s="464"/>
      <c r="BA18" s="318"/>
    </row>
    <row r="19" spans="1:53" ht="27.75" hidden="1" customHeight="1" x14ac:dyDescent="0.2">
      <c r="A19" s="408" t="s">
        <v>59</v>
      </c>
      <c r="B19" s="409"/>
      <c r="C19" s="409"/>
      <c r="D19" s="409"/>
      <c r="E19" s="409"/>
      <c r="F19" s="409"/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8"/>
      <c r="Z19" s="48"/>
    </row>
    <row r="20" spans="1:53" ht="16.5" hidden="1" customHeight="1" x14ac:dyDescent="0.25">
      <c r="A20" s="317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9"/>
      <c r="Z20" s="309"/>
    </row>
    <row r="21" spans="1:53" ht="14.25" hidden="1" customHeight="1" x14ac:dyDescent="0.25">
      <c r="A21" s="326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20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8"/>
      <c r="P22" s="328"/>
      <c r="Q22" s="328"/>
      <c r="R22" s="320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4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5"/>
      <c r="N23" s="321" t="s">
        <v>66</v>
      </c>
      <c r="O23" s="322"/>
      <c r="P23" s="322"/>
      <c r="Q23" s="322"/>
      <c r="R23" s="322"/>
      <c r="S23" s="322"/>
      <c r="T23" s="323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5"/>
      <c r="N24" s="321" t="s">
        <v>66</v>
      </c>
      <c r="O24" s="322"/>
      <c r="P24" s="322"/>
      <c r="Q24" s="322"/>
      <c r="R24" s="322"/>
      <c r="S24" s="322"/>
      <c r="T24" s="323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26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20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8"/>
      <c r="P26" s="328"/>
      <c r="Q26" s="328"/>
      <c r="R26" s="320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20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8"/>
      <c r="P27" s="328"/>
      <c r="Q27" s="328"/>
      <c r="R27" s="320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20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8"/>
      <c r="P28" s="328"/>
      <c r="Q28" s="328"/>
      <c r="R28" s="320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20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35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8"/>
      <c r="P29" s="328"/>
      <c r="Q29" s="328"/>
      <c r="R29" s="320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20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8"/>
      <c r="P30" s="328"/>
      <c r="Q30" s="328"/>
      <c r="R30" s="320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20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5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8"/>
      <c r="P31" s="328"/>
      <c r="Q31" s="328"/>
      <c r="R31" s="320"/>
      <c r="S31" s="34"/>
      <c r="T31" s="34"/>
      <c r="U31" s="35" t="s">
        <v>65</v>
      </c>
      <c r="V31" s="313">
        <v>40</v>
      </c>
      <c r="W31" s="314">
        <f t="shared" si="0"/>
        <v>40.32</v>
      </c>
      <c r="X31" s="36">
        <f t="shared" si="1"/>
        <v>0.12048</v>
      </c>
      <c r="Y31" s="56"/>
      <c r="Z31" s="57"/>
      <c r="AD31" s="58"/>
      <c r="BA31" s="65" t="s">
        <v>1</v>
      </c>
    </row>
    <row r="32" spans="1:53" x14ac:dyDescent="0.2">
      <c r="A32" s="324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5"/>
      <c r="N32" s="321" t="s">
        <v>66</v>
      </c>
      <c r="O32" s="322"/>
      <c r="P32" s="322"/>
      <c r="Q32" s="322"/>
      <c r="R32" s="322"/>
      <c r="S32" s="322"/>
      <c r="T32" s="323"/>
      <c r="U32" s="37" t="s">
        <v>67</v>
      </c>
      <c r="V32" s="315">
        <f>IFERROR(V26/H26,"0")+IFERROR(V27/H27,"0")+IFERROR(V28/H28,"0")+IFERROR(V29/H29,"0")+IFERROR(V30/H30,"0")+IFERROR(V31/H31,"0")</f>
        <v>15.873015873015873</v>
      </c>
      <c r="W32" s="315">
        <f>IFERROR(W26/H26,"0")+IFERROR(W27/H27,"0")+IFERROR(W28/H28,"0")+IFERROR(W29/H29,"0")+IFERROR(W30/H30,"0")+IFERROR(W31/H31,"0")</f>
        <v>16</v>
      </c>
      <c r="X32" s="315">
        <f>IFERROR(IF(X26="",0,X26),"0")+IFERROR(IF(X27="",0,X27),"0")+IFERROR(IF(X28="",0,X28),"0")+IFERROR(IF(X29="",0,X29),"0")+IFERROR(IF(X30="",0,X30),"0")+IFERROR(IF(X31="",0,X31),"0")</f>
        <v>0.12048</v>
      </c>
      <c r="Y32" s="316"/>
      <c r="Z32" s="316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5"/>
      <c r="N33" s="321" t="s">
        <v>66</v>
      </c>
      <c r="O33" s="322"/>
      <c r="P33" s="322"/>
      <c r="Q33" s="322"/>
      <c r="R33" s="322"/>
      <c r="S33" s="322"/>
      <c r="T33" s="323"/>
      <c r="U33" s="37" t="s">
        <v>65</v>
      </c>
      <c r="V33" s="315">
        <f>IFERROR(SUM(V26:V31),"0")</f>
        <v>40</v>
      </c>
      <c r="W33" s="315">
        <f>IFERROR(SUM(W26:W31),"0")</f>
        <v>40.32</v>
      </c>
      <c r="X33" s="37"/>
      <c r="Y33" s="316"/>
      <c r="Z33" s="316"/>
    </row>
    <row r="34" spans="1:53" ht="14.25" hidden="1" customHeight="1" x14ac:dyDescent="0.25">
      <c r="A34" s="326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20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8"/>
      <c r="P35" s="328"/>
      <c r="Q35" s="328"/>
      <c r="R35" s="320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4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5"/>
      <c r="N36" s="321" t="s">
        <v>66</v>
      </c>
      <c r="O36" s="322"/>
      <c r="P36" s="322"/>
      <c r="Q36" s="322"/>
      <c r="R36" s="322"/>
      <c r="S36" s="322"/>
      <c r="T36" s="323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5"/>
      <c r="N37" s="321" t="s">
        <v>66</v>
      </c>
      <c r="O37" s="322"/>
      <c r="P37" s="322"/>
      <c r="Q37" s="322"/>
      <c r="R37" s="322"/>
      <c r="S37" s="322"/>
      <c r="T37" s="323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26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20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8"/>
      <c r="P39" s="328"/>
      <c r="Q39" s="328"/>
      <c r="R39" s="320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4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5"/>
      <c r="N40" s="321" t="s">
        <v>66</v>
      </c>
      <c r="O40" s="322"/>
      <c r="P40" s="322"/>
      <c r="Q40" s="322"/>
      <c r="R40" s="322"/>
      <c r="S40" s="322"/>
      <c r="T40" s="323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5"/>
      <c r="N41" s="321" t="s">
        <v>66</v>
      </c>
      <c r="O41" s="322"/>
      <c r="P41" s="322"/>
      <c r="Q41" s="322"/>
      <c r="R41" s="322"/>
      <c r="S41" s="322"/>
      <c r="T41" s="323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26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20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8"/>
      <c r="P43" s="328"/>
      <c r="Q43" s="328"/>
      <c r="R43" s="320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4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5"/>
      <c r="N44" s="321" t="s">
        <v>66</v>
      </c>
      <c r="O44" s="322"/>
      <c r="P44" s="322"/>
      <c r="Q44" s="322"/>
      <c r="R44" s="322"/>
      <c r="S44" s="322"/>
      <c r="T44" s="323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5"/>
      <c r="N45" s="321" t="s">
        <v>66</v>
      </c>
      <c r="O45" s="322"/>
      <c r="P45" s="322"/>
      <c r="Q45" s="322"/>
      <c r="R45" s="322"/>
      <c r="S45" s="322"/>
      <c r="T45" s="323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408" t="s">
        <v>93</v>
      </c>
      <c r="B46" s="409"/>
      <c r="C46" s="409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8"/>
      <c r="Z46" s="48"/>
    </row>
    <row r="47" spans="1:53" ht="16.5" hidden="1" customHeight="1" x14ac:dyDescent="0.25">
      <c r="A47" s="317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9"/>
      <c r="Z47" s="309"/>
    </row>
    <row r="48" spans="1:53" ht="14.25" hidden="1" customHeight="1" x14ac:dyDescent="0.25">
      <c r="A48" s="326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20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8"/>
      <c r="P49" s="328"/>
      <c r="Q49" s="328"/>
      <c r="R49" s="320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20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8"/>
      <c r="P50" s="328"/>
      <c r="Q50" s="328"/>
      <c r="R50" s="320"/>
      <c r="S50" s="34"/>
      <c r="T50" s="34"/>
      <c r="U50" s="35" t="s">
        <v>65</v>
      </c>
      <c r="V50" s="313">
        <v>40</v>
      </c>
      <c r="W50" s="314">
        <f>IFERROR(IF(V50="",0,CEILING((V50/$H50),1)*$H50),"")</f>
        <v>40.5</v>
      </c>
      <c r="X50" s="36">
        <f>IFERROR(IF(W50=0,"",ROUNDUP(W50/H50,0)*0.00753),"")</f>
        <v>0.11295000000000001</v>
      </c>
      <c r="Y50" s="56"/>
      <c r="Z50" s="57"/>
      <c r="AD50" s="58"/>
      <c r="BA50" s="70" t="s">
        <v>1</v>
      </c>
    </row>
    <row r="51" spans="1:53" x14ac:dyDescent="0.2">
      <c r="A51" s="324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5"/>
      <c r="N51" s="321" t="s">
        <v>66</v>
      </c>
      <c r="O51" s="322"/>
      <c r="P51" s="322"/>
      <c r="Q51" s="322"/>
      <c r="R51" s="322"/>
      <c r="S51" s="322"/>
      <c r="T51" s="323"/>
      <c r="U51" s="37" t="s">
        <v>67</v>
      </c>
      <c r="V51" s="315">
        <f>IFERROR(V49/H49,"0")+IFERROR(V50/H50,"0")</f>
        <v>14.814814814814813</v>
      </c>
      <c r="W51" s="315">
        <f>IFERROR(W49/H49,"0")+IFERROR(W50/H50,"0")</f>
        <v>14.999999999999998</v>
      </c>
      <c r="X51" s="315">
        <f>IFERROR(IF(X49="",0,X49),"0")+IFERROR(IF(X50="",0,X50),"0")</f>
        <v>0.11295000000000001</v>
      </c>
      <c r="Y51" s="316"/>
      <c r="Z51" s="316"/>
    </row>
    <row r="52" spans="1:53" x14ac:dyDescent="0.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25"/>
      <c r="N52" s="321" t="s">
        <v>66</v>
      </c>
      <c r="O52" s="322"/>
      <c r="P52" s="322"/>
      <c r="Q52" s="322"/>
      <c r="R52" s="322"/>
      <c r="S52" s="322"/>
      <c r="T52" s="323"/>
      <c r="U52" s="37" t="s">
        <v>65</v>
      </c>
      <c r="V52" s="315">
        <f>IFERROR(SUM(V49:V50),"0")</f>
        <v>40</v>
      </c>
      <c r="W52" s="315">
        <f>IFERROR(SUM(W49:W50),"0")</f>
        <v>40.5</v>
      </c>
      <c r="X52" s="37"/>
      <c r="Y52" s="316"/>
      <c r="Z52" s="316"/>
    </row>
    <row r="53" spans="1:53" ht="16.5" hidden="1" customHeight="1" x14ac:dyDescent="0.25">
      <c r="A53" s="317" t="s">
        <v>102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9"/>
      <c r="Z53" s="309"/>
    </row>
    <row r="54" spans="1:53" ht="14.25" hidden="1" customHeight="1" x14ac:dyDescent="0.25">
      <c r="A54" s="326" t="s">
        <v>103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18"/>
      <c r="Y54" s="308"/>
      <c r="Z54" s="308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20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6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8"/>
      <c r="P55" s="328"/>
      <c r="Q55" s="328"/>
      <c r="R55" s="320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20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2" t="s">
        <v>108</v>
      </c>
      <c r="O56" s="328"/>
      <c r="P56" s="328"/>
      <c r="Q56" s="328"/>
      <c r="R56" s="320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20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5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8"/>
      <c r="P57" s="328"/>
      <c r="Q57" s="328"/>
      <c r="R57" s="320"/>
      <c r="S57" s="34"/>
      <c r="T57" s="34"/>
      <c r="U57" s="35" t="s">
        <v>65</v>
      </c>
      <c r="V57" s="313">
        <v>15</v>
      </c>
      <c r="W57" s="314">
        <f>IFERROR(IF(V57="",0,CEILING((V57/$H57),1)*$H57),"")</f>
        <v>18</v>
      </c>
      <c r="X57" s="36">
        <f>IFERROR(IF(W57=0,"",ROUNDUP(W57/H57,0)*0.00937),"")</f>
        <v>3.7479999999999999E-2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20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70" t="s">
        <v>113</v>
      </c>
      <c r="O58" s="328"/>
      <c r="P58" s="328"/>
      <c r="Q58" s="328"/>
      <c r="R58" s="320"/>
      <c r="S58" s="34"/>
      <c r="T58" s="34"/>
      <c r="U58" s="35" t="s">
        <v>65</v>
      </c>
      <c r="V58" s="313">
        <v>40</v>
      </c>
      <c r="W58" s="314">
        <f>IFERROR(IF(V58="",0,CEILING((V58/$H58),1)*$H58),"")</f>
        <v>40</v>
      </c>
      <c r="X58" s="36">
        <f>IFERROR(IF(W58=0,"",ROUNDUP(W58/H58,0)*0.00937),"")</f>
        <v>9.3700000000000006E-2</v>
      </c>
      <c r="Y58" s="56"/>
      <c r="Z58" s="57"/>
      <c r="AD58" s="58"/>
      <c r="BA58" s="74" t="s">
        <v>1</v>
      </c>
    </row>
    <row r="59" spans="1:53" x14ac:dyDescent="0.2">
      <c r="A59" s="324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5"/>
      <c r="N59" s="321" t="s">
        <v>66</v>
      </c>
      <c r="O59" s="322"/>
      <c r="P59" s="322"/>
      <c r="Q59" s="322"/>
      <c r="R59" s="322"/>
      <c r="S59" s="322"/>
      <c r="T59" s="323"/>
      <c r="U59" s="37" t="s">
        <v>67</v>
      </c>
      <c r="V59" s="315">
        <f>IFERROR(V55/H55,"0")+IFERROR(V56/H56,"0")+IFERROR(V57/H57,"0")+IFERROR(V58/H58,"0")</f>
        <v>13.333333333333334</v>
      </c>
      <c r="W59" s="315">
        <f>IFERROR(W55/H55,"0")+IFERROR(W56/H56,"0")+IFERROR(W57/H57,"0")+IFERROR(W58/H58,"0")</f>
        <v>14</v>
      </c>
      <c r="X59" s="315">
        <f>IFERROR(IF(X55="",0,X55),"0")+IFERROR(IF(X56="",0,X56),"0")+IFERROR(IF(X57="",0,X57),"0")+IFERROR(IF(X58="",0,X58),"0")</f>
        <v>0.13118000000000002</v>
      </c>
      <c r="Y59" s="316"/>
      <c r="Z59" s="316"/>
    </row>
    <row r="60" spans="1:53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25"/>
      <c r="N60" s="321" t="s">
        <v>66</v>
      </c>
      <c r="O60" s="322"/>
      <c r="P60" s="322"/>
      <c r="Q60" s="322"/>
      <c r="R60" s="322"/>
      <c r="S60" s="322"/>
      <c r="T60" s="323"/>
      <c r="U60" s="37" t="s">
        <v>65</v>
      </c>
      <c r="V60" s="315">
        <f>IFERROR(SUM(V55:V58),"0")</f>
        <v>55</v>
      </c>
      <c r="W60" s="315">
        <f>IFERROR(SUM(W55:W58),"0")</f>
        <v>58</v>
      </c>
      <c r="X60" s="37"/>
      <c r="Y60" s="316"/>
      <c r="Z60" s="316"/>
    </row>
    <row r="61" spans="1:53" ht="16.5" hidden="1" customHeight="1" x14ac:dyDescent="0.25">
      <c r="A61" s="317" t="s">
        <v>93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9"/>
      <c r="Z61" s="309"/>
    </row>
    <row r="62" spans="1:53" ht="14.25" hidden="1" customHeight="1" x14ac:dyDescent="0.25">
      <c r="A62" s="326" t="s">
        <v>103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18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20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43" t="s">
        <v>116</v>
      </c>
      <c r="O63" s="328"/>
      <c r="P63" s="328"/>
      <c r="Q63" s="328"/>
      <c r="R63" s="320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20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400" t="s">
        <v>120</v>
      </c>
      <c r="O64" s="328"/>
      <c r="P64" s="328"/>
      <c r="Q64" s="328"/>
      <c r="R64" s="320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19">
        <v>4680115883956</v>
      </c>
      <c r="E65" s="320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31" t="s">
        <v>123</v>
      </c>
      <c r="O65" s="328"/>
      <c r="P65" s="328"/>
      <c r="Q65" s="328"/>
      <c r="R65" s="320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19">
        <v>4680115881327</v>
      </c>
      <c r="E66" s="320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5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8"/>
      <c r="P66" s="328"/>
      <c r="Q66" s="328"/>
      <c r="R66" s="320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19">
        <v>4680115882133</v>
      </c>
      <c r="E67" s="320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554" t="s">
        <v>129</v>
      </c>
      <c r="O67" s="328"/>
      <c r="P67" s="328"/>
      <c r="Q67" s="328"/>
      <c r="R67" s="320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19">
        <v>4607091382952</v>
      </c>
      <c r="E68" s="320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8"/>
      <c r="P68" s="328"/>
      <c r="Q68" s="328"/>
      <c r="R68" s="320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19">
        <v>4680115882539</v>
      </c>
      <c r="E69" s="320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8"/>
      <c r="P69" s="328"/>
      <c r="Q69" s="328"/>
      <c r="R69" s="320"/>
      <c r="S69" s="34"/>
      <c r="T69" s="34"/>
      <c r="U69" s="35" t="s">
        <v>65</v>
      </c>
      <c r="V69" s="313">
        <v>20</v>
      </c>
      <c r="W69" s="314">
        <f t="shared" si="2"/>
        <v>22.200000000000003</v>
      </c>
      <c r="X69" s="36">
        <f t="shared" ref="X69:X75" si="3">IFERROR(IF(W69=0,"",ROUNDUP(W69/H69,0)*0.00937),"")</f>
        <v>5.6219999999999999E-2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19">
        <v>4607091385687</v>
      </c>
      <c r="E70" s="320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8"/>
      <c r="P70" s="328"/>
      <c r="Q70" s="328"/>
      <c r="R70" s="320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19">
        <v>4607091384604</v>
      </c>
      <c r="E71" s="320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6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8"/>
      <c r="P71" s="328"/>
      <c r="Q71" s="328"/>
      <c r="R71" s="320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19">
        <v>4680115880283</v>
      </c>
      <c r="E72" s="320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8"/>
      <c r="P72" s="328"/>
      <c r="Q72" s="328"/>
      <c r="R72" s="320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19">
        <v>4680115883949</v>
      </c>
      <c r="E73" s="320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473" t="s">
        <v>142</v>
      </c>
      <c r="O73" s="328"/>
      <c r="P73" s="328"/>
      <c r="Q73" s="328"/>
      <c r="R73" s="320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19">
        <v>4680115881303</v>
      </c>
      <c r="E74" s="320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8"/>
      <c r="P74" s="328"/>
      <c r="Q74" s="328"/>
      <c r="R74" s="320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19">
        <v>4680115882720</v>
      </c>
      <c r="E75" s="320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10" t="s">
        <v>147</v>
      </c>
      <c r="O75" s="328"/>
      <c r="P75" s="328"/>
      <c r="Q75" s="328"/>
      <c r="R75" s="320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19">
        <v>4607091388466</v>
      </c>
      <c r="E76" s="320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8"/>
      <c r="P76" s="328"/>
      <c r="Q76" s="328"/>
      <c r="R76" s="320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19">
        <v>4680115880269</v>
      </c>
      <c r="E77" s="320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60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8"/>
      <c r="P77" s="328"/>
      <c r="Q77" s="328"/>
      <c r="R77" s="320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152</v>
      </c>
      <c r="B78" s="54" t="s">
        <v>153</v>
      </c>
      <c r="C78" s="31">
        <v>4301011415</v>
      </c>
      <c r="D78" s="319">
        <v>4680115880429</v>
      </c>
      <c r="E78" s="320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8"/>
      <c r="P78" s="328"/>
      <c r="Q78" s="328"/>
      <c r="R78" s="320"/>
      <c r="S78" s="34"/>
      <c r="T78" s="34"/>
      <c r="U78" s="35" t="s">
        <v>65</v>
      </c>
      <c r="V78" s="313">
        <v>50</v>
      </c>
      <c r="W78" s="314">
        <f t="shared" si="2"/>
        <v>54</v>
      </c>
      <c r="X78" s="36">
        <f>IFERROR(IF(W78=0,"",ROUNDUP(W78/H78,0)*0.00937),"")</f>
        <v>0.11244</v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19">
        <v>4680115881457</v>
      </c>
      <c r="E79" s="320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4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8"/>
      <c r="P79" s="328"/>
      <c r="Q79" s="328"/>
      <c r="R79" s="320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4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8"/>
      <c r="M80" s="325"/>
      <c r="N80" s="321" t="s">
        <v>66</v>
      </c>
      <c r="O80" s="322"/>
      <c r="P80" s="322"/>
      <c r="Q80" s="322"/>
      <c r="R80" s="322"/>
      <c r="S80" s="322"/>
      <c r="T80" s="323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16.516516516516518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18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0.16866</v>
      </c>
      <c r="Y80" s="316"/>
      <c r="Z80" s="316"/>
    </row>
    <row r="81" spans="1:53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25"/>
      <c r="N81" s="321" t="s">
        <v>66</v>
      </c>
      <c r="O81" s="322"/>
      <c r="P81" s="322"/>
      <c r="Q81" s="322"/>
      <c r="R81" s="322"/>
      <c r="S81" s="322"/>
      <c r="T81" s="323"/>
      <c r="U81" s="37" t="s">
        <v>65</v>
      </c>
      <c r="V81" s="315">
        <f>IFERROR(SUM(V63:V79),"0")</f>
        <v>70</v>
      </c>
      <c r="W81" s="315">
        <f>IFERROR(SUM(W63:W79),"0")</f>
        <v>76.2</v>
      </c>
      <c r="X81" s="37"/>
      <c r="Y81" s="316"/>
      <c r="Z81" s="316"/>
    </row>
    <row r="82" spans="1:53" ht="14.25" hidden="1" customHeight="1" x14ac:dyDescent="0.25">
      <c r="A82" s="326" t="s">
        <v>95</v>
      </c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18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19">
        <v>4680115881488</v>
      </c>
      <c r="E83" s="320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8"/>
      <c r="P83" s="328"/>
      <c r="Q83" s="328"/>
      <c r="R83" s="320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4301020183</v>
      </c>
      <c r="D84" s="319">
        <v>4607091384765</v>
      </c>
      <c r="E84" s="320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47" t="s">
        <v>160</v>
      </c>
      <c r="O84" s="328"/>
      <c r="P84" s="328"/>
      <c r="Q84" s="328"/>
      <c r="R84" s="320"/>
      <c r="S84" s="34"/>
      <c r="T84" s="34"/>
      <c r="U84" s="35" t="s">
        <v>65</v>
      </c>
      <c r="V84" s="313">
        <v>50</v>
      </c>
      <c r="W84" s="314">
        <f>IFERROR(IF(V84="",0,CEILING((V84/$H84),1)*$H84),"")</f>
        <v>50.4</v>
      </c>
      <c r="X84" s="36">
        <f>IFERROR(IF(W84=0,"",ROUNDUP(W84/H84,0)*0.00753),"")</f>
        <v>0.15060000000000001</v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19">
        <v>4680115882751</v>
      </c>
      <c r="E85" s="320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37" t="s">
        <v>163</v>
      </c>
      <c r="O85" s="328"/>
      <c r="P85" s="328"/>
      <c r="Q85" s="328"/>
      <c r="R85" s="320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19">
        <v>4680115882775</v>
      </c>
      <c r="E86" s="320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479" t="s">
        <v>167</v>
      </c>
      <c r="O86" s="328"/>
      <c r="P86" s="328"/>
      <c r="Q86" s="328"/>
      <c r="R86" s="320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168</v>
      </c>
      <c r="B87" s="54" t="s">
        <v>169</v>
      </c>
      <c r="C87" s="31">
        <v>4301020217</v>
      </c>
      <c r="D87" s="319">
        <v>4680115880658</v>
      </c>
      <c r="E87" s="320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8"/>
      <c r="P87" s="328"/>
      <c r="Q87" s="328"/>
      <c r="R87" s="320"/>
      <c r="S87" s="34"/>
      <c r="T87" s="34"/>
      <c r="U87" s="35" t="s">
        <v>65</v>
      </c>
      <c r="V87" s="313">
        <v>40</v>
      </c>
      <c r="W87" s="314">
        <f>IFERROR(IF(V87="",0,CEILING((V87/$H87),1)*$H87),"")</f>
        <v>40.799999999999997</v>
      </c>
      <c r="X87" s="36">
        <f>IFERROR(IF(W87=0,"",ROUNDUP(W87/H87,0)*0.00753),"")</f>
        <v>0.12801000000000001</v>
      </c>
      <c r="Y87" s="56"/>
      <c r="Z87" s="57"/>
      <c r="AD87" s="58"/>
      <c r="BA87" s="96" t="s">
        <v>1</v>
      </c>
    </row>
    <row r="88" spans="1:53" x14ac:dyDescent="0.2">
      <c r="A88" s="324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5"/>
      <c r="N88" s="321" t="s">
        <v>66</v>
      </c>
      <c r="O88" s="322"/>
      <c r="P88" s="322"/>
      <c r="Q88" s="322"/>
      <c r="R88" s="322"/>
      <c r="S88" s="322"/>
      <c r="T88" s="323"/>
      <c r="U88" s="37" t="s">
        <v>67</v>
      </c>
      <c r="V88" s="315">
        <f>IFERROR(V83/H83,"0")+IFERROR(V84/H84,"0")+IFERROR(V85/H85,"0")+IFERROR(V86/H86,"0")+IFERROR(V87/H87,"0")</f>
        <v>36.507936507936506</v>
      </c>
      <c r="W88" s="315">
        <f>IFERROR(W83/H83,"0")+IFERROR(W84/H84,"0")+IFERROR(W85/H85,"0")+IFERROR(W86/H86,"0")+IFERROR(W87/H87,"0")</f>
        <v>37</v>
      </c>
      <c r="X88" s="315">
        <f>IFERROR(IF(X83="",0,X83),"0")+IFERROR(IF(X84="",0,X84),"0")+IFERROR(IF(X85="",0,X85),"0")+IFERROR(IF(X86="",0,X86),"0")+IFERROR(IF(X87="",0,X87),"0")</f>
        <v>0.27861000000000002</v>
      </c>
      <c r="Y88" s="316"/>
      <c r="Z88" s="316"/>
    </row>
    <row r="89" spans="1:53" x14ac:dyDescent="0.2">
      <c r="A89" s="318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25"/>
      <c r="N89" s="321" t="s">
        <v>66</v>
      </c>
      <c r="O89" s="322"/>
      <c r="P89" s="322"/>
      <c r="Q89" s="322"/>
      <c r="R89" s="322"/>
      <c r="S89" s="322"/>
      <c r="T89" s="323"/>
      <c r="U89" s="37" t="s">
        <v>65</v>
      </c>
      <c r="V89" s="315">
        <f>IFERROR(SUM(V83:V87),"0")</f>
        <v>90</v>
      </c>
      <c r="W89" s="315">
        <f>IFERROR(SUM(W83:W87),"0")</f>
        <v>91.199999999999989</v>
      </c>
      <c r="X89" s="37"/>
      <c r="Y89" s="316"/>
      <c r="Z89" s="316"/>
    </row>
    <row r="90" spans="1:53" ht="14.25" hidden="1" customHeight="1" x14ac:dyDescent="0.25">
      <c r="A90" s="326" t="s">
        <v>60</v>
      </c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  <c r="Q90" s="318"/>
      <c r="R90" s="318"/>
      <c r="S90" s="318"/>
      <c r="T90" s="318"/>
      <c r="U90" s="318"/>
      <c r="V90" s="318"/>
      <c r="W90" s="318"/>
      <c r="X90" s="318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19">
        <v>4607091387667</v>
      </c>
      <c r="E91" s="320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28"/>
      <c r="P91" s="328"/>
      <c r="Q91" s="328"/>
      <c r="R91" s="320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19">
        <v>4607091387636</v>
      </c>
      <c r="E92" s="320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3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28"/>
      <c r="P92" s="328"/>
      <c r="Q92" s="328"/>
      <c r="R92" s="320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19">
        <v>4607091386745</v>
      </c>
      <c r="E93" s="320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8"/>
      <c r="P93" s="328"/>
      <c r="Q93" s="328"/>
      <c r="R93" s="320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19">
        <v>4607091382426</v>
      </c>
      <c r="E94" s="320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8"/>
      <c r="P94" s="328"/>
      <c r="Q94" s="328"/>
      <c r="R94" s="320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4301030962</v>
      </c>
      <c r="D95" s="319">
        <v>4607091386547</v>
      </c>
      <c r="E95" s="320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5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8"/>
      <c r="P95" s="328"/>
      <c r="Q95" s="328"/>
      <c r="R95" s="320"/>
      <c r="S95" s="34"/>
      <c r="T95" s="34"/>
      <c r="U95" s="35" t="s">
        <v>65</v>
      </c>
      <c r="V95" s="313">
        <v>25</v>
      </c>
      <c r="W95" s="314">
        <f t="shared" si="4"/>
        <v>25.2</v>
      </c>
      <c r="X95" s="36">
        <f>IFERROR(IF(W95=0,"",ROUNDUP(W95/H95,0)*0.00502),"")</f>
        <v>4.5179999999999998E-2</v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19">
        <v>4607091384734</v>
      </c>
      <c r="E96" s="320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5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8"/>
      <c r="P96" s="328"/>
      <c r="Q96" s="328"/>
      <c r="R96" s="320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19">
        <v>4607091382464</v>
      </c>
      <c r="E97" s="320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50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8"/>
      <c r="P97" s="328"/>
      <c r="Q97" s="328"/>
      <c r="R97" s="320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24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5"/>
      <c r="N98" s="321" t="s">
        <v>66</v>
      </c>
      <c r="O98" s="322"/>
      <c r="P98" s="322"/>
      <c r="Q98" s="322"/>
      <c r="R98" s="322"/>
      <c r="S98" s="322"/>
      <c r="T98" s="323"/>
      <c r="U98" s="37" t="s">
        <v>67</v>
      </c>
      <c r="V98" s="315">
        <f>IFERROR(V91/H91,"0")+IFERROR(V92/H92,"0")+IFERROR(V93/H93,"0")+IFERROR(V94/H94,"0")+IFERROR(V95/H95,"0")+IFERROR(V96/H96,"0")+IFERROR(V97/H97,"0")</f>
        <v>8.9285714285714288</v>
      </c>
      <c r="W98" s="315">
        <f>IFERROR(W91/H91,"0")+IFERROR(W92/H92,"0")+IFERROR(W93/H93,"0")+IFERROR(W94/H94,"0")+IFERROR(W95/H95,"0")+IFERROR(W96/H96,"0")+IFERROR(W97/H97,"0")</f>
        <v>9</v>
      </c>
      <c r="X98" s="315">
        <f>IFERROR(IF(X91="",0,X91),"0")+IFERROR(IF(X92="",0,X92),"0")+IFERROR(IF(X93="",0,X93),"0")+IFERROR(IF(X94="",0,X94),"0")+IFERROR(IF(X95="",0,X95),"0")+IFERROR(IF(X96="",0,X96),"0")+IFERROR(IF(X97="",0,X97),"0")</f>
        <v>4.5179999999999998E-2</v>
      </c>
      <c r="Y98" s="316"/>
      <c r="Z98" s="316"/>
    </row>
    <row r="99" spans="1:53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5"/>
      <c r="N99" s="321" t="s">
        <v>66</v>
      </c>
      <c r="O99" s="322"/>
      <c r="P99" s="322"/>
      <c r="Q99" s="322"/>
      <c r="R99" s="322"/>
      <c r="S99" s="322"/>
      <c r="T99" s="323"/>
      <c r="U99" s="37" t="s">
        <v>65</v>
      </c>
      <c r="V99" s="315">
        <f>IFERROR(SUM(V91:V97),"0")</f>
        <v>25</v>
      </c>
      <c r="W99" s="315">
        <f>IFERROR(SUM(W91:W97),"0")</f>
        <v>25.2</v>
      </c>
      <c r="X99" s="37"/>
      <c r="Y99" s="316"/>
      <c r="Z99" s="316"/>
    </row>
    <row r="100" spans="1:53" ht="14.25" hidden="1" customHeight="1" x14ac:dyDescent="0.25">
      <c r="A100" s="326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19">
        <v>4607091386967</v>
      </c>
      <c r="E101" s="320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359" t="s">
        <v>186</v>
      </c>
      <c r="O101" s="328"/>
      <c r="P101" s="328"/>
      <c r="Q101" s="328"/>
      <c r="R101" s="320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19">
        <v>4607091386967</v>
      </c>
      <c r="E102" s="320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412" t="s">
        <v>188</v>
      </c>
      <c r="O102" s="328"/>
      <c r="P102" s="328"/>
      <c r="Q102" s="328"/>
      <c r="R102" s="320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19">
        <v>4607091385304</v>
      </c>
      <c r="E103" s="320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19" t="s">
        <v>191</v>
      </c>
      <c r="O103" s="328"/>
      <c r="P103" s="328"/>
      <c r="Q103" s="328"/>
      <c r="R103" s="320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192</v>
      </c>
      <c r="B104" s="54" t="s">
        <v>193</v>
      </c>
      <c r="C104" s="31">
        <v>4301051306</v>
      </c>
      <c r="D104" s="319">
        <v>4607091386264</v>
      </c>
      <c r="E104" s="320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8"/>
      <c r="P104" s="328"/>
      <c r="Q104" s="328"/>
      <c r="R104" s="320"/>
      <c r="S104" s="34"/>
      <c r="T104" s="34"/>
      <c r="U104" s="35" t="s">
        <v>65</v>
      </c>
      <c r="V104" s="313">
        <v>25</v>
      </c>
      <c r="W104" s="314">
        <f t="shared" si="5"/>
        <v>27</v>
      </c>
      <c r="X104" s="36">
        <f>IFERROR(IF(W104=0,"",ROUNDUP(W104/H104,0)*0.00753),"")</f>
        <v>6.7769999999999997E-2</v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19">
        <v>4607091385731</v>
      </c>
      <c r="E105" s="320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566" t="s">
        <v>196</v>
      </c>
      <c r="O105" s="328"/>
      <c r="P105" s="328"/>
      <c r="Q105" s="328"/>
      <c r="R105" s="320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197</v>
      </c>
      <c r="B106" s="54" t="s">
        <v>198</v>
      </c>
      <c r="C106" s="31">
        <v>4301051439</v>
      </c>
      <c r="D106" s="319">
        <v>4680115880214</v>
      </c>
      <c r="E106" s="320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369" t="s">
        <v>199</v>
      </c>
      <c r="O106" s="328"/>
      <c r="P106" s="328"/>
      <c r="Q106" s="328"/>
      <c r="R106" s="320"/>
      <c r="S106" s="34"/>
      <c r="T106" s="34"/>
      <c r="U106" s="35" t="s">
        <v>65</v>
      </c>
      <c r="V106" s="313">
        <v>70</v>
      </c>
      <c r="W106" s="314">
        <f t="shared" si="5"/>
        <v>70.2</v>
      </c>
      <c r="X106" s="36">
        <f>IFERROR(IF(W106=0,"",ROUNDUP(W106/H106,0)*0.00937),"")</f>
        <v>0.24362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19">
        <v>4680115880894</v>
      </c>
      <c r="E107" s="320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575" t="s">
        <v>202</v>
      </c>
      <c r="O107" s="328"/>
      <c r="P107" s="328"/>
      <c r="Q107" s="328"/>
      <c r="R107" s="320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19">
        <v>4607091385427</v>
      </c>
      <c r="E108" s="320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8"/>
      <c r="P108" s="328"/>
      <c r="Q108" s="328"/>
      <c r="R108" s="320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19">
        <v>4680115882645</v>
      </c>
      <c r="E109" s="320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30" t="s">
        <v>207</v>
      </c>
      <c r="O109" s="328"/>
      <c r="P109" s="328"/>
      <c r="Q109" s="328"/>
      <c r="R109" s="320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24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5"/>
      <c r="N110" s="321" t="s">
        <v>66</v>
      </c>
      <c r="O110" s="322"/>
      <c r="P110" s="322"/>
      <c r="Q110" s="322"/>
      <c r="R110" s="322"/>
      <c r="S110" s="322"/>
      <c r="T110" s="323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34.25925925925926</v>
      </c>
      <c r="W110" s="315">
        <f>IFERROR(W101/H101,"0")+IFERROR(W102/H102,"0")+IFERROR(W103/H103,"0")+IFERROR(W104/H104,"0")+IFERROR(W105/H105,"0")+IFERROR(W106/H106,"0")+IFERROR(W107/H107,"0")+IFERROR(W108/H108,"0")+IFERROR(W109/H109,"0")</f>
        <v>35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0.31139</v>
      </c>
      <c r="Y110" s="316"/>
      <c r="Z110" s="316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5"/>
      <c r="N111" s="321" t="s">
        <v>66</v>
      </c>
      <c r="O111" s="322"/>
      <c r="P111" s="322"/>
      <c r="Q111" s="322"/>
      <c r="R111" s="322"/>
      <c r="S111" s="322"/>
      <c r="T111" s="323"/>
      <c r="U111" s="37" t="s">
        <v>65</v>
      </c>
      <c r="V111" s="315">
        <f>IFERROR(SUM(V101:V109),"0")</f>
        <v>95</v>
      </c>
      <c r="W111" s="315">
        <f>IFERROR(SUM(W101:W109),"0")</f>
        <v>97.2</v>
      </c>
      <c r="X111" s="37"/>
      <c r="Y111" s="316"/>
      <c r="Z111" s="316"/>
    </row>
    <row r="112" spans="1:53" ht="14.25" hidden="1" customHeight="1" x14ac:dyDescent="0.25">
      <c r="A112" s="326" t="s">
        <v>208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19">
        <v>4607091383065</v>
      </c>
      <c r="E113" s="320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8"/>
      <c r="P113" s="328"/>
      <c r="Q113" s="328"/>
      <c r="R113" s="320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19">
        <v>4680115881532</v>
      </c>
      <c r="E114" s="320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535" t="s">
        <v>213</v>
      </c>
      <c r="O114" s="328"/>
      <c r="P114" s="328"/>
      <c r="Q114" s="328"/>
      <c r="R114" s="320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19">
        <v>4680115882652</v>
      </c>
      <c r="E115" s="320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11" t="s">
        <v>216</v>
      </c>
      <c r="O115" s="328"/>
      <c r="P115" s="328"/>
      <c r="Q115" s="328"/>
      <c r="R115" s="320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217</v>
      </c>
      <c r="B116" s="54" t="s">
        <v>218</v>
      </c>
      <c r="C116" s="31">
        <v>4301060351</v>
      </c>
      <c r="D116" s="319">
        <v>4680115881464</v>
      </c>
      <c r="E116" s="320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418" t="s">
        <v>219</v>
      </c>
      <c r="O116" s="328"/>
      <c r="P116" s="328"/>
      <c r="Q116" s="328"/>
      <c r="R116" s="320"/>
      <c r="S116" s="34"/>
      <c r="T116" s="34"/>
      <c r="U116" s="35" t="s">
        <v>65</v>
      </c>
      <c r="V116" s="313">
        <v>20</v>
      </c>
      <c r="W116" s="314">
        <f>IFERROR(IF(V116="",0,CEILING((V116/$H116),1)*$H116),"")</f>
        <v>21.599999999999998</v>
      </c>
      <c r="X116" s="36">
        <f>IFERROR(IF(W116=0,"",ROUNDUP(W116/H116,0)*0.00753),"")</f>
        <v>6.7769999999999997E-2</v>
      </c>
      <c r="Y116" s="56"/>
      <c r="Z116" s="57"/>
      <c r="AD116" s="58"/>
      <c r="BA116" s="116" t="s">
        <v>1</v>
      </c>
    </row>
    <row r="117" spans="1:53" x14ac:dyDescent="0.2">
      <c r="A117" s="324"/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18"/>
      <c r="M117" s="325"/>
      <c r="N117" s="321" t="s">
        <v>66</v>
      </c>
      <c r="O117" s="322"/>
      <c r="P117" s="322"/>
      <c r="Q117" s="322"/>
      <c r="R117" s="322"/>
      <c r="S117" s="322"/>
      <c r="T117" s="323"/>
      <c r="U117" s="37" t="s">
        <v>67</v>
      </c>
      <c r="V117" s="315">
        <f>IFERROR(V113/H113,"0")+IFERROR(V114/H114,"0")+IFERROR(V115/H115,"0")+IFERROR(V116/H116,"0")</f>
        <v>8.3333333333333339</v>
      </c>
      <c r="W117" s="315">
        <f>IFERROR(W113/H113,"0")+IFERROR(W114/H114,"0")+IFERROR(W115/H115,"0")+IFERROR(W116/H116,"0")</f>
        <v>9</v>
      </c>
      <c r="X117" s="315">
        <f>IFERROR(IF(X113="",0,X113),"0")+IFERROR(IF(X114="",0,X114),"0")+IFERROR(IF(X115="",0,X115),"0")+IFERROR(IF(X116="",0,X116),"0")</f>
        <v>6.7769999999999997E-2</v>
      </c>
      <c r="Y117" s="316"/>
      <c r="Z117" s="316"/>
    </row>
    <row r="118" spans="1:53" x14ac:dyDescent="0.2">
      <c r="A118" s="318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5"/>
      <c r="N118" s="321" t="s">
        <v>66</v>
      </c>
      <c r="O118" s="322"/>
      <c r="P118" s="322"/>
      <c r="Q118" s="322"/>
      <c r="R118" s="322"/>
      <c r="S118" s="322"/>
      <c r="T118" s="323"/>
      <c r="U118" s="37" t="s">
        <v>65</v>
      </c>
      <c r="V118" s="315">
        <f>IFERROR(SUM(V113:V116),"0")</f>
        <v>20</v>
      </c>
      <c r="W118" s="315">
        <f>IFERROR(SUM(W113:W116),"0")</f>
        <v>21.599999999999998</v>
      </c>
      <c r="X118" s="37"/>
      <c r="Y118" s="316"/>
      <c r="Z118" s="316"/>
    </row>
    <row r="119" spans="1:53" ht="16.5" hidden="1" customHeight="1" x14ac:dyDescent="0.25">
      <c r="A119" s="317" t="s">
        <v>220</v>
      </c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18"/>
      <c r="N119" s="318"/>
      <c r="O119" s="318"/>
      <c r="P119" s="318"/>
      <c r="Q119" s="318"/>
      <c r="R119" s="318"/>
      <c r="S119" s="318"/>
      <c r="T119" s="318"/>
      <c r="U119" s="318"/>
      <c r="V119" s="318"/>
      <c r="W119" s="318"/>
      <c r="X119" s="318"/>
      <c r="Y119" s="309"/>
      <c r="Z119" s="309"/>
    </row>
    <row r="120" spans="1:53" ht="14.25" hidden="1" customHeight="1" x14ac:dyDescent="0.25">
      <c r="A120" s="326" t="s">
        <v>68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8"/>
      <c r="Z120" s="308"/>
    </row>
    <row r="121" spans="1:53" ht="27" hidden="1" customHeight="1" x14ac:dyDescent="0.25">
      <c r="A121" s="54" t="s">
        <v>221</v>
      </c>
      <c r="B121" s="54" t="s">
        <v>222</v>
      </c>
      <c r="C121" s="31">
        <v>4301051612</v>
      </c>
      <c r="D121" s="319">
        <v>4607091385168</v>
      </c>
      <c r="E121" s="320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510" t="s">
        <v>223</v>
      </c>
      <c r="O121" s="328"/>
      <c r="P121" s="328"/>
      <c r="Q121" s="328"/>
      <c r="R121" s="320"/>
      <c r="S121" s="34"/>
      <c r="T121" s="34"/>
      <c r="U121" s="35" t="s">
        <v>65</v>
      </c>
      <c r="V121" s="313">
        <v>0</v>
      </c>
      <c r="W121" s="314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19">
        <v>4607091383256</v>
      </c>
      <c r="E122" s="320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5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28"/>
      <c r="P122" s="328"/>
      <c r="Q122" s="328"/>
      <c r="R122" s="320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19">
        <v>4607091385748</v>
      </c>
      <c r="E123" s="320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52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28"/>
      <c r="P123" s="328"/>
      <c r="Q123" s="328"/>
      <c r="R123" s="320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idden="1" x14ac:dyDescent="0.2">
      <c r="A124" s="324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8"/>
      <c r="M124" s="325"/>
      <c r="N124" s="321" t="s">
        <v>66</v>
      </c>
      <c r="O124" s="322"/>
      <c r="P124" s="322"/>
      <c r="Q124" s="322"/>
      <c r="R124" s="322"/>
      <c r="S124" s="322"/>
      <c r="T124" s="323"/>
      <c r="U124" s="37" t="s">
        <v>67</v>
      </c>
      <c r="V124" s="315">
        <f>IFERROR(V121/H121,"0")+IFERROR(V122/H122,"0")+IFERROR(V123/H123,"0")</f>
        <v>0</v>
      </c>
      <c r="W124" s="315">
        <f>IFERROR(W121/H121,"0")+IFERROR(W122/H122,"0")+IFERROR(W123/H123,"0")</f>
        <v>0</v>
      </c>
      <c r="X124" s="315">
        <f>IFERROR(IF(X121="",0,X121),"0")+IFERROR(IF(X122="",0,X122),"0")+IFERROR(IF(X123="",0,X123),"0")</f>
        <v>0</v>
      </c>
      <c r="Y124" s="316"/>
      <c r="Z124" s="316"/>
    </row>
    <row r="125" spans="1:53" hidden="1" x14ac:dyDescent="0.2">
      <c r="A125" s="318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5"/>
      <c r="N125" s="321" t="s">
        <v>66</v>
      </c>
      <c r="O125" s="322"/>
      <c r="P125" s="322"/>
      <c r="Q125" s="322"/>
      <c r="R125" s="322"/>
      <c r="S125" s="322"/>
      <c r="T125" s="323"/>
      <c r="U125" s="37" t="s">
        <v>65</v>
      </c>
      <c r="V125" s="315">
        <f>IFERROR(SUM(V121:V123),"0")</f>
        <v>0</v>
      </c>
      <c r="W125" s="315">
        <f>IFERROR(SUM(W121:W123),"0")</f>
        <v>0</v>
      </c>
      <c r="X125" s="37"/>
      <c r="Y125" s="316"/>
      <c r="Z125" s="316"/>
    </row>
    <row r="126" spans="1:53" ht="27.75" hidden="1" customHeight="1" x14ac:dyDescent="0.2">
      <c r="A126" s="408" t="s">
        <v>228</v>
      </c>
      <c r="B126" s="409"/>
      <c r="C126" s="409"/>
      <c r="D126" s="409"/>
      <c r="E126" s="409"/>
      <c r="F126" s="409"/>
      <c r="G126" s="409"/>
      <c r="H126" s="409"/>
      <c r="I126" s="409"/>
      <c r="J126" s="409"/>
      <c r="K126" s="409"/>
      <c r="L126" s="409"/>
      <c r="M126" s="409"/>
      <c r="N126" s="409"/>
      <c r="O126" s="409"/>
      <c r="P126" s="409"/>
      <c r="Q126" s="409"/>
      <c r="R126" s="409"/>
      <c r="S126" s="409"/>
      <c r="T126" s="409"/>
      <c r="U126" s="409"/>
      <c r="V126" s="409"/>
      <c r="W126" s="409"/>
      <c r="X126" s="409"/>
      <c r="Y126" s="48"/>
      <c r="Z126" s="48"/>
    </row>
    <row r="127" spans="1:53" ht="16.5" hidden="1" customHeight="1" x14ac:dyDescent="0.25">
      <c r="A127" s="317" t="s">
        <v>229</v>
      </c>
      <c r="B127" s="318"/>
      <c r="C127" s="318"/>
      <c r="D127" s="318"/>
      <c r="E127" s="318"/>
      <c r="F127" s="318"/>
      <c r="G127" s="318"/>
      <c r="H127" s="318"/>
      <c r="I127" s="318"/>
      <c r="J127" s="318"/>
      <c r="K127" s="318"/>
      <c r="L127" s="318"/>
      <c r="M127" s="318"/>
      <c r="N127" s="318"/>
      <c r="O127" s="318"/>
      <c r="P127" s="318"/>
      <c r="Q127" s="318"/>
      <c r="R127" s="318"/>
      <c r="S127" s="318"/>
      <c r="T127" s="318"/>
      <c r="U127" s="318"/>
      <c r="V127" s="318"/>
      <c r="W127" s="318"/>
      <c r="X127" s="318"/>
      <c r="Y127" s="309"/>
      <c r="Z127" s="309"/>
    </row>
    <row r="128" spans="1:53" ht="14.25" hidden="1" customHeight="1" x14ac:dyDescent="0.25">
      <c r="A128" s="326" t="s">
        <v>103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19">
        <v>4607091383423</v>
      </c>
      <c r="E129" s="320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28"/>
      <c r="P129" s="328"/>
      <c r="Q129" s="328"/>
      <c r="R129" s="320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19">
        <v>4607091381405</v>
      </c>
      <c r="E130" s="320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5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28"/>
      <c r="P130" s="328"/>
      <c r="Q130" s="328"/>
      <c r="R130" s="320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19">
        <v>4607091386516</v>
      </c>
      <c r="E131" s="320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37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28"/>
      <c r="P131" s="328"/>
      <c r="Q131" s="328"/>
      <c r="R131" s="320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24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8"/>
      <c r="M132" s="325"/>
      <c r="N132" s="321" t="s">
        <v>66</v>
      </c>
      <c r="O132" s="322"/>
      <c r="P132" s="322"/>
      <c r="Q132" s="322"/>
      <c r="R132" s="322"/>
      <c r="S132" s="322"/>
      <c r="T132" s="323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18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5"/>
      <c r="N133" s="321" t="s">
        <v>66</v>
      </c>
      <c r="O133" s="322"/>
      <c r="P133" s="322"/>
      <c r="Q133" s="322"/>
      <c r="R133" s="322"/>
      <c r="S133" s="322"/>
      <c r="T133" s="323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17" t="s">
        <v>236</v>
      </c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18"/>
      <c r="N134" s="318"/>
      <c r="O134" s="318"/>
      <c r="P134" s="318"/>
      <c r="Q134" s="318"/>
      <c r="R134" s="318"/>
      <c r="S134" s="318"/>
      <c r="T134" s="318"/>
      <c r="U134" s="318"/>
      <c r="V134" s="318"/>
      <c r="W134" s="318"/>
      <c r="X134" s="318"/>
      <c r="Y134" s="309"/>
      <c r="Z134" s="309"/>
    </row>
    <row r="135" spans="1:53" ht="14.25" hidden="1" customHeight="1" x14ac:dyDescent="0.25">
      <c r="A135" s="326" t="s">
        <v>60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19">
        <v>4680115880993</v>
      </c>
      <c r="E136" s="320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5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28"/>
      <c r="P136" s="328"/>
      <c r="Q136" s="328"/>
      <c r="R136" s="320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19">
        <v>4680115881761</v>
      </c>
      <c r="E137" s="320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28"/>
      <c r="P137" s="328"/>
      <c r="Q137" s="328"/>
      <c r="R137" s="320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19">
        <v>4680115881563</v>
      </c>
      <c r="E138" s="320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3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28"/>
      <c r="P138" s="328"/>
      <c r="Q138" s="328"/>
      <c r="R138" s="320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19">
        <v>4680115880986</v>
      </c>
      <c r="E139" s="320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5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28"/>
      <c r="P139" s="328"/>
      <c r="Q139" s="328"/>
      <c r="R139" s="320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19">
        <v>4680115880207</v>
      </c>
      <c r="E140" s="320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4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28"/>
      <c r="P140" s="328"/>
      <c r="Q140" s="328"/>
      <c r="R140" s="320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19">
        <v>4680115881785</v>
      </c>
      <c r="E141" s="320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6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28"/>
      <c r="P141" s="328"/>
      <c r="Q141" s="328"/>
      <c r="R141" s="320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19">
        <v>4680115881679</v>
      </c>
      <c r="E142" s="320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4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28"/>
      <c r="P142" s="328"/>
      <c r="Q142" s="328"/>
      <c r="R142" s="320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19">
        <v>4680115880191</v>
      </c>
      <c r="E143" s="320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6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28"/>
      <c r="P143" s="328"/>
      <c r="Q143" s="328"/>
      <c r="R143" s="320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19">
        <v>4680115883963</v>
      </c>
      <c r="E144" s="320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351" t="s">
        <v>255</v>
      </c>
      <c r="O144" s="328"/>
      <c r="P144" s="328"/>
      <c r="Q144" s="328"/>
      <c r="R144" s="320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24"/>
      <c r="B145" s="318"/>
      <c r="C145" s="318"/>
      <c r="D145" s="318"/>
      <c r="E145" s="318"/>
      <c r="F145" s="318"/>
      <c r="G145" s="318"/>
      <c r="H145" s="318"/>
      <c r="I145" s="318"/>
      <c r="J145" s="318"/>
      <c r="K145" s="318"/>
      <c r="L145" s="318"/>
      <c r="M145" s="325"/>
      <c r="N145" s="321" t="s">
        <v>66</v>
      </c>
      <c r="O145" s="322"/>
      <c r="P145" s="322"/>
      <c r="Q145" s="322"/>
      <c r="R145" s="322"/>
      <c r="S145" s="322"/>
      <c r="T145" s="323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18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5"/>
      <c r="N146" s="321" t="s">
        <v>66</v>
      </c>
      <c r="O146" s="322"/>
      <c r="P146" s="322"/>
      <c r="Q146" s="322"/>
      <c r="R146" s="322"/>
      <c r="S146" s="322"/>
      <c r="T146" s="323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17" t="s">
        <v>256</v>
      </c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18"/>
      <c r="N147" s="318"/>
      <c r="O147" s="318"/>
      <c r="P147" s="318"/>
      <c r="Q147" s="318"/>
      <c r="R147" s="318"/>
      <c r="S147" s="318"/>
      <c r="T147" s="318"/>
      <c r="U147" s="318"/>
      <c r="V147" s="318"/>
      <c r="W147" s="318"/>
      <c r="X147" s="318"/>
      <c r="Y147" s="309"/>
      <c r="Z147" s="309"/>
    </row>
    <row r="148" spans="1:53" ht="14.25" hidden="1" customHeight="1" x14ac:dyDescent="0.25">
      <c r="A148" s="326" t="s">
        <v>103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19">
        <v>4680115881402</v>
      </c>
      <c r="E149" s="320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4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28"/>
      <c r="P149" s="328"/>
      <c r="Q149" s="328"/>
      <c r="R149" s="320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19">
        <v>4680115881396</v>
      </c>
      <c r="E150" s="320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4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28"/>
      <c r="P150" s="328"/>
      <c r="Q150" s="328"/>
      <c r="R150" s="320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24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25"/>
      <c r="N151" s="321" t="s">
        <v>66</v>
      </c>
      <c r="O151" s="322"/>
      <c r="P151" s="322"/>
      <c r="Q151" s="322"/>
      <c r="R151" s="322"/>
      <c r="S151" s="322"/>
      <c r="T151" s="323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5"/>
      <c r="N152" s="321" t="s">
        <v>66</v>
      </c>
      <c r="O152" s="322"/>
      <c r="P152" s="322"/>
      <c r="Q152" s="322"/>
      <c r="R152" s="322"/>
      <c r="S152" s="322"/>
      <c r="T152" s="323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26" t="s">
        <v>95</v>
      </c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18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19">
        <v>4680115882935</v>
      </c>
      <c r="E154" s="320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634" t="s">
        <v>263</v>
      </c>
      <c r="O154" s="328"/>
      <c r="P154" s="328"/>
      <c r="Q154" s="328"/>
      <c r="R154" s="320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customHeight="1" x14ac:dyDescent="0.25">
      <c r="A155" s="54" t="s">
        <v>264</v>
      </c>
      <c r="B155" s="54" t="s">
        <v>265</v>
      </c>
      <c r="C155" s="31">
        <v>4301020220</v>
      </c>
      <c r="D155" s="319">
        <v>4680115880764</v>
      </c>
      <c r="E155" s="320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3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28"/>
      <c r="P155" s="328"/>
      <c r="Q155" s="328"/>
      <c r="R155" s="320"/>
      <c r="S155" s="34"/>
      <c r="T155" s="34"/>
      <c r="U155" s="35" t="s">
        <v>65</v>
      </c>
      <c r="V155" s="313">
        <v>30</v>
      </c>
      <c r="W155" s="314">
        <f>IFERROR(IF(V155="",0,CEILING((V155/$H155),1)*$H155),"")</f>
        <v>31.5</v>
      </c>
      <c r="X155" s="36">
        <f>IFERROR(IF(W155=0,"",ROUNDUP(W155/H155,0)*0.00753),"")</f>
        <v>0.11295000000000001</v>
      </c>
      <c r="Y155" s="56"/>
      <c r="Z155" s="57"/>
      <c r="AD155" s="58"/>
      <c r="BA155" s="135" t="s">
        <v>1</v>
      </c>
    </row>
    <row r="156" spans="1:53" x14ac:dyDescent="0.2">
      <c r="A156" s="324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18"/>
      <c r="M156" s="325"/>
      <c r="N156" s="321" t="s">
        <v>66</v>
      </c>
      <c r="O156" s="322"/>
      <c r="P156" s="322"/>
      <c r="Q156" s="322"/>
      <c r="R156" s="322"/>
      <c r="S156" s="322"/>
      <c r="T156" s="323"/>
      <c r="U156" s="37" t="s">
        <v>67</v>
      </c>
      <c r="V156" s="315">
        <f>IFERROR(V154/H154,"0")+IFERROR(V155/H155,"0")</f>
        <v>14.285714285714285</v>
      </c>
      <c r="W156" s="315">
        <f>IFERROR(W154/H154,"0")+IFERROR(W155/H155,"0")</f>
        <v>15</v>
      </c>
      <c r="X156" s="315">
        <f>IFERROR(IF(X154="",0,X154),"0")+IFERROR(IF(X155="",0,X155),"0")</f>
        <v>0.11295000000000001</v>
      </c>
      <c r="Y156" s="316"/>
      <c r="Z156" s="316"/>
    </row>
    <row r="157" spans="1:53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5"/>
      <c r="N157" s="321" t="s">
        <v>66</v>
      </c>
      <c r="O157" s="322"/>
      <c r="P157" s="322"/>
      <c r="Q157" s="322"/>
      <c r="R157" s="322"/>
      <c r="S157" s="322"/>
      <c r="T157" s="323"/>
      <c r="U157" s="37" t="s">
        <v>65</v>
      </c>
      <c r="V157" s="315">
        <f>IFERROR(SUM(V154:V155),"0")</f>
        <v>30</v>
      </c>
      <c r="W157" s="315">
        <f>IFERROR(SUM(W154:W155),"0")</f>
        <v>31.5</v>
      </c>
      <c r="X157" s="37"/>
      <c r="Y157" s="316"/>
      <c r="Z157" s="316"/>
    </row>
    <row r="158" spans="1:53" ht="14.25" hidden="1" customHeight="1" x14ac:dyDescent="0.25">
      <c r="A158" s="326" t="s">
        <v>60</v>
      </c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19">
        <v>4680115882683</v>
      </c>
      <c r="E159" s="320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5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28"/>
      <c r="P159" s="328"/>
      <c r="Q159" s="328"/>
      <c r="R159" s="320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19">
        <v>4680115882690</v>
      </c>
      <c r="E160" s="320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62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28"/>
      <c r="P160" s="328"/>
      <c r="Q160" s="328"/>
      <c r="R160" s="320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19">
        <v>4680115882669</v>
      </c>
      <c r="E161" s="320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28"/>
      <c r="P161" s="328"/>
      <c r="Q161" s="328"/>
      <c r="R161" s="320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19">
        <v>4680115882676</v>
      </c>
      <c r="E162" s="320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28"/>
      <c r="P162" s="328"/>
      <c r="Q162" s="328"/>
      <c r="R162" s="320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idden="1" x14ac:dyDescent="0.2">
      <c r="A163" s="324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25"/>
      <c r="N163" s="321" t="s">
        <v>66</v>
      </c>
      <c r="O163" s="322"/>
      <c r="P163" s="322"/>
      <c r="Q163" s="322"/>
      <c r="R163" s="322"/>
      <c r="S163" s="322"/>
      <c r="T163" s="323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hidden="1" x14ac:dyDescent="0.2">
      <c r="A164" s="318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5"/>
      <c r="N164" s="321" t="s">
        <v>66</v>
      </c>
      <c r="O164" s="322"/>
      <c r="P164" s="322"/>
      <c r="Q164" s="322"/>
      <c r="R164" s="322"/>
      <c r="S164" s="322"/>
      <c r="T164" s="323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hidden="1" customHeight="1" x14ac:dyDescent="0.25">
      <c r="A165" s="326" t="s">
        <v>68</v>
      </c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18"/>
      <c r="N165" s="318"/>
      <c r="O165" s="318"/>
      <c r="P165" s="318"/>
      <c r="Q165" s="318"/>
      <c r="R165" s="318"/>
      <c r="S165" s="318"/>
      <c r="T165" s="318"/>
      <c r="U165" s="318"/>
      <c r="V165" s="318"/>
      <c r="W165" s="318"/>
      <c r="X165" s="318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19">
        <v>4680115881556</v>
      </c>
      <c r="E166" s="320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4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28"/>
      <c r="P166" s="328"/>
      <c r="Q166" s="328"/>
      <c r="R166" s="320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19">
        <v>4680115880573</v>
      </c>
      <c r="E167" s="320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537" t="s">
        <v>278</v>
      </c>
      <c r="O167" s="328"/>
      <c r="P167" s="328"/>
      <c r="Q167" s="328"/>
      <c r="R167" s="320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19">
        <v>4680115881594</v>
      </c>
      <c r="E168" s="320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6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28"/>
      <c r="P168" s="328"/>
      <c r="Q168" s="328"/>
      <c r="R168" s="320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19">
        <v>4680115881587</v>
      </c>
      <c r="E169" s="320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608" t="s">
        <v>283</v>
      </c>
      <c r="O169" s="328"/>
      <c r="P169" s="328"/>
      <c r="Q169" s="328"/>
      <c r="R169" s="320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19">
        <v>4680115880962</v>
      </c>
      <c r="E170" s="320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3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28"/>
      <c r="P170" s="328"/>
      <c r="Q170" s="328"/>
      <c r="R170" s="320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19">
        <v>4680115881617</v>
      </c>
      <c r="E171" s="320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5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28"/>
      <c r="P171" s="328"/>
      <c r="Q171" s="328"/>
      <c r="R171" s="320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288</v>
      </c>
      <c r="B172" s="54" t="s">
        <v>289</v>
      </c>
      <c r="C172" s="31">
        <v>4301051487</v>
      </c>
      <c r="D172" s="319">
        <v>4680115881228</v>
      </c>
      <c r="E172" s="320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342" t="s">
        <v>290</v>
      </c>
      <c r="O172" s="328"/>
      <c r="P172" s="328"/>
      <c r="Q172" s="328"/>
      <c r="R172" s="320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19">
        <v>4680115881037</v>
      </c>
      <c r="E173" s="320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391" t="s">
        <v>293</v>
      </c>
      <c r="O173" s="328"/>
      <c r="P173" s="328"/>
      <c r="Q173" s="328"/>
      <c r="R173" s="320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4301051384</v>
      </c>
      <c r="D174" s="319">
        <v>4680115881211</v>
      </c>
      <c r="E174" s="320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4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28"/>
      <c r="P174" s="328"/>
      <c r="Q174" s="328"/>
      <c r="R174" s="320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19">
        <v>4680115881020</v>
      </c>
      <c r="E175" s="320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28"/>
      <c r="P175" s="328"/>
      <c r="Q175" s="328"/>
      <c r="R175" s="320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4301051407</v>
      </c>
      <c r="D176" s="319">
        <v>4680115882195</v>
      </c>
      <c r="E176" s="320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3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28"/>
      <c r="P176" s="328"/>
      <c r="Q176" s="328"/>
      <c r="R176" s="320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19">
        <v>4680115882607</v>
      </c>
      <c r="E177" s="320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54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28"/>
      <c r="P177" s="328"/>
      <c r="Q177" s="328"/>
      <c r="R177" s="320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19">
        <v>4680115880092</v>
      </c>
      <c r="E178" s="320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45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28"/>
      <c r="P178" s="328"/>
      <c r="Q178" s="328"/>
      <c r="R178" s="320"/>
      <c r="S178" s="34"/>
      <c r="T178" s="34"/>
      <c r="U178" s="35" t="s">
        <v>65</v>
      </c>
      <c r="V178" s="313">
        <v>100</v>
      </c>
      <c r="W178" s="314">
        <f t="shared" si="7"/>
        <v>100.8</v>
      </c>
      <c r="X178" s="36">
        <f t="shared" si="8"/>
        <v>0.31625999999999999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19">
        <v>4680115880221</v>
      </c>
      <c r="E179" s="320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51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28"/>
      <c r="P179" s="328"/>
      <c r="Q179" s="328"/>
      <c r="R179" s="320"/>
      <c r="S179" s="34"/>
      <c r="T179" s="34"/>
      <c r="U179" s="35" t="s">
        <v>65</v>
      </c>
      <c r="V179" s="313">
        <v>100</v>
      </c>
      <c r="W179" s="314">
        <f t="shared" si="7"/>
        <v>100.8</v>
      </c>
      <c r="X179" s="36">
        <f t="shared" si="8"/>
        <v>0.31625999999999999</v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306</v>
      </c>
      <c r="B180" s="54" t="s">
        <v>307</v>
      </c>
      <c r="C180" s="31">
        <v>4301051523</v>
      </c>
      <c r="D180" s="319">
        <v>4680115882942</v>
      </c>
      <c r="E180" s="320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6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28"/>
      <c r="P180" s="328"/>
      <c r="Q180" s="328"/>
      <c r="R180" s="320"/>
      <c r="S180" s="34"/>
      <c r="T180" s="34"/>
      <c r="U180" s="35" t="s">
        <v>65</v>
      </c>
      <c r="V180" s="313">
        <v>50</v>
      </c>
      <c r="W180" s="314">
        <f t="shared" si="7"/>
        <v>50.4</v>
      </c>
      <c r="X180" s="36">
        <f t="shared" si="8"/>
        <v>0.21084</v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308</v>
      </c>
      <c r="B181" s="54" t="s">
        <v>309</v>
      </c>
      <c r="C181" s="31">
        <v>4301051326</v>
      </c>
      <c r="D181" s="319">
        <v>4680115880504</v>
      </c>
      <c r="E181" s="320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28"/>
      <c r="P181" s="328"/>
      <c r="Q181" s="328"/>
      <c r="R181" s="320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4301051410</v>
      </c>
      <c r="D182" s="319">
        <v>4680115882164</v>
      </c>
      <c r="E182" s="320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6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28"/>
      <c r="P182" s="328"/>
      <c r="Q182" s="328"/>
      <c r="R182" s="320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x14ac:dyDescent="0.2">
      <c r="A183" s="324"/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18"/>
      <c r="M183" s="325"/>
      <c r="N183" s="321" t="s">
        <v>66</v>
      </c>
      <c r="O183" s="322"/>
      <c r="P183" s="322"/>
      <c r="Q183" s="322"/>
      <c r="R183" s="322"/>
      <c r="S183" s="322"/>
      <c r="T183" s="323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111.11111111111111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112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0.84336</v>
      </c>
      <c r="Y183" s="316"/>
      <c r="Z183" s="316"/>
    </row>
    <row r="184" spans="1:53" x14ac:dyDescent="0.2">
      <c r="A184" s="318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5"/>
      <c r="N184" s="321" t="s">
        <v>66</v>
      </c>
      <c r="O184" s="322"/>
      <c r="P184" s="322"/>
      <c r="Q184" s="322"/>
      <c r="R184" s="322"/>
      <c r="S184" s="322"/>
      <c r="T184" s="323"/>
      <c r="U184" s="37" t="s">
        <v>65</v>
      </c>
      <c r="V184" s="315">
        <f>IFERROR(SUM(V166:V182),"0")</f>
        <v>250</v>
      </c>
      <c r="W184" s="315">
        <f>IFERROR(SUM(W166:W182),"0")</f>
        <v>252</v>
      </c>
      <c r="X184" s="37"/>
      <c r="Y184" s="316"/>
      <c r="Z184" s="316"/>
    </row>
    <row r="185" spans="1:53" ht="14.25" hidden="1" customHeight="1" x14ac:dyDescent="0.25">
      <c r="A185" s="326" t="s">
        <v>208</v>
      </c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18"/>
      <c r="N185" s="318"/>
      <c r="O185" s="318"/>
      <c r="P185" s="318"/>
      <c r="Q185" s="318"/>
      <c r="R185" s="318"/>
      <c r="S185" s="318"/>
      <c r="T185" s="318"/>
      <c r="U185" s="318"/>
      <c r="V185" s="318"/>
      <c r="W185" s="318"/>
      <c r="X185" s="318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19">
        <v>4680115882874</v>
      </c>
      <c r="E186" s="320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346" t="s">
        <v>314</v>
      </c>
      <c r="O186" s="328"/>
      <c r="P186" s="328"/>
      <c r="Q186" s="328"/>
      <c r="R186" s="320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19">
        <v>4680115884434</v>
      </c>
      <c r="E187" s="320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525" t="s">
        <v>317</v>
      </c>
      <c r="O187" s="328"/>
      <c r="P187" s="328"/>
      <c r="Q187" s="328"/>
      <c r="R187" s="320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19">
        <v>4680115880801</v>
      </c>
      <c r="E188" s="320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4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28"/>
      <c r="P188" s="328"/>
      <c r="Q188" s="328"/>
      <c r="R188" s="320"/>
      <c r="S188" s="34"/>
      <c r="T188" s="34"/>
      <c r="U188" s="35" t="s">
        <v>65</v>
      </c>
      <c r="V188" s="313">
        <v>10</v>
      </c>
      <c r="W188" s="314">
        <f>IFERROR(IF(V188="",0,CEILING((V188/$H188),1)*$H188),"")</f>
        <v>12</v>
      </c>
      <c r="X188" s="36">
        <f>IFERROR(IF(W188=0,"",ROUNDUP(W188/H188,0)*0.00753),"")</f>
        <v>3.7650000000000003E-2</v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19">
        <v>4680115880818</v>
      </c>
      <c r="E189" s="320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6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28"/>
      <c r="P189" s="328"/>
      <c r="Q189" s="328"/>
      <c r="R189" s="320"/>
      <c r="S189" s="34"/>
      <c r="T189" s="34"/>
      <c r="U189" s="35" t="s">
        <v>65</v>
      </c>
      <c r="V189" s="313">
        <v>30</v>
      </c>
      <c r="W189" s="314">
        <f>IFERROR(IF(V189="",0,CEILING((V189/$H189),1)*$H189),"")</f>
        <v>31.2</v>
      </c>
      <c r="X189" s="36">
        <f>IFERROR(IF(W189=0,"",ROUNDUP(W189/H189,0)*0.00753),"")</f>
        <v>9.7890000000000005E-2</v>
      </c>
      <c r="Y189" s="56"/>
      <c r="Z189" s="57"/>
      <c r="AD189" s="58"/>
      <c r="BA189" s="160" t="s">
        <v>1</v>
      </c>
    </row>
    <row r="190" spans="1:53" x14ac:dyDescent="0.2">
      <c r="A190" s="324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25"/>
      <c r="N190" s="321" t="s">
        <v>66</v>
      </c>
      <c r="O190" s="322"/>
      <c r="P190" s="322"/>
      <c r="Q190" s="322"/>
      <c r="R190" s="322"/>
      <c r="S190" s="322"/>
      <c r="T190" s="323"/>
      <c r="U190" s="37" t="s">
        <v>67</v>
      </c>
      <c r="V190" s="315">
        <f>IFERROR(V186/H186,"0")+IFERROR(V187/H187,"0")+IFERROR(V188/H188,"0")+IFERROR(V189/H189,"0")</f>
        <v>16.666666666666668</v>
      </c>
      <c r="W190" s="315">
        <f>IFERROR(W186/H186,"0")+IFERROR(W187/H187,"0")+IFERROR(W188/H188,"0")+IFERROR(W189/H189,"0")</f>
        <v>18</v>
      </c>
      <c r="X190" s="315">
        <f>IFERROR(IF(X186="",0,X186),"0")+IFERROR(IF(X187="",0,X187),"0")+IFERROR(IF(X188="",0,X188),"0")+IFERROR(IF(X189="",0,X189),"0")</f>
        <v>0.13553999999999999</v>
      </c>
      <c r="Y190" s="316"/>
      <c r="Z190" s="316"/>
    </row>
    <row r="191" spans="1:53" x14ac:dyDescent="0.2">
      <c r="A191" s="318"/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25"/>
      <c r="N191" s="321" t="s">
        <v>66</v>
      </c>
      <c r="O191" s="322"/>
      <c r="P191" s="322"/>
      <c r="Q191" s="322"/>
      <c r="R191" s="322"/>
      <c r="S191" s="322"/>
      <c r="T191" s="323"/>
      <c r="U191" s="37" t="s">
        <v>65</v>
      </c>
      <c r="V191" s="315">
        <f>IFERROR(SUM(V186:V189),"0")</f>
        <v>40</v>
      </c>
      <c r="W191" s="315">
        <f>IFERROR(SUM(W186:W189),"0")</f>
        <v>43.2</v>
      </c>
      <c r="X191" s="37"/>
      <c r="Y191" s="316"/>
      <c r="Z191" s="316"/>
    </row>
    <row r="192" spans="1:53" ht="16.5" hidden="1" customHeight="1" x14ac:dyDescent="0.25">
      <c r="A192" s="317" t="s">
        <v>322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18"/>
      <c r="Y192" s="309"/>
      <c r="Z192" s="309"/>
    </row>
    <row r="193" spans="1:53" ht="14.25" hidden="1" customHeight="1" x14ac:dyDescent="0.25">
      <c r="A193" s="326" t="s">
        <v>60</v>
      </c>
      <c r="B193" s="318"/>
      <c r="C193" s="318"/>
      <c r="D193" s="318"/>
      <c r="E193" s="318"/>
      <c r="F193" s="318"/>
      <c r="G193" s="318"/>
      <c r="H193" s="318"/>
      <c r="I193" s="318"/>
      <c r="J193" s="318"/>
      <c r="K193" s="318"/>
      <c r="L193" s="318"/>
      <c r="M193" s="318"/>
      <c r="N193" s="318"/>
      <c r="O193" s="318"/>
      <c r="P193" s="318"/>
      <c r="Q193" s="318"/>
      <c r="R193" s="318"/>
      <c r="S193" s="318"/>
      <c r="T193" s="318"/>
      <c r="U193" s="318"/>
      <c r="V193" s="318"/>
      <c r="W193" s="318"/>
      <c r="X193" s="318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19">
        <v>4607091389845</v>
      </c>
      <c r="E194" s="320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45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28"/>
      <c r="P194" s="328"/>
      <c r="Q194" s="328"/>
      <c r="R194" s="320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24"/>
      <c r="B195" s="318"/>
      <c r="C195" s="318"/>
      <c r="D195" s="318"/>
      <c r="E195" s="318"/>
      <c r="F195" s="318"/>
      <c r="G195" s="318"/>
      <c r="H195" s="318"/>
      <c r="I195" s="318"/>
      <c r="J195" s="318"/>
      <c r="K195" s="318"/>
      <c r="L195" s="318"/>
      <c r="M195" s="325"/>
      <c r="N195" s="321" t="s">
        <v>66</v>
      </c>
      <c r="O195" s="322"/>
      <c r="P195" s="322"/>
      <c r="Q195" s="322"/>
      <c r="R195" s="322"/>
      <c r="S195" s="322"/>
      <c r="T195" s="323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18"/>
      <c r="B196" s="318"/>
      <c r="C196" s="318"/>
      <c r="D196" s="318"/>
      <c r="E196" s="318"/>
      <c r="F196" s="318"/>
      <c r="G196" s="318"/>
      <c r="H196" s="318"/>
      <c r="I196" s="318"/>
      <c r="J196" s="318"/>
      <c r="K196" s="318"/>
      <c r="L196" s="318"/>
      <c r="M196" s="325"/>
      <c r="N196" s="321" t="s">
        <v>66</v>
      </c>
      <c r="O196" s="322"/>
      <c r="P196" s="322"/>
      <c r="Q196" s="322"/>
      <c r="R196" s="322"/>
      <c r="S196" s="322"/>
      <c r="T196" s="323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17" t="s">
        <v>325</v>
      </c>
      <c r="B197" s="318"/>
      <c r="C197" s="318"/>
      <c r="D197" s="318"/>
      <c r="E197" s="318"/>
      <c r="F197" s="318"/>
      <c r="G197" s="318"/>
      <c r="H197" s="318"/>
      <c r="I197" s="318"/>
      <c r="J197" s="318"/>
      <c r="K197" s="318"/>
      <c r="L197" s="318"/>
      <c r="M197" s="318"/>
      <c r="N197" s="318"/>
      <c r="O197" s="318"/>
      <c r="P197" s="318"/>
      <c r="Q197" s="318"/>
      <c r="R197" s="318"/>
      <c r="S197" s="318"/>
      <c r="T197" s="318"/>
      <c r="U197" s="318"/>
      <c r="V197" s="318"/>
      <c r="W197" s="318"/>
      <c r="X197" s="318"/>
      <c r="Y197" s="309"/>
      <c r="Z197" s="309"/>
    </row>
    <row r="198" spans="1:53" ht="14.25" hidden="1" customHeight="1" x14ac:dyDescent="0.25">
      <c r="A198" s="326" t="s">
        <v>103</v>
      </c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  <c r="L198" s="318"/>
      <c r="M198" s="318"/>
      <c r="N198" s="318"/>
      <c r="O198" s="318"/>
      <c r="P198" s="318"/>
      <c r="Q198" s="318"/>
      <c r="R198" s="318"/>
      <c r="S198" s="318"/>
      <c r="T198" s="318"/>
      <c r="U198" s="318"/>
      <c r="V198" s="318"/>
      <c r="W198" s="318"/>
      <c r="X198" s="318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19">
        <v>4607091387445</v>
      </c>
      <c r="E199" s="320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4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28"/>
      <c r="P199" s="328"/>
      <c r="Q199" s="328"/>
      <c r="R199" s="320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19">
        <v>4607091386004</v>
      </c>
      <c r="E200" s="320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32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8"/>
      <c r="P200" s="328"/>
      <c r="Q200" s="328"/>
      <c r="R200" s="320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19">
        <v>4607091386004</v>
      </c>
      <c r="E201" s="320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8"/>
      <c r="P201" s="328"/>
      <c r="Q201" s="328"/>
      <c r="R201" s="320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19">
        <v>4607091386073</v>
      </c>
      <c r="E202" s="320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28"/>
      <c r="P202" s="328"/>
      <c r="Q202" s="328"/>
      <c r="R202" s="320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19">
        <v>4607091387322</v>
      </c>
      <c r="E203" s="320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8"/>
      <c r="P203" s="328"/>
      <c r="Q203" s="328"/>
      <c r="R203" s="320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19">
        <v>4607091387322</v>
      </c>
      <c r="E204" s="320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6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8"/>
      <c r="P204" s="328"/>
      <c r="Q204" s="328"/>
      <c r="R204" s="320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19">
        <v>4607091387377</v>
      </c>
      <c r="E205" s="320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5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28"/>
      <c r="P205" s="328"/>
      <c r="Q205" s="328"/>
      <c r="R205" s="320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19">
        <v>4607091387353</v>
      </c>
      <c r="E206" s="320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28"/>
      <c r="P206" s="328"/>
      <c r="Q206" s="328"/>
      <c r="R206" s="320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4301011328</v>
      </c>
      <c r="D207" s="319">
        <v>4607091386011</v>
      </c>
      <c r="E207" s="320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28"/>
      <c r="P207" s="328"/>
      <c r="Q207" s="328"/>
      <c r="R207" s="320"/>
      <c r="S207" s="34"/>
      <c r="T207" s="34"/>
      <c r="U207" s="35" t="s">
        <v>65</v>
      </c>
      <c r="V207" s="313">
        <v>40</v>
      </c>
      <c r="W207" s="314">
        <f t="shared" si="9"/>
        <v>40</v>
      </c>
      <c r="X207" s="36">
        <f t="shared" ref="X207:X213" si="10">IFERROR(IF(W207=0,"",ROUNDUP(W207/H207,0)*0.00937),"")</f>
        <v>7.4959999999999999E-2</v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19">
        <v>4607091387308</v>
      </c>
      <c r="E208" s="320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5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28"/>
      <c r="P208" s="328"/>
      <c r="Q208" s="328"/>
      <c r="R208" s="320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19">
        <v>4607091387339</v>
      </c>
      <c r="E209" s="320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5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28"/>
      <c r="P209" s="328"/>
      <c r="Q209" s="328"/>
      <c r="R209" s="320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19">
        <v>4680115882638</v>
      </c>
      <c r="E210" s="320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28"/>
      <c r="P210" s="328"/>
      <c r="Q210" s="328"/>
      <c r="R210" s="320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19">
        <v>4680115881938</v>
      </c>
      <c r="E211" s="320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28"/>
      <c r="P211" s="328"/>
      <c r="Q211" s="328"/>
      <c r="R211" s="320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19">
        <v>4607091387346</v>
      </c>
      <c r="E212" s="320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28"/>
      <c r="P212" s="328"/>
      <c r="Q212" s="328"/>
      <c r="R212" s="320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19">
        <v>4607091389807</v>
      </c>
      <c r="E213" s="320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48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28"/>
      <c r="P213" s="328"/>
      <c r="Q213" s="328"/>
      <c r="R213" s="320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x14ac:dyDescent="0.2">
      <c r="A214" s="324"/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8"/>
      <c r="M214" s="325"/>
      <c r="N214" s="321" t="s">
        <v>66</v>
      </c>
      <c r="O214" s="322"/>
      <c r="P214" s="322"/>
      <c r="Q214" s="322"/>
      <c r="R214" s="322"/>
      <c r="S214" s="322"/>
      <c r="T214" s="323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8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8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7.4959999999999999E-2</v>
      </c>
      <c r="Y214" s="316"/>
      <c r="Z214" s="316"/>
    </row>
    <row r="215" spans="1:53" x14ac:dyDescent="0.2">
      <c r="A215" s="318"/>
      <c r="B215" s="318"/>
      <c r="C215" s="318"/>
      <c r="D215" s="318"/>
      <c r="E215" s="318"/>
      <c r="F215" s="318"/>
      <c r="G215" s="318"/>
      <c r="H215" s="318"/>
      <c r="I215" s="318"/>
      <c r="J215" s="318"/>
      <c r="K215" s="318"/>
      <c r="L215" s="318"/>
      <c r="M215" s="325"/>
      <c r="N215" s="321" t="s">
        <v>66</v>
      </c>
      <c r="O215" s="322"/>
      <c r="P215" s="322"/>
      <c r="Q215" s="322"/>
      <c r="R215" s="322"/>
      <c r="S215" s="322"/>
      <c r="T215" s="323"/>
      <c r="U215" s="37" t="s">
        <v>65</v>
      </c>
      <c r="V215" s="315">
        <f>IFERROR(SUM(V199:V213),"0")</f>
        <v>40</v>
      </c>
      <c r="W215" s="315">
        <f>IFERROR(SUM(W199:W213),"0")</f>
        <v>40</v>
      </c>
      <c r="X215" s="37"/>
      <c r="Y215" s="316"/>
      <c r="Z215" s="316"/>
    </row>
    <row r="216" spans="1:53" ht="14.25" hidden="1" customHeight="1" x14ac:dyDescent="0.25">
      <c r="A216" s="326" t="s">
        <v>95</v>
      </c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8"/>
      <c r="M216" s="318"/>
      <c r="N216" s="318"/>
      <c r="O216" s="318"/>
      <c r="P216" s="318"/>
      <c r="Q216" s="318"/>
      <c r="R216" s="318"/>
      <c r="S216" s="318"/>
      <c r="T216" s="318"/>
      <c r="U216" s="318"/>
      <c r="V216" s="318"/>
      <c r="W216" s="318"/>
      <c r="X216" s="318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19">
        <v>4680115881914</v>
      </c>
      <c r="E217" s="320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5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28"/>
      <c r="P217" s="328"/>
      <c r="Q217" s="328"/>
      <c r="R217" s="320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24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5"/>
      <c r="N218" s="321" t="s">
        <v>66</v>
      </c>
      <c r="O218" s="322"/>
      <c r="P218" s="322"/>
      <c r="Q218" s="322"/>
      <c r="R218" s="322"/>
      <c r="S218" s="322"/>
      <c r="T218" s="323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25"/>
      <c r="N219" s="321" t="s">
        <v>66</v>
      </c>
      <c r="O219" s="322"/>
      <c r="P219" s="322"/>
      <c r="Q219" s="322"/>
      <c r="R219" s="322"/>
      <c r="S219" s="322"/>
      <c r="T219" s="323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26" t="s">
        <v>60</v>
      </c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19">
        <v>4607091387193</v>
      </c>
      <c r="E221" s="320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4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28"/>
      <c r="P221" s="328"/>
      <c r="Q221" s="328"/>
      <c r="R221" s="320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19">
        <v>4607091387230</v>
      </c>
      <c r="E222" s="320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4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28"/>
      <c r="P222" s="328"/>
      <c r="Q222" s="328"/>
      <c r="R222" s="320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4301031152</v>
      </c>
      <c r="D223" s="319">
        <v>4607091387285</v>
      </c>
      <c r="E223" s="320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3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28"/>
      <c r="P223" s="328"/>
      <c r="Q223" s="328"/>
      <c r="R223" s="320"/>
      <c r="S223" s="34"/>
      <c r="T223" s="34"/>
      <c r="U223" s="35" t="s">
        <v>65</v>
      </c>
      <c r="V223" s="313">
        <v>15</v>
      </c>
      <c r="W223" s="314">
        <f>IFERROR(IF(V223="",0,CEILING((V223/$H223),1)*$H223),"")</f>
        <v>16.8</v>
      </c>
      <c r="X223" s="36">
        <f>IFERROR(IF(W223=0,"",ROUNDUP(W223/H223,0)*0.00502),"")</f>
        <v>4.0160000000000001E-2</v>
      </c>
      <c r="Y223" s="56"/>
      <c r="Z223" s="57"/>
      <c r="AD223" s="58"/>
      <c r="BA223" s="180" t="s">
        <v>1</v>
      </c>
    </row>
    <row r="224" spans="1:53" x14ac:dyDescent="0.2">
      <c r="A224" s="324"/>
      <c r="B224" s="318"/>
      <c r="C224" s="318"/>
      <c r="D224" s="318"/>
      <c r="E224" s="318"/>
      <c r="F224" s="318"/>
      <c r="G224" s="318"/>
      <c r="H224" s="318"/>
      <c r="I224" s="318"/>
      <c r="J224" s="318"/>
      <c r="K224" s="318"/>
      <c r="L224" s="318"/>
      <c r="M224" s="325"/>
      <c r="N224" s="321" t="s">
        <v>66</v>
      </c>
      <c r="O224" s="322"/>
      <c r="P224" s="322"/>
      <c r="Q224" s="322"/>
      <c r="R224" s="322"/>
      <c r="S224" s="322"/>
      <c r="T224" s="323"/>
      <c r="U224" s="37" t="s">
        <v>67</v>
      </c>
      <c r="V224" s="315">
        <f>IFERROR(V221/H221,"0")+IFERROR(V222/H222,"0")+IFERROR(V223/H223,"0")</f>
        <v>7.1428571428571423</v>
      </c>
      <c r="W224" s="315">
        <f>IFERROR(W221/H221,"0")+IFERROR(W222/H222,"0")+IFERROR(W223/H223,"0")</f>
        <v>8</v>
      </c>
      <c r="X224" s="315">
        <f>IFERROR(IF(X221="",0,X221),"0")+IFERROR(IF(X222="",0,X222),"0")+IFERROR(IF(X223="",0,X223),"0")</f>
        <v>4.0160000000000001E-2</v>
      </c>
      <c r="Y224" s="316"/>
      <c r="Z224" s="316"/>
    </row>
    <row r="225" spans="1:53" x14ac:dyDescent="0.2">
      <c r="A225" s="318"/>
      <c r="B225" s="318"/>
      <c r="C225" s="318"/>
      <c r="D225" s="318"/>
      <c r="E225" s="318"/>
      <c r="F225" s="318"/>
      <c r="G225" s="318"/>
      <c r="H225" s="318"/>
      <c r="I225" s="318"/>
      <c r="J225" s="318"/>
      <c r="K225" s="318"/>
      <c r="L225" s="318"/>
      <c r="M225" s="325"/>
      <c r="N225" s="321" t="s">
        <v>66</v>
      </c>
      <c r="O225" s="322"/>
      <c r="P225" s="322"/>
      <c r="Q225" s="322"/>
      <c r="R225" s="322"/>
      <c r="S225" s="322"/>
      <c r="T225" s="323"/>
      <c r="U225" s="37" t="s">
        <v>65</v>
      </c>
      <c r="V225" s="315">
        <f>IFERROR(SUM(V221:V223),"0")</f>
        <v>15</v>
      </c>
      <c r="W225" s="315">
        <f>IFERROR(SUM(W221:W223),"0")</f>
        <v>16.8</v>
      </c>
      <c r="X225" s="37"/>
      <c r="Y225" s="316"/>
      <c r="Z225" s="316"/>
    </row>
    <row r="226" spans="1:53" ht="14.25" hidden="1" customHeight="1" x14ac:dyDescent="0.25">
      <c r="A226" s="326" t="s">
        <v>68</v>
      </c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8"/>
      <c r="M226" s="318"/>
      <c r="N226" s="318"/>
      <c r="O226" s="318"/>
      <c r="P226" s="318"/>
      <c r="Q226" s="318"/>
      <c r="R226" s="318"/>
      <c r="S226" s="318"/>
      <c r="T226" s="318"/>
      <c r="U226" s="318"/>
      <c r="V226" s="318"/>
      <c r="W226" s="318"/>
      <c r="X226" s="318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19">
        <v>4607091387766</v>
      </c>
      <c r="E227" s="320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8"/>
      <c r="P227" s="328"/>
      <c r="Q227" s="328"/>
      <c r="R227" s="320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19">
        <v>4607091387957</v>
      </c>
      <c r="E228" s="320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8"/>
      <c r="P228" s="328"/>
      <c r="Q228" s="328"/>
      <c r="R228" s="320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19">
        <v>4607091387964</v>
      </c>
      <c r="E229" s="320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3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8"/>
      <c r="P229" s="328"/>
      <c r="Q229" s="328"/>
      <c r="R229" s="320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368</v>
      </c>
      <c r="B230" s="54" t="s">
        <v>369</v>
      </c>
      <c r="C230" s="31">
        <v>4301051461</v>
      </c>
      <c r="D230" s="319">
        <v>4680115883604</v>
      </c>
      <c r="E230" s="320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78" t="s">
        <v>370</v>
      </c>
      <c r="O230" s="328"/>
      <c r="P230" s="328"/>
      <c r="Q230" s="328"/>
      <c r="R230" s="320"/>
      <c r="S230" s="34"/>
      <c r="T230" s="34"/>
      <c r="U230" s="35" t="s">
        <v>65</v>
      </c>
      <c r="V230" s="313">
        <v>10</v>
      </c>
      <c r="W230" s="314">
        <f t="shared" si="11"/>
        <v>10.5</v>
      </c>
      <c r="X230" s="36">
        <f>IFERROR(IF(W230=0,"",ROUNDUP(W230/H230,0)*0.00753),"")</f>
        <v>3.7650000000000003E-2</v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19">
        <v>4680115883567</v>
      </c>
      <c r="E231" s="320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75" t="s">
        <v>373</v>
      </c>
      <c r="O231" s="328"/>
      <c r="P231" s="328"/>
      <c r="Q231" s="328"/>
      <c r="R231" s="320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19">
        <v>4607091381672</v>
      </c>
      <c r="E232" s="320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9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8"/>
      <c r="P232" s="328"/>
      <c r="Q232" s="328"/>
      <c r="R232" s="320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19">
        <v>4607091387537</v>
      </c>
      <c r="E233" s="320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8"/>
      <c r="P233" s="328"/>
      <c r="Q233" s="328"/>
      <c r="R233" s="320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378</v>
      </c>
      <c r="B234" s="54" t="s">
        <v>379</v>
      </c>
      <c r="C234" s="31">
        <v>4301051132</v>
      </c>
      <c r="D234" s="319">
        <v>4607091387513</v>
      </c>
      <c r="E234" s="320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8"/>
      <c r="P234" s="328"/>
      <c r="Q234" s="328"/>
      <c r="R234" s="320"/>
      <c r="S234" s="34"/>
      <c r="T234" s="34"/>
      <c r="U234" s="35" t="s">
        <v>65</v>
      </c>
      <c r="V234" s="313">
        <v>20</v>
      </c>
      <c r="W234" s="314">
        <f t="shared" si="11"/>
        <v>21.6</v>
      </c>
      <c r="X234" s="36">
        <f>IFERROR(IF(W234=0,"",ROUNDUP(W234/H234,0)*0.00753),"")</f>
        <v>6.0240000000000002E-2</v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19">
        <v>4680115880511</v>
      </c>
      <c r="E235" s="320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8"/>
      <c r="P235" s="328"/>
      <c r="Q235" s="328"/>
      <c r="R235" s="320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24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5"/>
      <c r="N236" s="321" t="s">
        <v>66</v>
      </c>
      <c r="O236" s="322"/>
      <c r="P236" s="322"/>
      <c r="Q236" s="322"/>
      <c r="R236" s="322"/>
      <c r="S236" s="322"/>
      <c r="T236" s="323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12.169312169312168</v>
      </c>
      <c r="W236" s="315">
        <f>IFERROR(W227/H227,"0")+IFERROR(W228/H228,"0")+IFERROR(W229/H229,"0")+IFERROR(W230/H230,"0")+IFERROR(W231/H231,"0")+IFERROR(W232/H232,"0")+IFERROR(W233/H233,"0")+IFERROR(W234/H234,"0")+IFERROR(W235/H235,"0")</f>
        <v>13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9.7890000000000005E-2</v>
      </c>
      <c r="Y236" s="316"/>
      <c r="Z236" s="316"/>
    </row>
    <row r="237" spans="1:53" x14ac:dyDescent="0.2">
      <c r="A237" s="318"/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25"/>
      <c r="N237" s="321" t="s">
        <v>66</v>
      </c>
      <c r="O237" s="322"/>
      <c r="P237" s="322"/>
      <c r="Q237" s="322"/>
      <c r="R237" s="322"/>
      <c r="S237" s="322"/>
      <c r="T237" s="323"/>
      <c r="U237" s="37" t="s">
        <v>65</v>
      </c>
      <c r="V237" s="315">
        <f>IFERROR(SUM(V227:V235),"0")</f>
        <v>30</v>
      </c>
      <c r="W237" s="315">
        <f>IFERROR(SUM(W227:W235),"0")</f>
        <v>32.1</v>
      </c>
      <c r="X237" s="37"/>
      <c r="Y237" s="316"/>
      <c r="Z237" s="316"/>
    </row>
    <row r="238" spans="1:53" ht="14.25" hidden="1" customHeight="1" x14ac:dyDescent="0.25">
      <c r="A238" s="326" t="s">
        <v>208</v>
      </c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18"/>
      <c r="N238" s="318"/>
      <c r="O238" s="318"/>
      <c r="P238" s="318"/>
      <c r="Q238" s="318"/>
      <c r="R238" s="318"/>
      <c r="S238" s="318"/>
      <c r="T238" s="318"/>
      <c r="U238" s="318"/>
      <c r="V238" s="318"/>
      <c r="W238" s="318"/>
      <c r="X238" s="318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19">
        <v>4607091380880</v>
      </c>
      <c r="E239" s="320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8"/>
      <c r="P239" s="328"/>
      <c r="Q239" s="328"/>
      <c r="R239" s="320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384</v>
      </c>
      <c r="B240" s="54" t="s">
        <v>385</v>
      </c>
      <c r="C240" s="31">
        <v>4301060308</v>
      </c>
      <c r="D240" s="319">
        <v>4607091384482</v>
      </c>
      <c r="E240" s="320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8"/>
      <c r="P240" s="328"/>
      <c r="Q240" s="328"/>
      <c r="R240" s="320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19">
        <v>4607091380897</v>
      </c>
      <c r="E241" s="320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8"/>
      <c r="P241" s="328"/>
      <c r="Q241" s="328"/>
      <c r="R241" s="320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24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5"/>
      <c r="N242" s="321" t="s">
        <v>66</v>
      </c>
      <c r="O242" s="322"/>
      <c r="P242" s="322"/>
      <c r="Q242" s="322"/>
      <c r="R242" s="322"/>
      <c r="S242" s="322"/>
      <c r="T242" s="323"/>
      <c r="U242" s="37" t="s">
        <v>67</v>
      </c>
      <c r="V242" s="315">
        <f>IFERROR(V239/H239,"0")+IFERROR(V240/H240,"0")+IFERROR(V241/H241,"0")</f>
        <v>0</v>
      </c>
      <c r="W242" s="315">
        <f>IFERROR(W239/H239,"0")+IFERROR(W240/H240,"0")+IFERROR(W241/H241,"0")</f>
        <v>0</v>
      </c>
      <c r="X242" s="315">
        <f>IFERROR(IF(X239="",0,X239),"0")+IFERROR(IF(X240="",0,X240),"0")+IFERROR(IF(X241="",0,X241),"0")</f>
        <v>0</v>
      </c>
      <c r="Y242" s="316"/>
      <c r="Z242" s="316"/>
    </row>
    <row r="243" spans="1:53" hidden="1" x14ac:dyDescent="0.2">
      <c r="A243" s="318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25"/>
      <c r="N243" s="321" t="s">
        <v>66</v>
      </c>
      <c r="O243" s="322"/>
      <c r="P243" s="322"/>
      <c r="Q243" s="322"/>
      <c r="R243" s="322"/>
      <c r="S243" s="322"/>
      <c r="T243" s="323"/>
      <c r="U243" s="37" t="s">
        <v>65</v>
      </c>
      <c r="V243" s="315">
        <f>IFERROR(SUM(V239:V241),"0")</f>
        <v>0</v>
      </c>
      <c r="W243" s="315">
        <f>IFERROR(SUM(W239:W241),"0")</f>
        <v>0</v>
      </c>
      <c r="X243" s="37"/>
      <c r="Y243" s="316"/>
      <c r="Z243" s="316"/>
    </row>
    <row r="244" spans="1:53" ht="14.25" hidden="1" customHeight="1" x14ac:dyDescent="0.25">
      <c r="A244" s="326" t="s">
        <v>81</v>
      </c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8"/>
      <c r="M244" s="318"/>
      <c r="N244" s="318"/>
      <c r="O244" s="318"/>
      <c r="P244" s="318"/>
      <c r="Q244" s="318"/>
      <c r="R244" s="318"/>
      <c r="S244" s="318"/>
      <c r="T244" s="318"/>
      <c r="U244" s="318"/>
      <c r="V244" s="318"/>
      <c r="W244" s="318"/>
      <c r="X244" s="318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19">
        <v>4607091388374</v>
      </c>
      <c r="E245" s="320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88" t="s">
        <v>390</v>
      </c>
      <c r="O245" s="328"/>
      <c r="P245" s="328"/>
      <c r="Q245" s="328"/>
      <c r="R245" s="320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19">
        <v>4607091388381</v>
      </c>
      <c r="E246" s="320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29" t="s">
        <v>393</v>
      </c>
      <c r="O246" s="328"/>
      <c r="P246" s="328"/>
      <c r="Q246" s="328"/>
      <c r="R246" s="320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19">
        <v>4607091388404</v>
      </c>
      <c r="E247" s="320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8"/>
      <c r="P247" s="328"/>
      <c r="Q247" s="328"/>
      <c r="R247" s="320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24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5"/>
      <c r="N248" s="321" t="s">
        <v>66</v>
      </c>
      <c r="O248" s="322"/>
      <c r="P248" s="322"/>
      <c r="Q248" s="322"/>
      <c r="R248" s="322"/>
      <c r="S248" s="322"/>
      <c r="T248" s="323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18"/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25"/>
      <c r="N249" s="321" t="s">
        <v>66</v>
      </c>
      <c r="O249" s="322"/>
      <c r="P249" s="322"/>
      <c r="Q249" s="322"/>
      <c r="R249" s="322"/>
      <c r="S249" s="322"/>
      <c r="T249" s="323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26" t="s">
        <v>396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19">
        <v>4680115881808</v>
      </c>
      <c r="E251" s="320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8"/>
      <c r="P251" s="328"/>
      <c r="Q251" s="328"/>
      <c r="R251" s="320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19">
        <v>4680115881822</v>
      </c>
      <c r="E252" s="320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3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8"/>
      <c r="P252" s="328"/>
      <c r="Q252" s="328"/>
      <c r="R252" s="320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19">
        <v>4680115880016</v>
      </c>
      <c r="E253" s="320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8"/>
      <c r="P253" s="328"/>
      <c r="Q253" s="328"/>
      <c r="R253" s="320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24"/>
      <c r="B254" s="318"/>
      <c r="C254" s="318"/>
      <c r="D254" s="318"/>
      <c r="E254" s="318"/>
      <c r="F254" s="318"/>
      <c r="G254" s="318"/>
      <c r="H254" s="318"/>
      <c r="I254" s="318"/>
      <c r="J254" s="318"/>
      <c r="K254" s="318"/>
      <c r="L254" s="318"/>
      <c r="M254" s="325"/>
      <c r="N254" s="321" t="s">
        <v>66</v>
      </c>
      <c r="O254" s="322"/>
      <c r="P254" s="322"/>
      <c r="Q254" s="322"/>
      <c r="R254" s="322"/>
      <c r="S254" s="322"/>
      <c r="T254" s="323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18"/>
      <c r="B255" s="318"/>
      <c r="C255" s="318"/>
      <c r="D255" s="318"/>
      <c r="E255" s="318"/>
      <c r="F255" s="318"/>
      <c r="G255" s="318"/>
      <c r="H255" s="318"/>
      <c r="I255" s="318"/>
      <c r="J255" s="318"/>
      <c r="K255" s="318"/>
      <c r="L255" s="318"/>
      <c r="M255" s="325"/>
      <c r="N255" s="321" t="s">
        <v>66</v>
      </c>
      <c r="O255" s="322"/>
      <c r="P255" s="322"/>
      <c r="Q255" s="322"/>
      <c r="R255" s="322"/>
      <c r="S255" s="322"/>
      <c r="T255" s="323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17" t="s">
        <v>405</v>
      </c>
      <c r="B256" s="318"/>
      <c r="C256" s="318"/>
      <c r="D256" s="318"/>
      <c r="E256" s="318"/>
      <c r="F256" s="318"/>
      <c r="G256" s="318"/>
      <c r="H256" s="318"/>
      <c r="I256" s="318"/>
      <c r="J256" s="318"/>
      <c r="K256" s="318"/>
      <c r="L256" s="318"/>
      <c r="M256" s="318"/>
      <c r="N256" s="318"/>
      <c r="O256" s="318"/>
      <c r="P256" s="318"/>
      <c r="Q256" s="318"/>
      <c r="R256" s="318"/>
      <c r="S256" s="318"/>
      <c r="T256" s="318"/>
      <c r="U256" s="318"/>
      <c r="V256" s="318"/>
      <c r="W256" s="318"/>
      <c r="X256" s="318"/>
      <c r="Y256" s="309"/>
      <c r="Z256" s="309"/>
    </row>
    <row r="257" spans="1:53" ht="14.25" hidden="1" customHeight="1" x14ac:dyDescent="0.25">
      <c r="A257" s="326" t="s">
        <v>103</v>
      </c>
      <c r="B257" s="318"/>
      <c r="C257" s="318"/>
      <c r="D257" s="318"/>
      <c r="E257" s="318"/>
      <c r="F257" s="318"/>
      <c r="G257" s="318"/>
      <c r="H257" s="318"/>
      <c r="I257" s="318"/>
      <c r="J257" s="318"/>
      <c r="K257" s="318"/>
      <c r="L257" s="318"/>
      <c r="M257" s="318"/>
      <c r="N257" s="318"/>
      <c r="O257" s="318"/>
      <c r="P257" s="318"/>
      <c r="Q257" s="318"/>
      <c r="R257" s="318"/>
      <c r="S257" s="318"/>
      <c r="T257" s="318"/>
      <c r="U257" s="318"/>
      <c r="V257" s="318"/>
      <c r="W257" s="318"/>
      <c r="X257" s="318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19">
        <v>4607091387421</v>
      </c>
      <c r="E258" s="320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8"/>
      <c r="P258" s="328"/>
      <c r="Q258" s="328"/>
      <c r="R258" s="320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19">
        <v>4607091387421</v>
      </c>
      <c r="E259" s="320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5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8"/>
      <c r="P259" s="328"/>
      <c r="Q259" s="328"/>
      <c r="R259" s="320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19">
        <v>4607091387452</v>
      </c>
      <c r="E260" s="320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606" t="s">
        <v>411</v>
      </c>
      <c r="O260" s="328"/>
      <c r="P260" s="328"/>
      <c r="Q260" s="328"/>
      <c r="R260" s="320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19">
        <v>4607091387452</v>
      </c>
      <c r="E261" s="320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59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28"/>
      <c r="P261" s="328"/>
      <c r="Q261" s="328"/>
      <c r="R261" s="320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19">
        <v>4607091385984</v>
      </c>
      <c r="E262" s="320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4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8"/>
      <c r="P262" s="328"/>
      <c r="Q262" s="328"/>
      <c r="R262" s="320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customHeight="1" x14ac:dyDescent="0.25">
      <c r="A263" s="54" t="s">
        <v>415</v>
      </c>
      <c r="B263" s="54" t="s">
        <v>416</v>
      </c>
      <c r="C263" s="31">
        <v>4301011316</v>
      </c>
      <c r="D263" s="319">
        <v>4607091387438</v>
      </c>
      <c r="E263" s="320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3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8"/>
      <c r="P263" s="328"/>
      <c r="Q263" s="328"/>
      <c r="R263" s="320"/>
      <c r="S263" s="34"/>
      <c r="T263" s="34"/>
      <c r="U263" s="35" t="s">
        <v>65</v>
      </c>
      <c r="V263" s="313">
        <v>25</v>
      </c>
      <c r="W263" s="314">
        <f t="shared" si="12"/>
        <v>25</v>
      </c>
      <c r="X263" s="36">
        <f>IFERROR(IF(W263=0,"",ROUNDUP(W263/H263,0)*0.00937),"")</f>
        <v>4.6850000000000003E-2</v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19">
        <v>4607091387469</v>
      </c>
      <c r="E264" s="320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8"/>
      <c r="P264" s="328"/>
      <c r="Q264" s="328"/>
      <c r="R264" s="320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x14ac:dyDescent="0.2">
      <c r="A265" s="324"/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25"/>
      <c r="N265" s="321" t="s">
        <v>66</v>
      </c>
      <c r="O265" s="322"/>
      <c r="P265" s="322"/>
      <c r="Q265" s="322"/>
      <c r="R265" s="322"/>
      <c r="S265" s="322"/>
      <c r="T265" s="323"/>
      <c r="U265" s="37" t="s">
        <v>67</v>
      </c>
      <c r="V265" s="315">
        <f>IFERROR(V258/H258,"0")+IFERROR(V259/H259,"0")+IFERROR(V260/H260,"0")+IFERROR(V261/H261,"0")+IFERROR(V262/H262,"0")+IFERROR(V263/H263,"0")+IFERROR(V264/H264,"0")</f>
        <v>5</v>
      </c>
      <c r="W265" s="315">
        <f>IFERROR(W258/H258,"0")+IFERROR(W259/H259,"0")+IFERROR(W260/H260,"0")+IFERROR(W261/H261,"0")+IFERROR(W262/H262,"0")+IFERROR(W263/H263,"0")+IFERROR(W264/H264,"0")</f>
        <v>5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4.6850000000000003E-2</v>
      </c>
      <c r="Y265" s="316"/>
      <c r="Z265" s="316"/>
    </row>
    <row r="266" spans="1:53" x14ac:dyDescent="0.2">
      <c r="A266" s="318"/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25"/>
      <c r="N266" s="321" t="s">
        <v>66</v>
      </c>
      <c r="O266" s="322"/>
      <c r="P266" s="322"/>
      <c r="Q266" s="322"/>
      <c r="R266" s="322"/>
      <c r="S266" s="322"/>
      <c r="T266" s="323"/>
      <c r="U266" s="37" t="s">
        <v>65</v>
      </c>
      <c r="V266" s="315">
        <f>IFERROR(SUM(V258:V264),"0")</f>
        <v>25</v>
      </c>
      <c r="W266" s="315">
        <f>IFERROR(SUM(W258:W264),"0")</f>
        <v>25</v>
      </c>
      <c r="X266" s="37"/>
      <c r="Y266" s="316"/>
      <c r="Z266" s="316"/>
    </row>
    <row r="267" spans="1:53" ht="14.25" hidden="1" customHeight="1" x14ac:dyDescent="0.25">
      <c r="A267" s="326" t="s">
        <v>60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318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19">
        <v>4607091387292</v>
      </c>
      <c r="E268" s="320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8"/>
      <c r="P268" s="328"/>
      <c r="Q268" s="328"/>
      <c r="R268" s="320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19">
        <v>4607091387315</v>
      </c>
      <c r="E269" s="320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8"/>
      <c r="P269" s="328"/>
      <c r="Q269" s="328"/>
      <c r="R269" s="320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24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25"/>
      <c r="N270" s="321" t="s">
        <v>66</v>
      </c>
      <c r="O270" s="322"/>
      <c r="P270" s="322"/>
      <c r="Q270" s="322"/>
      <c r="R270" s="322"/>
      <c r="S270" s="322"/>
      <c r="T270" s="323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18"/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25"/>
      <c r="N271" s="321" t="s">
        <v>66</v>
      </c>
      <c r="O271" s="322"/>
      <c r="P271" s="322"/>
      <c r="Q271" s="322"/>
      <c r="R271" s="322"/>
      <c r="S271" s="322"/>
      <c r="T271" s="323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17" t="s">
        <v>423</v>
      </c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18"/>
      <c r="M272" s="318"/>
      <c r="N272" s="318"/>
      <c r="O272" s="318"/>
      <c r="P272" s="318"/>
      <c r="Q272" s="318"/>
      <c r="R272" s="318"/>
      <c r="S272" s="318"/>
      <c r="T272" s="318"/>
      <c r="U272" s="318"/>
      <c r="V272" s="318"/>
      <c r="W272" s="318"/>
      <c r="X272" s="318"/>
      <c r="Y272" s="309"/>
      <c r="Z272" s="309"/>
    </row>
    <row r="273" spans="1:53" ht="14.25" hidden="1" customHeight="1" x14ac:dyDescent="0.25">
      <c r="A273" s="326" t="s">
        <v>60</v>
      </c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18"/>
      <c r="N273" s="318"/>
      <c r="O273" s="318"/>
      <c r="P273" s="318"/>
      <c r="Q273" s="318"/>
      <c r="R273" s="318"/>
      <c r="S273" s="318"/>
      <c r="T273" s="318"/>
      <c r="U273" s="318"/>
      <c r="V273" s="318"/>
      <c r="W273" s="318"/>
      <c r="X273" s="318"/>
      <c r="Y273" s="308"/>
      <c r="Z273" s="308"/>
    </row>
    <row r="274" spans="1:53" ht="27" customHeight="1" x14ac:dyDescent="0.25">
      <c r="A274" s="54" t="s">
        <v>424</v>
      </c>
      <c r="B274" s="54" t="s">
        <v>425</v>
      </c>
      <c r="C274" s="31">
        <v>4301031066</v>
      </c>
      <c r="D274" s="319">
        <v>4607091383836</v>
      </c>
      <c r="E274" s="320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8"/>
      <c r="P274" s="328"/>
      <c r="Q274" s="328"/>
      <c r="R274" s="320"/>
      <c r="S274" s="34"/>
      <c r="T274" s="34"/>
      <c r="U274" s="35" t="s">
        <v>65</v>
      </c>
      <c r="V274" s="313">
        <v>10</v>
      </c>
      <c r="W274" s="314">
        <f>IFERROR(IF(V274="",0,CEILING((V274/$H274),1)*$H274),"")</f>
        <v>10.8</v>
      </c>
      <c r="X274" s="36">
        <f>IFERROR(IF(W274=0,"",ROUNDUP(W274/H274,0)*0.00753),"")</f>
        <v>4.5179999999999998E-2</v>
      </c>
      <c r="Y274" s="56"/>
      <c r="Z274" s="57"/>
      <c r="AD274" s="58"/>
      <c r="BA274" s="208" t="s">
        <v>1</v>
      </c>
    </row>
    <row r="275" spans="1:53" x14ac:dyDescent="0.2">
      <c r="A275" s="324"/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25"/>
      <c r="N275" s="321" t="s">
        <v>66</v>
      </c>
      <c r="O275" s="322"/>
      <c r="P275" s="322"/>
      <c r="Q275" s="322"/>
      <c r="R275" s="322"/>
      <c r="S275" s="322"/>
      <c r="T275" s="323"/>
      <c r="U275" s="37" t="s">
        <v>67</v>
      </c>
      <c r="V275" s="315">
        <f>IFERROR(V274/H274,"0")</f>
        <v>5.5555555555555554</v>
      </c>
      <c r="W275" s="315">
        <f>IFERROR(W274/H274,"0")</f>
        <v>6</v>
      </c>
      <c r="X275" s="315">
        <f>IFERROR(IF(X274="",0,X274),"0")</f>
        <v>4.5179999999999998E-2</v>
      </c>
      <c r="Y275" s="316"/>
      <c r="Z275" s="316"/>
    </row>
    <row r="276" spans="1:53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18"/>
      <c r="M276" s="325"/>
      <c r="N276" s="321" t="s">
        <v>66</v>
      </c>
      <c r="O276" s="322"/>
      <c r="P276" s="322"/>
      <c r="Q276" s="322"/>
      <c r="R276" s="322"/>
      <c r="S276" s="322"/>
      <c r="T276" s="323"/>
      <c r="U276" s="37" t="s">
        <v>65</v>
      </c>
      <c r="V276" s="315">
        <f>IFERROR(SUM(V274:V274),"0")</f>
        <v>10</v>
      </c>
      <c r="W276" s="315">
        <f>IFERROR(SUM(W274:W274),"0")</f>
        <v>10.8</v>
      </c>
      <c r="X276" s="37"/>
      <c r="Y276" s="316"/>
      <c r="Z276" s="316"/>
    </row>
    <row r="277" spans="1:53" ht="14.25" hidden="1" customHeight="1" x14ac:dyDescent="0.25">
      <c r="A277" s="326" t="s">
        <v>68</v>
      </c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18"/>
      <c r="N277" s="318"/>
      <c r="O277" s="318"/>
      <c r="P277" s="318"/>
      <c r="Q277" s="318"/>
      <c r="R277" s="318"/>
      <c r="S277" s="318"/>
      <c r="T277" s="318"/>
      <c r="U277" s="318"/>
      <c r="V277" s="318"/>
      <c r="W277" s="318"/>
      <c r="X277" s="318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19">
        <v>4607091387919</v>
      </c>
      <c r="E278" s="320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8"/>
      <c r="P278" s="328"/>
      <c r="Q278" s="328"/>
      <c r="R278" s="320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24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25"/>
      <c r="N279" s="321" t="s">
        <v>66</v>
      </c>
      <c r="O279" s="322"/>
      <c r="P279" s="322"/>
      <c r="Q279" s="322"/>
      <c r="R279" s="322"/>
      <c r="S279" s="322"/>
      <c r="T279" s="323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18"/>
      <c r="M280" s="325"/>
      <c r="N280" s="321" t="s">
        <v>66</v>
      </c>
      <c r="O280" s="322"/>
      <c r="P280" s="322"/>
      <c r="Q280" s="322"/>
      <c r="R280" s="322"/>
      <c r="S280" s="322"/>
      <c r="T280" s="323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26" t="s">
        <v>208</v>
      </c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18"/>
      <c r="Y281" s="308"/>
      <c r="Z281" s="308"/>
    </row>
    <row r="282" spans="1:53" ht="27" customHeight="1" x14ac:dyDescent="0.25">
      <c r="A282" s="54" t="s">
        <v>428</v>
      </c>
      <c r="B282" s="54" t="s">
        <v>429</v>
      </c>
      <c r="C282" s="31">
        <v>4301060324</v>
      </c>
      <c r="D282" s="319">
        <v>4607091388831</v>
      </c>
      <c r="E282" s="320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8"/>
      <c r="P282" s="328"/>
      <c r="Q282" s="328"/>
      <c r="R282" s="320"/>
      <c r="S282" s="34"/>
      <c r="T282" s="34"/>
      <c r="U282" s="35" t="s">
        <v>65</v>
      </c>
      <c r="V282" s="313">
        <v>15</v>
      </c>
      <c r="W282" s="314">
        <f>IFERROR(IF(V282="",0,CEILING((V282/$H282),1)*$H282),"")</f>
        <v>15.959999999999999</v>
      </c>
      <c r="X282" s="36">
        <f>IFERROR(IF(W282=0,"",ROUNDUP(W282/H282,0)*0.00753),"")</f>
        <v>5.271E-2</v>
      </c>
      <c r="Y282" s="56"/>
      <c r="Z282" s="57"/>
      <c r="AD282" s="58"/>
      <c r="BA282" s="210" t="s">
        <v>1</v>
      </c>
    </row>
    <row r="283" spans="1:53" x14ac:dyDescent="0.2">
      <c r="A283" s="324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25"/>
      <c r="N283" s="321" t="s">
        <v>66</v>
      </c>
      <c r="O283" s="322"/>
      <c r="P283" s="322"/>
      <c r="Q283" s="322"/>
      <c r="R283" s="322"/>
      <c r="S283" s="322"/>
      <c r="T283" s="323"/>
      <c r="U283" s="37" t="s">
        <v>67</v>
      </c>
      <c r="V283" s="315">
        <f>IFERROR(V282/H282,"0")</f>
        <v>6.5789473684210531</v>
      </c>
      <c r="W283" s="315">
        <f>IFERROR(W282/H282,"0")</f>
        <v>7</v>
      </c>
      <c r="X283" s="315">
        <f>IFERROR(IF(X282="",0,X282),"0")</f>
        <v>5.271E-2</v>
      </c>
      <c r="Y283" s="316"/>
      <c r="Z283" s="316"/>
    </row>
    <row r="284" spans="1:53" x14ac:dyDescent="0.2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25"/>
      <c r="N284" s="321" t="s">
        <v>66</v>
      </c>
      <c r="O284" s="322"/>
      <c r="P284" s="322"/>
      <c r="Q284" s="322"/>
      <c r="R284" s="322"/>
      <c r="S284" s="322"/>
      <c r="T284" s="323"/>
      <c r="U284" s="37" t="s">
        <v>65</v>
      </c>
      <c r="V284" s="315">
        <f>IFERROR(SUM(V282:V282),"0")</f>
        <v>15</v>
      </c>
      <c r="W284" s="315">
        <f>IFERROR(SUM(W282:W282),"0")</f>
        <v>15.959999999999999</v>
      </c>
      <c r="X284" s="37"/>
      <c r="Y284" s="316"/>
      <c r="Z284" s="316"/>
    </row>
    <row r="285" spans="1:53" ht="14.25" hidden="1" customHeight="1" x14ac:dyDescent="0.25">
      <c r="A285" s="326" t="s">
        <v>81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19">
        <v>4607091383102</v>
      </c>
      <c r="E286" s="320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8"/>
      <c r="P286" s="328"/>
      <c r="Q286" s="328"/>
      <c r="R286" s="320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24"/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25"/>
      <c r="N287" s="321" t="s">
        <v>66</v>
      </c>
      <c r="O287" s="322"/>
      <c r="P287" s="322"/>
      <c r="Q287" s="322"/>
      <c r="R287" s="322"/>
      <c r="S287" s="322"/>
      <c r="T287" s="323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18"/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  <c r="L288" s="318"/>
      <c r="M288" s="325"/>
      <c r="N288" s="321" t="s">
        <v>66</v>
      </c>
      <c r="O288" s="322"/>
      <c r="P288" s="322"/>
      <c r="Q288" s="322"/>
      <c r="R288" s="322"/>
      <c r="S288" s="322"/>
      <c r="T288" s="323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408" t="s">
        <v>432</v>
      </c>
      <c r="B289" s="409"/>
      <c r="C289" s="409"/>
      <c r="D289" s="409"/>
      <c r="E289" s="409"/>
      <c r="F289" s="409"/>
      <c r="G289" s="409"/>
      <c r="H289" s="409"/>
      <c r="I289" s="409"/>
      <c r="J289" s="409"/>
      <c r="K289" s="409"/>
      <c r="L289" s="409"/>
      <c r="M289" s="409"/>
      <c r="N289" s="409"/>
      <c r="O289" s="409"/>
      <c r="P289" s="409"/>
      <c r="Q289" s="409"/>
      <c r="R289" s="409"/>
      <c r="S289" s="409"/>
      <c r="T289" s="409"/>
      <c r="U289" s="409"/>
      <c r="V289" s="409"/>
      <c r="W289" s="409"/>
      <c r="X289" s="409"/>
      <c r="Y289" s="48"/>
      <c r="Z289" s="48"/>
    </row>
    <row r="290" spans="1:53" ht="16.5" hidden="1" customHeight="1" x14ac:dyDescent="0.25">
      <c r="A290" s="317" t="s">
        <v>433</v>
      </c>
      <c r="B290" s="318"/>
      <c r="C290" s="318"/>
      <c r="D290" s="318"/>
      <c r="E290" s="318"/>
      <c r="F290" s="318"/>
      <c r="G290" s="318"/>
      <c r="H290" s="318"/>
      <c r="I290" s="318"/>
      <c r="J290" s="318"/>
      <c r="K290" s="318"/>
      <c r="L290" s="318"/>
      <c r="M290" s="318"/>
      <c r="N290" s="318"/>
      <c r="O290" s="318"/>
      <c r="P290" s="318"/>
      <c r="Q290" s="318"/>
      <c r="R290" s="318"/>
      <c r="S290" s="318"/>
      <c r="T290" s="318"/>
      <c r="U290" s="318"/>
      <c r="V290" s="318"/>
      <c r="W290" s="318"/>
      <c r="X290" s="318"/>
      <c r="Y290" s="309"/>
      <c r="Z290" s="309"/>
    </row>
    <row r="291" spans="1:53" ht="14.25" hidden="1" customHeight="1" x14ac:dyDescent="0.25">
      <c r="A291" s="326" t="s">
        <v>103</v>
      </c>
      <c r="B291" s="318"/>
      <c r="C291" s="318"/>
      <c r="D291" s="318"/>
      <c r="E291" s="318"/>
      <c r="F291" s="318"/>
      <c r="G291" s="318"/>
      <c r="H291" s="318"/>
      <c r="I291" s="318"/>
      <c r="J291" s="318"/>
      <c r="K291" s="318"/>
      <c r="L291" s="318"/>
      <c r="M291" s="318"/>
      <c r="N291" s="318"/>
      <c r="O291" s="318"/>
      <c r="P291" s="318"/>
      <c r="Q291" s="318"/>
      <c r="R291" s="318"/>
      <c r="S291" s="318"/>
      <c r="T291" s="318"/>
      <c r="U291" s="318"/>
      <c r="V291" s="318"/>
      <c r="W291" s="318"/>
      <c r="X291" s="318"/>
      <c r="Y291" s="308"/>
      <c r="Z291" s="308"/>
    </row>
    <row r="292" spans="1:53" ht="27" hidden="1" customHeight="1" x14ac:dyDescent="0.25">
      <c r="A292" s="54" t="s">
        <v>434</v>
      </c>
      <c r="B292" s="54" t="s">
        <v>435</v>
      </c>
      <c r="C292" s="31">
        <v>4301011339</v>
      </c>
      <c r="D292" s="319">
        <v>4607091383997</v>
      </c>
      <c r="E292" s="320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8"/>
      <c r="P292" s="328"/>
      <c r="Q292" s="328"/>
      <c r="R292" s="320"/>
      <c r="S292" s="34"/>
      <c r="T292" s="34"/>
      <c r="U292" s="35" t="s">
        <v>65</v>
      </c>
      <c r="V292" s="313">
        <v>0</v>
      </c>
      <c r="W292" s="314">
        <f t="shared" ref="W292:W299" si="13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19">
        <v>4607091383997</v>
      </c>
      <c r="E293" s="320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8"/>
      <c r="P293" s="328"/>
      <c r="Q293" s="328"/>
      <c r="R293" s="320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hidden="1" customHeight="1" x14ac:dyDescent="0.25">
      <c r="A294" s="54" t="s">
        <v>437</v>
      </c>
      <c r="B294" s="54" t="s">
        <v>438</v>
      </c>
      <c r="C294" s="31">
        <v>4301011326</v>
      </c>
      <c r="D294" s="319">
        <v>4607091384130</v>
      </c>
      <c r="E294" s="320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8"/>
      <c r="P294" s="328"/>
      <c r="Q294" s="328"/>
      <c r="R294" s="320"/>
      <c r="S294" s="34"/>
      <c r="T294" s="34"/>
      <c r="U294" s="35" t="s">
        <v>65</v>
      </c>
      <c r="V294" s="313">
        <v>0</v>
      </c>
      <c r="W294" s="314">
        <f t="shared" si="13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19">
        <v>4607091384130</v>
      </c>
      <c r="E295" s="320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5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8"/>
      <c r="P295" s="328"/>
      <c r="Q295" s="328"/>
      <c r="R295" s="320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440</v>
      </c>
      <c r="B296" s="54" t="s">
        <v>441</v>
      </c>
      <c r="C296" s="31">
        <v>4301011330</v>
      </c>
      <c r="D296" s="319">
        <v>4607091384147</v>
      </c>
      <c r="E296" s="320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8"/>
      <c r="P296" s="328"/>
      <c r="Q296" s="328"/>
      <c r="R296" s="320"/>
      <c r="S296" s="34"/>
      <c r="T296" s="34"/>
      <c r="U296" s="35" t="s">
        <v>65</v>
      </c>
      <c r="V296" s="313">
        <v>0</v>
      </c>
      <c r="W296" s="314">
        <f t="shared" si="13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19">
        <v>4607091384147</v>
      </c>
      <c r="E297" s="320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613" t="s">
        <v>443</v>
      </c>
      <c r="O297" s="328"/>
      <c r="P297" s="328"/>
      <c r="Q297" s="328"/>
      <c r="R297" s="320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19">
        <v>4607091384154</v>
      </c>
      <c r="E298" s="320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8"/>
      <c r="P298" s="328"/>
      <c r="Q298" s="328"/>
      <c r="R298" s="320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19">
        <v>4607091384161</v>
      </c>
      <c r="E299" s="320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0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8"/>
      <c r="P299" s="328"/>
      <c r="Q299" s="328"/>
      <c r="R299" s="320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hidden="1" x14ac:dyDescent="0.2">
      <c r="A300" s="324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5"/>
      <c r="N300" s="321" t="s">
        <v>66</v>
      </c>
      <c r="O300" s="322"/>
      <c r="P300" s="322"/>
      <c r="Q300" s="322"/>
      <c r="R300" s="322"/>
      <c r="S300" s="322"/>
      <c r="T300" s="323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0</v>
      </c>
      <c r="W300" s="315">
        <f>IFERROR(W292/H292,"0")+IFERROR(W293/H293,"0")+IFERROR(W294/H294,"0")+IFERROR(W295/H295,"0")+IFERROR(W296/H296,"0")+IFERROR(W297/H297,"0")+IFERROR(W298/H298,"0")+IFERROR(W299/H299,"0")</f>
        <v>0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16"/>
      <c r="Z300" s="316"/>
    </row>
    <row r="301" spans="1:53" hidden="1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5"/>
      <c r="N301" s="321" t="s">
        <v>66</v>
      </c>
      <c r="O301" s="322"/>
      <c r="P301" s="322"/>
      <c r="Q301" s="322"/>
      <c r="R301" s="322"/>
      <c r="S301" s="322"/>
      <c r="T301" s="323"/>
      <c r="U301" s="37" t="s">
        <v>65</v>
      </c>
      <c r="V301" s="315">
        <f>IFERROR(SUM(V292:V299),"0")</f>
        <v>0</v>
      </c>
      <c r="W301" s="315">
        <f>IFERROR(SUM(W292:W299),"0")</f>
        <v>0</v>
      </c>
      <c r="X301" s="37"/>
      <c r="Y301" s="316"/>
      <c r="Z301" s="316"/>
    </row>
    <row r="302" spans="1:53" ht="14.25" hidden="1" customHeight="1" x14ac:dyDescent="0.25">
      <c r="A302" s="326" t="s">
        <v>95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8"/>
      <c r="Z302" s="308"/>
    </row>
    <row r="303" spans="1:53" ht="27" hidden="1" customHeight="1" x14ac:dyDescent="0.25">
      <c r="A303" s="54" t="s">
        <v>448</v>
      </c>
      <c r="B303" s="54" t="s">
        <v>449</v>
      </c>
      <c r="C303" s="31">
        <v>4301020178</v>
      </c>
      <c r="D303" s="319">
        <v>4607091383980</v>
      </c>
      <c r="E303" s="320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8"/>
      <c r="P303" s="328"/>
      <c r="Q303" s="328"/>
      <c r="R303" s="320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19">
        <v>4680115883314</v>
      </c>
      <c r="E304" s="320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515" t="s">
        <v>452</v>
      </c>
      <c r="O304" s="328"/>
      <c r="P304" s="328"/>
      <c r="Q304" s="328"/>
      <c r="R304" s="320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customHeight="1" x14ac:dyDescent="0.25">
      <c r="A305" s="54" t="s">
        <v>453</v>
      </c>
      <c r="B305" s="54" t="s">
        <v>454</v>
      </c>
      <c r="C305" s="31">
        <v>4301020179</v>
      </c>
      <c r="D305" s="319">
        <v>4607091384178</v>
      </c>
      <c r="E305" s="320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8"/>
      <c r="P305" s="328"/>
      <c r="Q305" s="328"/>
      <c r="R305" s="320"/>
      <c r="S305" s="34"/>
      <c r="T305" s="34"/>
      <c r="U305" s="35" t="s">
        <v>65</v>
      </c>
      <c r="V305" s="313">
        <v>35</v>
      </c>
      <c r="W305" s="314">
        <f>IFERROR(IF(V305="",0,CEILING((V305/$H305),1)*$H305),"")</f>
        <v>36</v>
      </c>
      <c r="X305" s="36">
        <f>IFERROR(IF(W305=0,"",ROUNDUP(W305/H305,0)*0.00937),"")</f>
        <v>8.4330000000000002E-2</v>
      </c>
      <c r="Y305" s="56"/>
      <c r="Z305" s="57"/>
      <c r="AD305" s="58"/>
      <c r="BA305" s="222" t="s">
        <v>1</v>
      </c>
    </row>
    <row r="306" spans="1:53" x14ac:dyDescent="0.2">
      <c r="A306" s="324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25"/>
      <c r="N306" s="321" t="s">
        <v>66</v>
      </c>
      <c r="O306" s="322"/>
      <c r="P306" s="322"/>
      <c r="Q306" s="322"/>
      <c r="R306" s="322"/>
      <c r="S306" s="322"/>
      <c r="T306" s="323"/>
      <c r="U306" s="37" t="s">
        <v>67</v>
      </c>
      <c r="V306" s="315">
        <f>IFERROR(V303/H303,"0")+IFERROR(V304/H304,"0")+IFERROR(V305/H305,"0")</f>
        <v>8.75</v>
      </c>
      <c r="W306" s="315">
        <f>IFERROR(W303/H303,"0")+IFERROR(W304/H304,"0")+IFERROR(W305/H305,"0")</f>
        <v>9</v>
      </c>
      <c r="X306" s="315">
        <f>IFERROR(IF(X303="",0,X303),"0")+IFERROR(IF(X304="",0,X304),"0")+IFERROR(IF(X305="",0,X305),"0")</f>
        <v>8.4330000000000002E-2</v>
      </c>
      <c r="Y306" s="316"/>
      <c r="Z306" s="316"/>
    </row>
    <row r="307" spans="1:53" x14ac:dyDescent="0.2">
      <c r="A307" s="318"/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25"/>
      <c r="N307" s="321" t="s">
        <v>66</v>
      </c>
      <c r="O307" s="322"/>
      <c r="P307" s="322"/>
      <c r="Q307" s="322"/>
      <c r="R307" s="322"/>
      <c r="S307" s="322"/>
      <c r="T307" s="323"/>
      <c r="U307" s="37" t="s">
        <v>65</v>
      </c>
      <c r="V307" s="315">
        <f>IFERROR(SUM(V303:V305),"0")</f>
        <v>35</v>
      </c>
      <c r="W307" s="315">
        <f>IFERROR(SUM(W303:W305),"0")</f>
        <v>36</v>
      </c>
      <c r="X307" s="37"/>
      <c r="Y307" s="316"/>
      <c r="Z307" s="316"/>
    </row>
    <row r="308" spans="1:53" ht="14.25" hidden="1" customHeight="1" x14ac:dyDescent="0.25">
      <c r="A308" s="326" t="s">
        <v>68</v>
      </c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18"/>
      <c r="N308" s="318"/>
      <c r="O308" s="318"/>
      <c r="P308" s="318"/>
      <c r="Q308" s="318"/>
      <c r="R308" s="318"/>
      <c r="S308" s="318"/>
      <c r="T308" s="318"/>
      <c r="U308" s="318"/>
      <c r="V308" s="318"/>
      <c r="W308" s="318"/>
      <c r="X308" s="318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19">
        <v>4607091383928</v>
      </c>
      <c r="E309" s="320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620" t="s">
        <v>457</v>
      </c>
      <c r="O309" s="328"/>
      <c r="P309" s="328"/>
      <c r="Q309" s="328"/>
      <c r="R309" s="320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hidden="1" customHeight="1" x14ac:dyDescent="0.25">
      <c r="A310" s="54" t="s">
        <v>458</v>
      </c>
      <c r="B310" s="54" t="s">
        <v>459</v>
      </c>
      <c r="C310" s="31">
        <v>4301051298</v>
      </c>
      <c r="D310" s="319">
        <v>4607091384260</v>
      </c>
      <c r="E310" s="320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28"/>
      <c r="P310" s="328"/>
      <c r="Q310" s="328"/>
      <c r="R310" s="320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hidden="1" x14ac:dyDescent="0.2">
      <c r="A311" s="324"/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25"/>
      <c r="N311" s="321" t="s">
        <v>66</v>
      </c>
      <c r="O311" s="322"/>
      <c r="P311" s="322"/>
      <c r="Q311" s="322"/>
      <c r="R311" s="322"/>
      <c r="S311" s="322"/>
      <c r="T311" s="323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hidden="1" x14ac:dyDescent="0.2">
      <c r="A312" s="318"/>
      <c r="B312" s="318"/>
      <c r="C312" s="318"/>
      <c r="D312" s="318"/>
      <c r="E312" s="318"/>
      <c r="F312" s="318"/>
      <c r="G312" s="318"/>
      <c r="H312" s="318"/>
      <c r="I312" s="318"/>
      <c r="J312" s="318"/>
      <c r="K312" s="318"/>
      <c r="L312" s="318"/>
      <c r="M312" s="325"/>
      <c r="N312" s="321" t="s">
        <v>66</v>
      </c>
      <c r="O312" s="322"/>
      <c r="P312" s="322"/>
      <c r="Q312" s="322"/>
      <c r="R312" s="322"/>
      <c r="S312" s="322"/>
      <c r="T312" s="323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hidden="1" customHeight="1" x14ac:dyDescent="0.25">
      <c r="A313" s="326" t="s">
        <v>208</v>
      </c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18"/>
      <c r="M313" s="318"/>
      <c r="N313" s="318"/>
      <c r="O313" s="318"/>
      <c r="P313" s="318"/>
      <c r="Q313" s="318"/>
      <c r="R313" s="318"/>
      <c r="S313" s="318"/>
      <c r="T313" s="318"/>
      <c r="U313" s="318"/>
      <c r="V313" s="318"/>
      <c r="W313" s="318"/>
      <c r="X313" s="318"/>
      <c r="Y313" s="308"/>
      <c r="Z313" s="308"/>
    </row>
    <row r="314" spans="1:53" ht="16.5" hidden="1" customHeight="1" x14ac:dyDescent="0.25">
      <c r="A314" s="54" t="s">
        <v>460</v>
      </c>
      <c r="B314" s="54" t="s">
        <v>461</v>
      </c>
      <c r="C314" s="31">
        <v>4301060314</v>
      </c>
      <c r="D314" s="319">
        <v>4607091384673</v>
      </c>
      <c r="E314" s="320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28"/>
      <c r="P314" s="328"/>
      <c r="Q314" s="328"/>
      <c r="R314" s="320"/>
      <c r="S314" s="34"/>
      <c r="T314" s="34"/>
      <c r="U314" s="35" t="s">
        <v>65</v>
      </c>
      <c r="V314" s="313">
        <v>0</v>
      </c>
      <c r="W314" s="314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idden="1" x14ac:dyDescent="0.2">
      <c r="A315" s="324"/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8"/>
      <c r="M315" s="325"/>
      <c r="N315" s="321" t="s">
        <v>66</v>
      </c>
      <c r="O315" s="322"/>
      <c r="P315" s="322"/>
      <c r="Q315" s="322"/>
      <c r="R315" s="322"/>
      <c r="S315" s="322"/>
      <c r="T315" s="323"/>
      <c r="U315" s="37" t="s">
        <v>67</v>
      </c>
      <c r="V315" s="315">
        <f>IFERROR(V314/H314,"0")</f>
        <v>0</v>
      </c>
      <c r="W315" s="315">
        <f>IFERROR(W314/H314,"0")</f>
        <v>0</v>
      </c>
      <c r="X315" s="315">
        <f>IFERROR(IF(X314="",0,X314),"0")</f>
        <v>0</v>
      </c>
      <c r="Y315" s="316"/>
      <c r="Z315" s="316"/>
    </row>
    <row r="316" spans="1:53" hidden="1" x14ac:dyDescent="0.2">
      <c r="A316" s="318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5"/>
      <c r="N316" s="321" t="s">
        <v>66</v>
      </c>
      <c r="O316" s="322"/>
      <c r="P316" s="322"/>
      <c r="Q316" s="322"/>
      <c r="R316" s="322"/>
      <c r="S316" s="322"/>
      <c r="T316" s="323"/>
      <c r="U316" s="37" t="s">
        <v>65</v>
      </c>
      <c r="V316" s="315">
        <f>IFERROR(SUM(V314:V314),"0")</f>
        <v>0</v>
      </c>
      <c r="W316" s="315">
        <f>IFERROR(SUM(W314:W314),"0")</f>
        <v>0</v>
      </c>
      <c r="X316" s="37"/>
      <c r="Y316" s="316"/>
      <c r="Z316" s="316"/>
    </row>
    <row r="317" spans="1:53" ht="16.5" hidden="1" customHeight="1" x14ac:dyDescent="0.25">
      <c r="A317" s="317" t="s">
        <v>462</v>
      </c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18"/>
      <c r="N317" s="318"/>
      <c r="O317" s="318"/>
      <c r="P317" s="318"/>
      <c r="Q317" s="318"/>
      <c r="R317" s="318"/>
      <c r="S317" s="318"/>
      <c r="T317" s="318"/>
      <c r="U317" s="318"/>
      <c r="V317" s="318"/>
      <c r="W317" s="318"/>
      <c r="X317" s="318"/>
      <c r="Y317" s="309"/>
      <c r="Z317" s="309"/>
    </row>
    <row r="318" spans="1:53" ht="14.25" hidden="1" customHeight="1" x14ac:dyDescent="0.25">
      <c r="A318" s="326" t="s">
        <v>103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19">
        <v>4607091384185</v>
      </c>
      <c r="E319" s="320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28"/>
      <c r="P319" s="328"/>
      <c r="Q319" s="328"/>
      <c r="R319" s="320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19">
        <v>4607091384192</v>
      </c>
      <c r="E320" s="320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28"/>
      <c r="P320" s="328"/>
      <c r="Q320" s="328"/>
      <c r="R320" s="320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19">
        <v>4680115881907</v>
      </c>
      <c r="E321" s="320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28"/>
      <c r="P321" s="328"/>
      <c r="Q321" s="328"/>
      <c r="R321" s="320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19">
        <v>4680115883925</v>
      </c>
      <c r="E322" s="320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619" t="s">
        <v>471</v>
      </c>
      <c r="O322" s="328"/>
      <c r="P322" s="328"/>
      <c r="Q322" s="328"/>
      <c r="R322" s="320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customHeight="1" x14ac:dyDescent="0.25">
      <c r="A323" s="54" t="s">
        <v>473</v>
      </c>
      <c r="B323" s="54" t="s">
        <v>474</v>
      </c>
      <c r="C323" s="31">
        <v>4301011303</v>
      </c>
      <c r="D323" s="319">
        <v>4607091384680</v>
      </c>
      <c r="E323" s="320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28"/>
      <c r="P323" s="328"/>
      <c r="Q323" s="328"/>
      <c r="R323" s="320"/>
      <c r="S323" s="34"/>
      <c r="T323" s="34"/>
      <c r="U323" s="35" t="s">
        <v>65</v>
      </c>
      <c r="V323" s="313">
        <v>15</v>
      </c>
      <c r="W323" s="314">
        <f>IFERROR(IF(V323="",0,CEILING((V323/$H323),1)*$H323),"")</f>
        <v>16</v>
      </c>
      <c r="X323" s="36">
        <f>IFERROR(IF(W323=0,"",ROUNDUP(W323/H323,0)*0.00937),"")</f>
        <v>3.7479999999999999E-2</v>
      </c>
      <c r="Y323" s="56"/>
      <c r="Z323" s="57"/>
      <c r="AD323" s="58"/>
      <c r="BA323" s="230" t="s">
        <v>1</v>
      </c>
    </row>
    <row r="324" spans="1:53" x14ac:dyDescent="0.2">
      <c r="A324" s="324"/>
      <c r="B324" s="318"/>
      <c r="C324" s="318"/>
      <c r="D324" s="318"/>
      <c r="E324" s="318"/>
      <c r="F324" s="318"/>
      <c r="G324" s="318"/>
      <c r="H324" s="318"/>
      <c r="I324" s="318"/>
      <c r="J324" s="318"/>
      <c r="K324" s="318"/>
      <c r="L324" s="318"/>
      <c r="M324" s="325"/>
      <c r="N324" s="321" t="s">
        <v>66</v>
      </c>
      <c r="O324" s="322"/>
      <c r="P324" s="322"/>
      <c r="Q324" s="322"/>
      <c r="R324" s="322"/>
      <c r="S324" s="322"/>
      <c r="T324" s="323"/>
      <c r="U324" s="37" t="s">
        <v>67</v>
      </c>
      <c r="V324" s="315">
        <f>IFERROR(V319/H319,"0")+IFERROR(V320/H320,"0")+IFERROR(V321/H321,"0")+IFERROR(V322/H322,"0")+IFERROR(V323/H323,"0")</f>
        <v>3.75</v>
      </c>
      <c r="W324" s="315">
        <f>IFERROR(W319/H319,"0")+IFERROR(W320/H320,"0")+IFERROR(W321/H321,"0")+IFERROR(W322/H322,"0")+IFERROR(W323/H323,"0")</f>
        <v>4</v>
      </c>
      <c r="X324" s="315">
        <f>IFERROR(IF(X319="",0,X319),"0")+IFERROR(IF(X320="",0,X320),"0")+IFERROR(IF(X321="",0,X321),"0")+IFERROR(IF(X322="",0,X322),"0")+IFERROR(IF(X323="",0,X323),"0")</f>
        <v>3.7479999999999999E-2</v>
      </c>
      <c r="Y324" s="316"/>
      <c r="Z324" s="316"/>
    </row>
    <row r="325" spans="1:53" x14ac:dyDescent="0.2">
      <c r="A325" s="318"/>
      <c r="B325" s="318"/>
      <c r="C325" s="318"/>
      <c r="D325" s="318"/>
      <c r="E325" s="318"/>
      <c r="F325" s="318"/>
      <c r="G325" s="318"/>
      <c r="H325" s="318"/>
      <c r="I325" s="318"/>
      <c r="J325" s="318"/>
      <c r="K325" s="318"/>
      <c r="L325" s="318"/>
      <c r="M325" s="325"/>
      <c r="N325" s="321" t="s">
        <v>66</v>
      </c>
      <c r="O325" s="322"/>
      <c r="P325" s="322"/>
      <c r="Q325" s="322"/>
      <c r="R325" s="322"/>
      <c r="S325" s="322"/>
      <c r="T325" s="323"/>
      <c r="U325" s="37" t="s">
        <v>65</v>
      </c>
      <c r="V325" s="315">
        <f>IFERROR(SUM(V319:V323),"0")</f>
        <v>15</v>
      </c>
      <c r="W325" s="315">
        <f>IFERROR(SUM(W319:W323),"0")</f>
        <v>16</v>
      </c>
      <c r="X325" s="37"/>
      <c r="Y325" s="316"/>
      <c r="Z325" s="316"/>
    </row>
    <row r="326" spans="1:53" ht="14.25" hidden="1" customHeight="1" x14ac:dyDescent="0.25">
      <c r="A326" s="326" t="s">
        <v>60</v>
      </c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18"/>
      <c r="M326" s="318"/>
      <c r="N326" s="318"/>
      <c r="O326" s="318"/>
      <c r="P326" s="318"/>
      <c r="Q326" s="318"/>
      <c r="R326" s="318"/>
      <c r="S326" s="318"/>
      <c r="T326" s="318"/>
      <c r="U326" s="318"/>
      <c r="V326" s="318"/>
      <c r="W326" s="318"/>
      <c r="X326" s="318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19">
        <v>4607091384802</v>
      </c>
      <c r="E327" s="320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6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28"/>
      <c r="P327" s="328"/>
      <c r="Q327" s="328"/>
      <c r="R327" s="320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19">
        <v>4607091384826</v>
      </c>
      <c r="E328" s="320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3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28"/>
      <c r="P328" s="328"/>
      <c r="Q328" s="328"/>
      <c r="R328" s="320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24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5"/>
      <c r="N329" s="321" t="s">
        <v>66</v>
      </c>
      <c r="O329" s="322"/>
      <c r="P329" s="322"/>
      <c r="Q329" s="322"/>
      <c r="R329" s="322"/>
      <c r="S329" s="322"/>
      <c r="T329" s="323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18"/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25"/>
      <c r="N330" s="321" t="s">
        <v>66</v>
      </c>
      <c r="O330" s="322"/>
      <c r="P330" s="322"/>
      <c r="Q330" s="322"/>
      <c r="R330" s="322"/>
      <c r="S330" s="322"/>
      <c r="T330" s="323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26" t="s">
        <v>68</v>
      </c>
      <c r="B331" s="318"/>
      <c r="C331" s="318"/>
      <c r="D331" s="318"/>
      <c r="E331" s="318"/>
      <c r="F331" s="318"/>
      <c r="G331" s="318"/>
      <c r="H331" s="318"/>
      <c r="I331" s="318"/>
      <c r="J331" s="318"/>
      <c r="K331" s="318"/>
      <c r="L331" s="318"/>
      <c r="M331" s="318"/>
      <c r="N331" s="318"/>
      <c r="O331" s="318"/>
      <c r="P331" s="318"/>
      <c r="Q331" s="318"/>
      <c r="R331" s="318"/>
      <c r="S331" s="318"/>
      <c r="T331" s="318"/>
      <c r="U331" s="318"/>
      <c r="V331" s="318"/>
      <c r="W331" s="318"/>
      <c r="X331" s="318"/>
      <c r="Y331" s="308"/>
      <c r="Z331" s="308"/>
    </row>
    <row r="332" spans="1:53" ht="27" hidden="1" customHeight="1" x14ac:dyDescent="0.25">
      <c r="A332" s="54" t="s">
        <v>479</v>
      </c>
      <c r="B332" s="54" t="s">
        <v>480</v>
      </c>
      <c r="C332" s="31">
        <v>4301051303</v>
      </c>
      <c r="D332" s="319">
        <v>4607091384246</v>
      </c>
      <c r="E332" s="320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51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28"/>
      <c r="P332" s="328"/>
      <c r="Q332" s="328"/>
      <c r="R332" s="320"/>
      <c r="S332" s="34"/>
      <c r="T332" s="34"/>
      <c r="U332" s="35" t="s">
        <v>65</v>
      </c>
      <c r="V332" s="313">
        <v>0</v>
      </c>
      <c r="W332" s="314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19">
        <v>4680115881976</v>
      </c>
      <c r="E333" s="320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28"/>
      <c r="P333" s="328"/>
      <c r="Q333" s="328"/>
      <c r="R333" s="320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19">
        <v>4607091384253</v>
      </c>
      <c r="E334" s="320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3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28"/>
      <c r="P334" s="328"/>
      <c r="Q334" s="328"/>
      <c r="R334" s="320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19">
        <v>4680115881969</v>
      </c>
      <c r="E335" s="320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54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28"/>
      <c r="P335" s="328"/>
      <c r="Q335" s="328"/>
      <c r="R335" s="320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hidden="1" x14ac:dyDescent="0.2">
      <c r="A336" s="324"/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25"/>
      <c r="N336" s="321" t="s">
        <v>66</v>
      </c>
      <c r="O336" s="322"/>
      <c r="P336" s="322"/>
      <c r="Q336" s="322"/>
      <c r="R336" s="322"/>
      <c r="S336" s="322"/>
      <c r="T336" s="323"/>
      <c r="U336" s="37" t="s">
        <v>67</v>
      </c>
      <c r="V336" s="315">
        <f>IFERROR(V332/H332,"0")+IFERROR(V333/H333,"0")+IFERROR(V334/H334,"0")+IFERROR(V335/H335,"0")</f>
        <v>0</v>
      </c>
      <c r="W336" s="315">
        <f>IFERROR(W332/H332,"0")+IFERROR(W333/H333,"0")+IFERROR(W334/H334,"0")+IFERROR(W335/H335,"0")</f>
        <v>0</v>
      </c>
      <c r="X336" s="315">
        <f>IFERROR(IF(X332="",0,X332),"0")+IFERROR(IF(X333="",0,X333),"0")+IFERROR(IF(X334="",0,X334),"0")+IFERROR(IF(X335="",0,X335),"0")</f>
        <v>0</v>
      </c>
      <c r="Y336" s="316"/>
      <c r="Z336" s="316"/>
    </row>
    <row r="337" spans="1:53" hidden="1" x14ac:dyDescent="0.2">
      <c r="A337" s="318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25"/>
      <c r="N337" s="321" t="s">
        <v>66</v>
      </c>
      <c r="O337" s="322"/>
      <c r="P337" s="322"/>
      <c r="Q337" s="322"/>
      <c r="R337" s="322"/>
      <c r="S337" s="322"/>
      <c r="T337" s="323"/>
      <c r="U337" s="37" t="s">
        <v>65</v>
      </c>
      <c r="V337" s="315">
        <f>IFERROR(SUM(V332:V335),"0")</f>
        <v>0</v>
      </c>
      <c r="W337" s="315">
        <f>IFERROR(SUM(W332:W335),"0")</f>
        <v>0</v>
      </c>
      <c r="X337" s="37"/>
      <c r="Y337" s="316"/>
      <c r="Z337" s="316"/>
    </row>
    <row r="338" spans="1:53" ht="14.25" hidden="1" customHeight="1" x14ac:dyDescent="0.25">
      <c r="A338" s="326" t="s">
        <v>208</v>
      </c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18"/>
      <c r="M338" s="318"/>
      <c r="N338" s="318"/>
      <c r="O338" s="318"/>
      <c r="P338" s="318"/>
      <c r="Q338" s="318"/>
      <c r="R338" s="318"/>
      <c r="S338" s="318"/>
      <c r="T338" s="318"/>
      <c r="U338" s="318"/>
      <c r="V338" s="318"/>
      <c r="W338" s="318"/>
      <c r="X338" s="318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19">
        <v>4607091389357</v>
      </c>
      <c r="E339" s="320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4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28"/>
      <c r="P339" s="328"/>
      <c r="Q339" s="328"/>
      <c r="R339" s="320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24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5"/>
      <c r="N340" s="321" t="s">
        <v>66</v>
      </c>
      <c r="O340" s="322"/>
      <c r="P340" s="322"/>
      <c r="Q340" s="322"/>
      <c r="R340" s="322"/>
      <c r="S340" s="322"/>
      <c r="T340" s="323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18"/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25"/>
      <c r="N341" s="321" t="s">
        <v>66</v>
      </c>
      <c r="O341" s="322"/>
      <c r="P341" s="322"/>
      <c r="Q341" s="322"/>
      <c r="R341" s="322"/>
      <c r="S341" s="322"/>
      <c r="T341" s="323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408" t="s">
        <v>489</v>
      </c>
      <c r="B342" s="409"/>
      <c r="C342" s="409"/>
      <c r="D342" s="409"/>
      <c r="E342" s="409"/>
      <c r="F342" s="409"/>
      <c r="G342" s="409"/>
      <c r="H342" s="409"/>
      <c r="I342" s="409"/>
      <c r="J342" s="409"/>
      <c r="K342" s="409"/>
      <c r="L342" s="409"/>
      <c r="M342" s="409"/>
      <c r="N342" s="409"/>
      <c r="O342" s="409"/>
      <c r="P342" s="409"/>
      <c r="Q342" s="409"/>
      <c r="R342" s="409"/>
      <c r="S342" s="409"/>
      <c r="T342" s="409"/>
      <c r="U342" s="409"/>
      <c r="V342" s="409"/>
      <c r="W342" s="409"/>
      <c r="X342" s="409"/>
      <c r="Y342" s="48"/>
      <c r="Z342" s="48"/>
    </row>
    <row r="343" spans="1:53" ht="16.5" hidden="1" customHeight="1" x14ac:dyDescent="0.25">
      <c r="A343" s="317" t="s">
        <v>490</v>
      </c>
      <c r="B343" s="318"/>
      <c r="C343" s="318"/>
      <c r="D343" s="318"/>
      <c r="E343" s="318"/>
      <c r="F343" s="318"/>
      <c r="G343" s="318"/>
      <c r="H343" s="318"/>
      <c r="I343" s="318"/>
      <c r="J343" s="318"/>
      <c r="K343" s="318"/>
      <c r="L343" s="318"/>
      <c r="M343" s="318"/>
      <c r="N343" s="318"/>
      <c r="O343" s="318"/>
      <c r="P343" s="318"/>
      <c r="Q343" s="318"/>
      <c r="R343" s="318"/>
      <c r="S343" s="318"/>
      <c r="T343" s="318"/>
      <c r="U343" s="318"/>
      <c r="V343" s="318"/>
      <c r="W343" s="318"/>
      <c r="X343" s="318"/>
      <c r="Y343" s="309"/>
      <c r="Z343" s="309"/>
    </row>
    <row r="344" spans="1:53" ht="14.25" hidden="1" customHeight="1" x14ac:dyDescent="0.25">
      <c r="A344" s="326" t="s">
        <v>103</v>
      </c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18"/>
      <c r="N344" s="318"/>
      <c r="O344" s="318"/>
      <c r="P344" s="318"/>
      <c r="Q344" s="318"/>
      <c r="R344" s="318"/>
      <c r="S344" s="318"/>
      <c r="T344" s="318"/>
      <c r="U344" s="318"/>
      <c r="V344" s="318"/>
      <c r="W344" s="318"/>
      <c r="X344" s="318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19">
        <v>4607091389708</v>
      </c>
      <c r="E345" s="320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3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28"/>
      <c r="P345" s="328"/>
      <c r="Q345" s="328"/>
      <c r="R345" s="320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19">
        <v>4607091389692</v>
      </c>
      <c r="E346" s="320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3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28"/>
      <c r="P346" s="328"/>
      <c r="Q346" s="328"/>
      <c r="R346" s="320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24"/>
      <c r="B347" s="318"/>
      <c r="C347" s="318"/>
      <c r="D347" s="318"/>
      <c r="E347" s="318"/>
      <c r="F347" s="318"/>
      <c r="G347" s="318"/>
      <c r="H347" s="318"/>
      <c r="I347" s="318"/>
      <c r="J347" s="318"/>
      <c r="K347" s="318"/>
      <c r="L347" s="318"/>
      <c r="M347" s="325"/>
      <c r="N347" s="321" t="s">
        <v>66</v>
      </c>
      <c r="O347" s="322"/>
      <c r="P347" s="322"/>
      <c r="Q347" s="322"/>
      <c r="R347" s="322"/>
      <c r="S347" s="322"/>
      <c r="T347" s="323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18"/>
      <c r="B348" s="318"/>
      <c r="C348" s="318"/>
      <c r="D348" s="318"/>
      <c r="E348" s="318"/>
      <c r="F348" s="318"/>
      <c r="G348" s="318"/>
      <c r="H348" s="318"/>
      <c r="I348" s="318"/>
      <c r="J348" s="318"/>
      <c r="K348" s="318"/>
      <c r="L348" s="318"/>
      <c r="M348" s="325"/>
      <c r="N348" s="321" t="s">
        <v>66</v>
      </c>
      <c r="O348" s="322"/>
      <c r="P348" s="322"/>
      <c r="Q348" s="322"/>
      <c r="R348" s="322"/>
      <c r="S348" s="322"/>
      <c r="T348" s="323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26" t="s">
        <v>60</v>
      </c>
      <c r="B349" s="318"/>
      <c r="C349" s="318"/>
      <c r="D349" s="318"/>
      <c r="E349" s="318"/>
      <c r="F349" s="318"/>
      <c r="G349" s="318"/>
      <c r="H349" s="318"/>
      <c r="I349" s="318"/>
      <c r="J349" s="318"/>
      <c r="K349" s="318"/>
      <c r="L349" s="318"/>
      <c r="M349" s="318"/>
      <c r="N349" s="318"/>
      <c r="O349" s="318"/>
      <c r="P349" s="318"/>
      <c r="Q349" s="318"/>
      <c r="R349" s="318"/>
      <c r="S349" s="318"/>
      <c r="T349" s="318"/>
      <c r="U349" s="318"/>
      <c r="V349" s="318"/>
      <c r="W349" s="318"/>
      <c r="X349" s="318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19">
        <v>4607091389753</v>
      </c>
      <c r="E350" s="320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3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28"/>
      <c r="P350" s="328"/>
      <c r="Q350" s="328"/>
      <c r="R350" s="320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19">
        <v>4607091389760</v>
      </c>
      <c r="E351" s="320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4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28"/>
      <c r="P351" s="328"/>
      <c r="Q351" s="328"/>
      <c r="R351" s="320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19">
        <v>4607091389746</v>
      </c>
      <c r="E352" s="320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2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28"/>
      <c r="P352" s="328"/>
      <c r="Q352" s="328"/>
      <c r="R352" s="320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19">
        <v>4680115882928</v>
      </c>
      <c r="E353" s="320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5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28"/>
      <c r="P353" s="328"/>
      <c r="Q353" s="328"/>
      <c r="R353" s="320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19">
        <v>4680115883147</v>
      </c>
      <c r="E354" s="320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28"/>
      <c r="P354" s="328"/>
      <c r="Q354" s="328"/>
      <c r="R354" s="320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19">
        <v>4607091384338</v>
      </c>
      <c r="E355" s="320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28"/>
      <c r="P355" s="328"/>
      <c r="Q355" s="328"/>
      <c r="R355" s="320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19">
        <v>4680115883154</v>
      </c>
      <c r="E356" s="320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28"/>
      <c r="P356" s="328"/>
      <c r="Q356" s="328"/>
      <c r="R356" s="320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4301031171</v>
      </c>
      <c r="D357" s="319">
        <v>4607091389524</v>
      </c>
      <c r="E357" s="320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3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28"/>
      <c r="P357" s="328"/>
      <c r="Q357" s="328"/>
      <c r="R357" s="320"/>
      <c r="S357" s="34"/>
      <c r="T357" s="34"/>
      <c r="U357" s="35" t="s">
        <v>65</v>
      </c>
      <c r="V357" s="313">
        <v>30</v>
      </c>
      <c r="W357" s="314">
        <f t="shared" si="14"/>
        <v>31.5</v>
      </c>
      <c r="X357" s="36">
        <f t="shared" si="15"/>
        <v>7.5300000000000006E-2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19">
        <v>4680115883161</v>
      </c>
      <c r="E358" s="320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28"/>
      <c r="P358" s="328"/>
      <c r="Q358" s="328"/>
      <c r="R358" s="320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513</v>
      </c>
      <c r="B359" s="54" t="s">
        <v>514</v>
      </c>
      <c r="C359" s="31">
        <v>4301031170</v>
      </c>
      <c r="D359" s="319">
        <v>4607091384345</v>
      </c>
      <c r="E359" s="320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28"/>
      <c r="P359" s="328"/>
      <c r="Q359" s="328"/>
      <c r="R359" s="320"/>
      <c r="S359" s="34"/>
      <c r="T359" s="34"/>
      <c r="U359" s="35" t="s">
        <v>65</v>
      </c>
      <c r="V359" s="313">
        <v>30</v>
      </c>
      <c r="W359" s="314">
        <f t="shared" si="14"/>
        <v>31.5</v>
      </c>
      <c r="X359" s="36">
        <f t="shared" si="15"/>
        <v>7.5300000000000006E-2</v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19">
        <v>4680115883178</v>
      </c>
      <c r="E360" s="320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6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28"/>
      <c r="P360" s="328"/>
      <c r="Q360" s="328"/>
      <c r="R360" s="320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517</v>
      </c>
      <c r="B361" s="54" t="s">
        <v>518</v>
      </c>
      <c r="C361" s="31">
        <v>4301031172</v>
      </c>
      <c r="D361" s="319">
        <v>4607091389531</v>
      </c>
      <c r="E361" s="320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49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28"/>
      <c r="P361" s="328"/>
      <c r="Q361" s="328"/>
      <c r="R361" s="320"/>
      <c r="S361" s="34"/>
      <c r="T361" s="34"/>
      <c r="U361" s="35" t="s">
        <v>65</v>
      </c>
      <c r="V361" s="313">
        <v>30</v>
      </c>
      <c r="W361" s="314">
        <f t="shared" si="14"/>
        <v>31.5</v>
      </c>
      <c r="X361" s="36">
        <f t="shared" si="15"/>
        <v>7.5300000000000006E-2</v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19">
        <v>4680115883185</v>
      </c>
      <c r="E362" s="320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401" t="s">
        <v>521</v>
      </c>
      <c r="O362" s="328"/>
      <c r="P362" s="328"/>
      <c r="Q362" s="328"/>
      <c r="R362" s="320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24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5"/>
      <c r="N363" s="321" t="s">
        <v>66</v>
      </c>
      <c r="O363" s="322"/>
      <c r="P363" s="322"/>
      <c r="Q363" s="322"/>
      <c r="R363" s="322"/>
      <c r="S363" s="322"/>
      <c r="T363" s="323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42.857142857142854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45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0.22590000000000002</v>
      </c>
      <c r="Y363" s="316"/>
      <c r="Z363" s="316"/>
    </row>
    <row r="364" spans="1:53" x14ac:dyDescent="0.2">
      <c r="A364" s="318"/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25"/>
      <c r="N364" s="321" t="s">
        <v>66</v>
      </c>
      <c r="O364" s="322"/>
      <c r="P364" s="322"/>
      <c r="Q364" s="322"/>
      <c r="R364" s="322"/>
      <c r="S364" s="322"/>
      <c r="T364" s="323"/>
      <c r="U364" s="37" t="s">
        <v>65</v>
      </c>
      <c r="V364" s="315">
        <f>IFERROR(SUM(V350:V362),"0")</f>
        <v>90</v>
      </c>
      <c r="W364" s="315">
        <f>IFERROR(SUM(W350:W362),"0")</f>
        <v>94.5</v>
      </c>
      <c r="X364" s="37"/>
      <c r="Y364" s="316"/>
      <c r="Z364" s="316"/>
    </row>
    <row r="365" spans="1:53" ht="14.25" hidden="1" customHeight="1" x14ac:dyDescent="0.25">
      <c r="A365" s="326" t="s">
        <v>68</v>
      </c>
      <c r="B365" s="318"/>
      <c r="C365" s="318"/>
      <c r="D365" s="318"/>
      <c r="E365" s="318"/>
      <c r="F365" s="318"/>
      <c r="G365" s="318"/>
      <c r="H365" s="318"/>
      <c r="I365" s="318"/>
      <c r="J365" s="318"/>
      <c r="K365" s="318"/>
      <c r="L365" s="318"/>
      <c r="M365" s="318"/>
      <c r="N365" s="318"/>
      <c r="O365" s="318"/>
      <c r="P365" s="318"/>
      <c r="Q365" s="318"/>
      <c r="R365" s="318"/>
      <c r="S365" s="318"/>
      <c r="T365" s="318"/>
      <c r="U365" s="318"/>
      <c r="V365" s="318"/>
      <c r="W365" s="318"/>
      <c r="X365" s="318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19">
        <v>4607091389685</v>
      </c>
      <c r="E366" s="320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3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28"/>
      <c r="P366" s="328"/>
      <c r="Q366" s="328"/>
      <c r="R366" s="320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customHeight="1" x14ac:dyDescent="0.25">
      <c r="A367" s="54" t="s">
        <v>524</v>
      </c>
      <c r="B367" s="54" t="s">
        <v>525</v>
      </c>
      <c r="C367" s="31">
        <v>4301051431</v>
      </c>
      <c r="D367" s="319">
        <v>4607091389654</v>
      </c>
      <c r="E367" s="320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28"/>
      <c r="P367" s="328"/>
      <c r="Q367" s="328"/>
      <c r="R367" s="320"/>
      <c r="S367" s="34"/>
      <c r="T367" s="34"/>
      <c r="U367" s="35" t="s">
        <v>65</v>
      </c>
      <c r="V367" s="313">
        <v>15</v>
      </c>
      <c r="W367" s="314">
        <f>IFERROR(IF(V367="",0,CEILING((V367/$H367),1)*$H367),"")</f>
        <v>15.84</v>
      </c>
      <c r="X367" s="36">
        <f>IFERROR(IF(W367=0,"",ROUNDUP(W367/H367,0)*0.00753),"")</f>
        <v>6.0240000000000002E-2</v>
      </c>
      <c r="Y367" s="56"/>
      <c r="Z367" s="57"/>
      <c r="AD367" s="58"/>
      <c r="BA367" s="254" t="s">
        <v>1</v>
      </c>
    </row>
    <row r="368" spans="1:53" ht="27" customHeight="1" x14ac:dyDescent="0.25">
      <c r="A368" s="54" t="s">
        <v>526</v>
      </c>
      <c r="B368" s="54" t="s">
        <v>527</v>
      </c>
      <c r="C368" s="31">
        <v>4301051284</v>
      </c>
      <c r="D368" s="319">
        <v>4607091384352</v>
      </c>
      <c r="E368" s="320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4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28"/>
      <c r="P368" s="328"/>
      <c r="Q368" s="328"/>
      <c r="R368" s="320"/>
      <c r="S368" s="34"/>
      <c r="T368" s="34"/>
      <c r="U368" s="35" t="s">
        <v>65</v>
      </c>
      <c r="V368" s="313">
        <v>40</v>
      </c>
      <c r="W368" s="314">
        <f>IFERROR(IF(V368="",0,CEILING((V368/$H368),1)*$H368),"")</f>
        <v>40.799999999999997</v>
      </c>
      <c r="X368" s="36">
        <f>IFERROR(IF(W368=0,"",ROUNDUP(W368/H368,0)*0.00937),"")</f>
        <v>0.15928999999999999</v>
      </c>
      <c r="Y368" s="56"/>
      <c r="Z368" s="57"/>
      <c r="AD368" s="58"/>
      <c r="BA368" s="255" t="s">
        <v>1</v>
      </c>
    </row>
    <row r="369" spans="1:53" ht="27" customHeight="1" x14ac:dyDescent="0.25">
      <c r="A369" s="54" t="s">
        <v>528</v>
      </c>
      <c r="B369" s="54" t="s">
        <v>529</v>
      </c>
      <c r="C369" s="31">
        <v>4301051257</v>
      </c>
      <c r="D369" s="319">
        <v>4607091389661</v>
      </c>
      <c r="E369" s="320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28"/>
      <c r="P369" s="328"/>
      <c r="Q369" s="328"/>
      <c r="R369" s="320"/>
      <c r="S369" s="34"/>
      <c r="T369" s="34"/>
      <c r="U369" s="35" t="s">
        <v>65</v>
      </c>
      <c r="V369" s="313">
        <v>30</v>
      </c>
      <c r="W369" s="314">
        <f>IFERROR(IF(V369="",0,CEILING((V369/$H369),1)*$H369),"")</f>
        <v>30.800000000000004</v>
      </c>
      <c r="X369" s="36">
        <f>IFERROR(IF(W369=0,"",ROUNDUP(W369/H369,0)*0.00937),"")</f>
        <v>0.13117999999999999</v>
      </c>
      <c r="Y369" s="56"/>
      <c r="Z369" s="57"/>
      <c r="AD369" s="58"/>
      <c r="BA369" s="256" t="s">
        <v>1</v>
      </c>
    </row>
    <row r="370" spans="1:53" x14ac:dyDescent="0.2">
      <c r="A370" s="324"/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18"/>
      <c r="M370" s="325"/>
      <c r="N370" s="321" t="s">
        <v>66</v>
      </c>
      <c r="O370" s="322"/>
      <c r="P370" s="322"/>
      <c r="Q370" s="322"/>
      <c r="R370" s="322"/>
      <c r="S370" s="322"/>
      <c r="T370" s="323"/>
      <c r="U370" s="37" t="s">
        <v>67</v>
      </c>
      <c r="V370" s="315">
        <f>IFERROR(V366/H366,"0")+IFERROR(V367/H367,"0")+IFERROR(V368/H368,"0")+IFERROR(V369/H369,"0")</f>
        <v>37.878787878787875</v>
      </c>
      <c r="W370" s="315">
        <f>IFERROR(W366/H366,"0")+IFERROR(W367/H367,"0")+IFERROR(W368/H368,"0")+IFERROR(W369/H369,"0")</f>
        <v>39</v>
      </c>
      <c r="X370" s="315">
        <f>IFERROR(IF(X366="",0,X366),"0")+IFERROR(IF(X367="",0,X367),"0")+IFERROR(IF(X368="",0,X368),"0")+IFERROR(IF(X369="",0,X369),"0")</f>
        <v>0.35070999999999997</v>
      </c>
      <c r="Y370" s="316"/>
      <c r="Z370" s="316"/>
    </row>
    <row r="371" spans="1:53" x14ac:dyDescent="0.2">
      <c r="A371" s="318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18"/>
      <c r="M371" s="325"/>
      <c r="N371" s="321" t="s">
        <v>66</v>
      </c>
      <c r="O371" s="322"/>
      <c r="P371" s="322"/>
      <c r="Q371" s="322"/>
      <c r="R371" s="322"/>
      <c r="S371" s="322"/>
      <c r="T371" s="323"/>
      <c r="U371" s="37" t="s">
        <v>65</v>
      </c>
      <c r="V371" s="315">
        <f>IFERROR(SUM(V366:V369),"0")</f>
        <v>85</v>
      </c>
      <c r="W371" s="315">
        <f>IFERROR(SUM(W366:W369),"0")</f>
        <v>87.44</v>
      </c>
      <c r="X371" s="37"/>
      <c r="Y371" s="316"/>
      <c r="Z371" s="316"/>
    </row>
    <row r="372" spans="1:53" ht="14.25" hidden="1" customHeight="1" x14ac:dyDescent="0.25">
      <c r="A372" s="326" t="s">
        <v>208</v>
      </c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18"/>
      <c r="M372" s="318"/>
      <c r="N372" s="318"/>
      <c r="O372" s="318"/>
      <c r="P372" s="318"/>
      <c r="Q372" s="318"/>
      <c r="R372" s="318"/>
      <c r="S372" s="318"/>
      <c r="T372" s="318"/>
      <c r="U372" s="318"/>
      <c r="V372" s="318"/>
      <c r="W372" s="318"/>
      <c r="X372" s="318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19">
        <v>4680115881648</v>
      </c>
      <c r="E373" s="320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28"/>
      <c r="P373" s="328"/>
      <c r="Q373" s="328"/>
      <c r="R373" s="320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24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5"/>
      <c r="N374" s="321" t="s">
        <v>66</v>
      </c>
      <c r="O374" s="322"/>
      <c r="P374" s="322"/>
      <c r="Q374" s="322"/>
      <c r="R374" s="322"/>
      <c r="S374" s="322"/>
      <c r="T374" s="323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18"/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25"/>
      <c r="N375" s="321" t="s">
        <v>66</v>
      </c>
      <c r="O375" s="322"/>
      <c r="P375" s="322"/>
      <c r="Q375" s="322"/>
      <c r="R375" s="322"/>
      <c r="S375" s="322"/>
      <c r="T375" s="323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26" t="s">
        <v>81</v>
      </c>
      <c r="B376" s="318"/>
      <c r="C376" s="318"/>
      <c r="D376" s="318"/>
      <c r="E376" s="318"/>
      <c r="F376" s="318"/>
      <c r="G376" s="318"/>
      <c r="H376" s="318"/>
      <c r="I376" s="318"/>
      <c r="J376" s="318"/>
      <c r="K376" s="318"/>
      <c r="L376" s="318"/>
      <c r="M376" s="318"/>
      <c r="N376" s="318"/>
      <c r="O376" s="318"/>
      <c r="P376" s="318"/>
      <c r="Q376" s="318"/>
      <c r="R376" s="318"/>
      <c r="S376" s="318"/>
      <c r="T376" s="318"/>
      <c r="U376" s="318"/>
      <c r="V376" s="318"/>
      <c r="W376" s="318"/>
      <c r="X376" s="318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19">
        <v>4680115884359</v>
      </c>
      <c r="E377" s="320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630" t="s">
        <v>536</v>
      </c>
      <c r="O377" s="328"/>
      <c r="P377" s="328"/>
      <c r="Q377" s="328"/>
      <c r="R377" s="320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19">
        <v>4680115884335</v>
      </c>
      <c r="E378" s="320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466" t="s">
        <v>539</v>
      </c>
      <c r="O378" s="328"/>
      <c r="P378" s="328"/>
      <c r="Q378" s="328"/>
      <c r="R378" s="320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19">
        <v>4680115884342</v>
      </c>
      <c r="E379" s="320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574" t="s">
        <v>542</v>
      </c>
      <c r="O379" s="328"/>
      <c r="P379" s="328"/>
      <c r="Q379" s="328"/>
      <c r="R379" s="320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19">
        <v>4680115884113</v>
      </c>
      <c r="E380" s="320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98" t="s">
        <v>545</v>
      </c>
      <c r="O380" s="328"/>
      <c r="P380" s="328"/>
      <c r="Q380" s="328"/>
      <c r="R380" s="320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24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25"/>
      <c r="N381" s="321" t="s">
        <v>66</v>
      </c>
      <c r="O381" s="322"/>
      <c r="P381" s="322"/>
      <c r="Q381" s="322"/>
      <c r="R381" s="322"/>
      <c r="S381" s="322"/>
      <c r="T381" s="323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18"/>
      <c r="M382" s="325"/>
      <c r="N382" s="321" t="s">
        <v>66</v>
      </c>
      <c r="O382" s="322"/>
      <c r="P382" s="322"/>
      <c r="Q382" s="322"/>
      <c r="R382" s="322"/>
      <c r="S382" s="322"/>
      <c r="T382" s="323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17" t="s">
        <v>546</v>
      </c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18"/>
      <c r="Y383" s="309"/>
      <c r="Z383" s="309"/>
    </row>
    <row r="384" spans="1:53" ht="14.25" hidden="1" customHeight="1" x14ac:dyDescent="0.25">
      <c r="A384" s="326" t="s">
        <v>95</v>
      </c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18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19">
        <v>4607091389388</v>
      </c>
      <c r="E385" s="320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6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28"/>
      <c r="P385" s="328"/>
      <c r="Q385" s="328"/>
      <c r="R385" s="320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19">
        <v>4607091389364</v>
      </c>
      <c r="E386" s="320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4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28"/>
      <c r="P386" s="328"/>
      <c r="Q386" s="328"/>
      <c r="R386" s="320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24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18"/>
      <c r="M387" s="325"/>
      <c r="N387" s="321" t="s">
        <v>66</v>
      </c>
      <c r="O387" s="322"/>
      <c r="P387" s="322"/>
      <c r="Q387" s="322"/>
      <c r="R387" s="322"/>
      <c r="S387" s="322"/>
      <c r="T387" s="323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18"/>
      <c r="M388" s="325"/>
      <c r="N388" s="321" t="s">
        <v>66</v>
      </c>
      <c r="O388" s="322"/>
      <c r="P388" s="322"/>
      <c r="Q388" s="322"/>
      <c r="R388" s="322"/>
      <c r="S388" s="322"/>
      <c r="T388" s="323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26" t="s">
        <v>60</v>
      </c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18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19">
        <v>4607091389739</v>
      </c>
      <c r="E390" s="320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63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28"/>
      <c r="P390" s="328"/>
      <c r="Q390" s="328"/>
      <c r="R390" s="320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19">
        <v>4680115883048</v>
      </c>
      <c r="E391" s="320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33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28"/>
      <c r="P391" s="328"/>
      <c r="Q391" s="328"/>
      <c r="R391" s="320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19">
        <v>4607091389425</v>
      </c>
      <c r="E392" s="320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34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28"/>
      <c r="P392" s="328"/>
      <c r="Q392" s="328"/>
      <c r="R392" s="320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19">
        <v>4680115882911</v>
      </c>
      <c r="E393" s="320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502" t="s">
        <v>559</v>
      </c>
      <c r="O393" s="328"/>
      <c r="P393" s="328"/>
      <c r="Q393" s="328"/>
      <c r="R393" s="320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19">
        <v>4680115880771</v>
      </c>
      <c r="E394" s="320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3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28"/>
      <c r="P394" s="328"/>
      <c r="Q394" s="328"/>
      <c r="R394" s="320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19">
        <v>4607091389500</v>
      </c>
      <c r="E395" s="320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50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28"/>
      <c r="P395" s="328"/>
      <c r="Q395" s="328"/>
      <c r="R395" s="320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19">
        <v>4680115881983</v>
      </c>
      <c r="E396" s="320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5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28"/>
      <c r="P396" s="328"/>
      <c r="Q396" s="328"/>
      <c r="R396" s="320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24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  <c r="L397" s="318"/>
      <c r="M397" s="325"/>
      <c r="N397" s="321" t="s">
        <v>66</v>
      </c>
      <c r="O397" s="322"/>
      <c r="P397" s="322"/>
      <c r="Q397" s="322"/>
      <c r="R397" s="322"/>
      <c r="S397" s="322"/>
      <c r="T397" s="323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5"/>
      <c r="N398" s="321" t="s">
        <v>66</v>
      </c>
      <c r="O398" s="322"/>
      <c r="P398" s="322"/>
      <c r="Q398" s="322"/>
      <c r="R398" s="322"/>
      <c r="S398" s="322"/>
      <c r="T398" s="323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26" t="s">
        <v>81</v>
      </c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18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19">
        <v>4680115884571</v>
      </c>
      <c r="E400" s="320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403" t="s">
        <v>568</v>
      </c>
      <c r="O400" s="328"/>
      <c r="P400" s="328"/>
      <c r="Q400" s="328"/>
      <c r="R400" s="320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24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25"/>
      <c r="N401" s="321" t="s">
        <v>66</v>
      </c>
      <c r="O401" s="322"/>
      <c r="P401" s="322"/>
      <c r="Q401" s="322"/>
      <c r="R401" s="322"/>
      <c r="S401" s="322"/>
      <c r="T401" s="323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25"/>
      <c r="N402" s="321" t="s">
        <v>66</v>
      </c>
      <c r="O402" s="322"/>
      <c r="P402" s="322"/>
      <c r="Q402" s="322"/>
      <c r="R402" s="322"/>
      <c r="S402" s="322"/>
      <c r="T402" s="323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26" t="s">
        <v>90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18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19">
        <v>4680115884090</v>
      </c>
      <c r="E404" s="320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370" t="s">
        <v>572</v>
      </c>
      <c r="O404" s="328"/>
      <c r="P404" s="328"/>
      <c r="Q404" s="328"/>
      <c r="R404" s="320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24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18"/>
      <c r="M405" s="325"/>
      <c r="N405" s="321" t="s">
        <v>66</v>
      </c>
      <c r="O405" s="322"/>
      <c r="P405" s="322"/>
      <c r="Q405" s="322"/>
      <c r="R405" s="322"/>
      <c r="S405" s="322"/>
      <c r="T405" s="323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18"/>
      <c r="M406" s="325"/>
      <c r="N406" s="321" t="s">
        <v>66</v>
      </c>
      <c r="O406" s="322"/>
      <c r="P406" s="322"/>
      <c r="Q406" s="322"/>
      <c r="R406" s="322"/>
      <c r="S406" s="322"/>
      <c r="T406" s="323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26" t="s">
        <v>573</v>
      </c>
      <c r="B407" s="318"/>
      <c r="C407" s="318"/>
      <c r="D407" s="318"/>
      <c r="E407" s="318"/>
      <c r="F407" s="318"/>
      <c r="G407" s="318"/>
      <c r="H407" s="318"/>
      <c r="I407" s="318"/>
      <c r="J407" s="318"/>
      <c r="K407" s="318"/>
      <c r="L407" s="318"/>
      <c r="M407" s="318"/>
      <c r="N407" s="318"/>
      <c r="O407" s="318"/>
      <c r="P407" s="318"/>
      <c r="Q407" s="318"/>
      <c r="R407" s="318"/>
      <c r="S407" s="318"/>
      <c r="T407" s="318"/>
      <c r="U407" s="318"/>
      <c r="V407" s="318"/>
      <c r="W407" s="318"/>
      <c r="X407" s="318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19">
        <v>4680115884564</v>
      </c>
      <c r="E408" s="320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524" t="s">
        <v>576</v>
      </c>
      <c r="O408" s="328"/>
      <c r="P408" s="328"/>
      <c r="Q408" s="328"/>
      <c r="R408" s="320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24"/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25"/>
      <c r="N409" s="321" t="s">
        <v>66</v>
      </c>
      <c r="O409" s="322"/>
      <c r="P409" s="322"/>
      <c r="Q409" s="322"/>
      <c r="R409" s="322"/>
      <c r="S409" s="322"/>
      <c r="T409" s="323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18"/>
      <c r="B410" s="318"/>
      <c r="C410" s="318"/>
      <c r="D410" s="318"/>
      <c r="E410" s="318"/>
      <c r="F410" s="318"/>
      <c r="G410" s="318"/>
      <c r="H410" s="318"/>
      <c r="I410" s="318"/>
      <c r="J410" s="318"/>
      <c r="K410" s="318"/>
      <c r="L410" s="318"/>
      <c r="M410" s="325"/>
      <c r="N410" s="321" t="s">
        <v>66</v>
      </c>
      <c r="O410" s="322"/>
      <c r="P410" s="322"/>
      <c r="Q410" s="322"/>
      <c r="R410" s="322"/>
      <c r="S410" s="322"/>
      <c r="T410" s="323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408" t="s">
        <v>577</v>
      </c>
      <c r="B411" s="409"/>
      <c r="C411" s="409"/>
      <c r="D411" s="409"/>
      <c r="E411" s="409"/>
      <c r="F411" s="409"/>
      <c r="G411" s="409"/>
      <c r="H411" s="409"/>
      <c r="I411" s="409"/>
      <c r="J411" s="409"/>
      <c r="K411" s="409"/>
      <c r="L411" s="409"/>
      <c r="M411" s="409"/>
      <c r="N411" s="409"/>
      <c r="O411" s="409"/>
      <c r="P411" s="409"/>
      <c r="Q411" s="409"/>
      <c r="R411" s="409"/>
      <c r="S411" s="409"/>
      <c r="T411" s="409"/>
      <c r="U411" s="409"/>
      <c r="V411" s="409"/>
      <c r="W411" s="409"/>
      <c r="X411" s="409"/>
      <c r="Y411" s="48"/>
      <c r="Z411" s="48"/>
    </row>
    <row r="412" spans="1:53" ht="16.5" hidden="1" customHeight="1" x14ac:dyDescent="0.25">
      <c r="A412" s="317" t="s">
        <v>577</v>
      </c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18"/>
      <c r="N412" s="318"/>
      <c r="O412" s="318"/>
      <c r="P412" s="318"/>
      <c r="Q412" s="318"/>
      <c r="R412" s="318"/>
      <c r="S412" s="318"/>
      <c r="T412" s="318"/>
      <c r="U412" s="318"/>
      <c r="V412" s="318"/>
      <c r="W412" s="318"/>
      <c r="X412" s="318"/>
      <c r="Y412" s="309"/>
      <c r="Z412" s="309"/>
    </row>
    <row r="413" spans="1:53" ht="14.25" hidden="1" customHeight="1" x14ac:dyDescent="0.25">
      <c r="A413" s="326" t="s">
        <v>103</v>
      </c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8"/>
      <c r="N413" s="318"/>
      <c r="O413" s="318"/>
      <c r="P413" s="318"/>
      <c r="Q413" s="318"/>
      <c r="R413" s="318"/>
      <c r="S413" s="318"/>
      <c r="T413" s="318"/>
      <c r="U413" s="318"/>
      <c r="V413" s="318"/>
      <c r="W413" s="318"/>
      <c r="X413" s="318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19">
        <v>4607091389067</v>
      </c>
      <c r="E414" s="320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5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8"/>
      <c r="P414" s="328"/>
      <c r="Q414" s="328"/>
      <c r="R414" s="320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hidden="1" customHeight="1" x14ac:dyDescent="0.25">
      <c r="A415" s="54" t="s">
        <v>580</v>
      </c>
      <c r="B415" s="54" t="s">
        <v>581</v>
      </c>
      <c r="C415" s="31">
        <v>4301011363</v>
      </c>
      <c r="D415" s="319">
        <v>4607091383522</v>
      </c>
      <c r="E415" s="320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4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8"/>
      <c r="P415" s="328"/>
      <c r="Q415" s="328"/>
      <c r="R415" s="320"/>
      <c r="S415" s="34"/>
      <c r="T415" s="34"/>
      <c r="U415" s="35" t="s">
        <v>65</v>
      </c>
      <c r="V415" s="313">
        <v>0</v>
      </c>
      <c r="W415" s="314">
        <f t="shared" si="17"/>
        <v>0</v>
      </c>
      <c r="X415" s="36" t="str">
        <f>IFERROR(IF(W415=0,"",ROUNDUP(W415/H415,0)*0.01196),"")</f>
        <v/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19">
        <v>4607091384437</v>
      </c>
      <c r="E416" s="320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55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8"/>
      <c r="P416" s="328"/>
      <c r="Q416" s="328"/>
      <c r="R416" s="320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hidden="1" customHeight="1" x14ac:dyDescent="0.25">
      <c r="A417" s="54" t="s">
        <v>584</v>
      </c>
      <c r="B417" s="54" t="s">
        <v>585</v>
      </c>
      <c r="C417" s="31">
        <v>4301011365</v>
      </c>
      <c r="D417" s="319">
        <v>4607091389104</v>
      </c>
      <c r="E417" s="320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55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8"/>
      <c r="P417" s="328"/>
      <c r="Q417" s="328"/>
      <c r="R417" s="320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19">
        <v>4680115880603</v>
      </c>
      <c r="E418" s="320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6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8"/>
      <c r="P418" s="328"/>
      <c r="Q418" s="328"/>
      <c r="R418" s="320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19">
        <v>4607091389999</v>
      </c>
      <c r="E419" s="320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5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8"/>
      <c r="P419" s="328"/>
      <c r="Q419" s="328"/>
      <c r="R419" s="320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19">
        <v>4680115882782</v>
      </c>
      <c r="E420" s="320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59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8"/>
      <c r="P420" s="328"/>
      <c r="Q420" s="328"/>
      <c r="R420" s="320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customHeight="1" x14ac:dyDescent="0.25">
      <c r="A421" s="54" t="s">
        <v>592</v>
      </c>
      <c r="B421" s="54" t="s">
        <v>593</v>
      </c>
      <c r="C421" s="31">
        <v>4301011190</v>
      </c>
      <c r="D421" s="319">
        <v>4607091389098</v>
      </c>
      <c r="E421" s="320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5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8"/>
      <c r="P421" s="328"/>
      <c r="Q421" s="328"/>
      <c r="R421" s="320"/>
      <c r="S421" s="34"/>
      <c r="T421" s="34"/>
      <c r="U421" s="35" t="s">
        <v>65</v>
      </c>
      <c r="V421" s="313">
        <v>15</v>
      </c>
      <c r="W421" s="314">
        <f t="shared" si="17"/>
        <v>16.8</v>
      </c>
      <c r="X421" s="36">
        <f>IFERROR(IF(W421=0,"",ROUNDUP(W421/H421,0)*0.00753),"")</f>
        <v>5.271E-2</v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19">
        <v>4607091389982</v>
      </c>
      <c r="E422" s="320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6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8"/>
      <c r="P422" s="328"/>
      <c r="Q422" s="328"/>
      <c r="R422" s="320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24"/>
      <c r="B423" s="318"/>
      <c r="C423" s="318"/>
      <c r="D423" s="318"/>
      <c r="E423" s="318"/>
      <c r="F423" s="318"/>
      <c r="G423" s="318"/>
      <c r="H423" s="318"/>
      <c r="I423" s="318"/>
      <c r="J423" s="318"/>
      <c r="K423" s="318"/>
      <c r="L423" s="318"/>
      <c r="M423" s="325"/>
      <c r="N423" s="321" t="s">
        <v>66</v>
      </c>
      <c r="O423" s="322"/>
      <c r="P423" s="322"/>
      <c r="Q423" s="322"/>
      <c r="R423" s="322"/>
      <c r="S423" s="322"/>
      <c r="T423" s="323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6.25</v>
      </c>
      <c r="W423" s="315">
        <f>IFERROR(W414/H414,"0")+IFERROR(W415/H415,"0")+IFERROR(W416/H416,"0")+IFERROR(W417/H417,"0")+IFERROR(W418/H418,"0")+IFERROR(W419/H419,"0")+IFERROR(W420/H420,"0")+IFERROR(W421/H421,"0")+IFERROR(W422/H422,"0")</f>
        <v>7.0000000000000009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5.271E-2</v>
      </c>
      <c r="Y423" s="316"/>
      <c r="Z423" s="316"/>
    </row>
    <row r="424" spans="1:53" x14ac:dyDescent="0.2">
      <c r="A424" s="318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  <c r="L424" s="318"/>
      <c r="M424" s="325"/>
      <c r="N424" s="321" t="s">
        <v>66</v>
      </c>
      <c r="O424" s="322"/>
      <c r="P424" s="322"/>
      <c r="Q424" s="322"/>
      <c r="R424" s="322"/>
      <c r="S424" s="322"/>
      <c r="T424" s="323"/>
      <c r="U424" s="37" t="s">
        <v>65</v>
      </c>
      <c r="V424" s="315">
        <f>IFERROR(SUM(V414:V422),"0")</f>
        <v>15</v>
      </c>
      <c r="W424" s="315">
        <f>IFERROR(SUM(W414:W422),"0")</f>
        <v>16.8</v>
      </c>
      <c r="X424" s="37"/>
      <c r="Y424" s="316"/>
      <c r="Z424" s="316"/>
    </row>
    <row r="425" spans="1:53" ht="14.25" hidden="1" customHeight="1" x14ac:dyDescent="0.25">
      <c r="A425" s="326" t="s">
        <v>95</v>
      </c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18"/>
      <c r="M425" s="318"/>
      <c r="N425" s="318"/>
      <c r="O425" s="318"/>
      <c r="P425" s="318"/>
      <c r="Q425" s="318"/>
      <c r="R425" s="318"/>
      <c r="S425" s="318"/>
      <c r="T425" s="318"/>
      <c r="U425" s="318"/>
      <c r="V425" s="318"/>
      <c r="W425" s="318"/>
      <c r="X425" s="318"/>
      <c r="Y425" s="308"/>
      <c r="Z425" s="308"/>
    </row>
    <row r="426" spans="1:53" ht="16.5" hidden="1" customHeight="1" x14ac:dyDescent="0.25">
      <c r="A426" s="54" t="s">
        <v>596</v>
      </c>
      <c r="B426" s="54" t="s">
        <v>597</v>
      </c>
      <c r="C426" s="31">
        <v>4301020222</v>
      </c>
      <c r="D426" s="319">
        <v>4607091388930</v>
      </c>
      <c r="E426" s="320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8"/>
      <c r="P426" s="328"/>
      <c r="Q426" s="328"/>
      <c r="R426" s="320"/>
      <c r="S426" s="34"/>
      <c r="T426" s="34"/>
      <c r="U426" s="35" t="s">
        <v>65</v>
      </c>
      <c r="V426" s="313">
        <v>0</v>
      </c>
      <c r="W426" s="314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3" t="s">
        <v>1</v>
      </c>
    </row>
    <row r="427" spans="1:53" ht="16.5" customHeight="1" x14ac:dyDescent="0.25">
      <c r="A427" s="54" t="s">
        <v>598</v>
      </c>
      <c r="B427" s="54" t="s">
        <v>599</v>
      </c>
      <c r="C427" s="31">
        <v>4301020206</v>
      </c>
      <c r="D427" s="319">
        <v>4680115880054</v>
      </c>
      <c r="E427" s="320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4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8"/>
      <c r="P427" s="328"/>
      <c r="Q427" s="328"/>
      <c r="R427" s="320"/>
      <c r="S427" s="34"/>
      <c r="T427" s="34"/>
      <c r="U427" s="35" t="s">
        <v>65</v>
      </c>
      <c r="V427" s="313">
        <v>40</v>
      </c>
      <c r="W427" s="314">
        <f>IFERROR(IF(V427="",0,CEILING((V427/$H427),1)*$H427),"")</f>
        <v>43.2</v>
      </c>
      <c r="X427" s="36">
        <f>IFERROR(IF(W427=0,"",ROUNDUP(W427/H427,0)*0.00937),"")</f>
        <v>0.11244</v>
      </c>
      <c r="Y427" s="56"/>
      <c r="Z427" s="57"/>
      <c r="AD427" s="58"/>
      <c r="BA427" s="284" t="s">
        <v>1</v>
      </c>
    </row>
    <row r="428" spans="1:53" x14ac:dyDescent="0.2">
      <c r="A428" s="324"/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25"/>
      <c r="N428" s="321" t="s">
        <v>66</v>
      </c>
      <c r="O428" s="322"/>
      <c r="P428" s="322"/>
      <c r="Q428" s="322"/>
      <c r="R428" s="322"/>
      <c r="S428" s="322"/>
      <c r="T428" s="323"/>
      <c r="U428" s="37" t="s">
        <v>67</v>
      </c>
      <c r="V428" s="315">
        <f>IFERROR(V426/H426,"0")+IFERROR(V427/H427,"0")</f>
        <v>11.111111111111111</v>
      </c>
      <c r="W428" s="315">
        <f>IFERROR(W426/H426,"0")+IFERROR(W427/H427,"0")</f>
        <v>12</v>
      </c>
      <c r="X428" s="315">
        <f>IFERROR(IF(X426="",0,X426),"0")+IFERROR(IF(X427="",0,X427),"0")</f>
        <v>0.11244</v>
      </c>
      <c r="Y428" s="316"/>
      <c r="Z428" s="316"/>
    </row>
    <row r="429" spans="1:53" x14ac:dyDescent="0.2">
      <c r="A429" s="318"/>
      <c r="B429" s="318"/>
      <c r="C429" s="318"/>
      <c r="D429" s="318"/>
      <c r="E429" s="318"/>
      <c r="F429" s="318"/>
      <c r="G429" s="318"/>
      <c r="H429" s="318"/>
      <c r="I429" s="318"/>
      <c r="J429" s="318"/>
      <c r="K429" s="318"/>
      <c r="L429" s="318"/>
      <c r="M429" s="325"/>
      <c r="N429" s="321" t="s">
        <v>66</v>
      </c>
      <c r="O429" s="322"/>
      <c r="P429" s="322"/>
      <c r="Q429" s="322"/>
      <c r="R429" s="322"/>
      <c r="S429" s="322"/>
      <c r="T429" s="323"/>
      <c r="U429" s="37" t="s">
        <v>65</v>
      </c>
      <c r="V429" s="315">
        <f>IFERROR(SUM(V426:V427),"0")</f>
        <v>40</v>
      </c>
      <c r="W429" s="315">
        <f>IFERROR(SUM(W426:W427),"0")</f>
        <v>43.2</v>
      </c>
      <c r="X429" s="37"/>
      <c r="Y429" s="316"/>
      <c r="Z429" s="316"/>
    </row>
    <row r="430" spans="1:53" ht="14.25" hidden="1" customHeight="1" x14ac:dyDescent="0.25">
      <c r="A430" s="326" t="s">
        <v>60</v>
      </c>
      <c r="B430" s="318"/>
      <c r="C430" s="318"/>
      <c r="D430" s="318"/>
      <c r="E430" s="318"/>
      <c r="F430" s="318"/>
      <c r="G430" s="318"/>
      <c r="H430" s="318"/>
      <c r="I430" s="318"/>
      <c r="J430" s="318"/>
      <c r="K430" s="318"/>
      <c r="L430" s="318"/>
      <c r="M430" s="318"/>
      <c r="N430" s="318"/>
      <c r="O430" s="318"/>
      <c r="P430" s="318"/>
      <c r="Q430" s="318"/>
      <c r="R430" s="318"/>
      <c r="S430" s="318"/>
      <c r="T430" s="318"/>
      <c r="U430" s="318"/>
      <c r="V430" s="318"/>
      <c r="W430" s="318"/>
      <c r="X430" s="318"/>
      <c r="Y430" s="308"/>
      <c r="Z430" s="308"/>
    </row>
    <row r="431" spans="1:53" ht="27" hidden="1" customHeight="1" x14ac:dyDescent="0.25">
      <c r="A431" s="54" t="s">
        <v>600</v>
      </c>
      <c r="B431" s="54" t="s">
        <v>601</v>
      </c>
      <c r="C431" s="31">
        <v>4301031252</v>
      </c>
      <c r="D431" s="319">
        <v>4680115883116</v>
      </c>
      <c r="E431" s="320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4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8"/>
      <c r="P431" s="328"/>
      <c r="Q431" s="328"/>
      <c r="R431" s="320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19">
        <v>4680115883093</v>
      </c>
      <c r="E432" s="320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5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8"/>
      <c r="P432" s="328"/>
      <c r="Q432" s="328"/>
      <c r="R432" s="320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hidden="1" customHeight="1" x14ac:dyDescent="0.25">
      <c r="A433" s="54" t="s">
        <v>604</v>
      </c>
      <c r="B433" s="54" t="s">
        <v>605</v>
      </c>
      <c r="C433" s="31">
        <v>4301031250</v>
      </c>
      <c r="D433" s="319">
        <v>4680115883109</v>
      </c>
      <c r="E433" s="320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5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8"/>
      <c r="P433" s="328"/>
      <c r="Q433" s="328"/>
      <c r="R433" s="320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19">
        <v>4680115882072</v>
      </c>
      <c r="E434" s="320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432" t="s">
        <v>608</v>
      </c>
      <c r="O434" s="328"/>
      <c r="P434" s="328"/>
      <c r="Q434" s="328"/>
      <c r="R434" s="320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19">
        <v>4680115882102</v>
      </c>
      <c r="E435" s="320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614" t="s">
        <v>611</v>
      </c>
      <c r="O435" s="328"/>
      <c r="P435" s="328"/>
      <c r="Q435" s="328"/>
      <c r="R435" s="320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19">
        <v>4680115882096</v>
      </c>
      <c r="E436" s="320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456" t="s">
        <v>614</v>
      </c>
      <c r="O436" s="328"/>
      <c r="P436" s="328"/>
      <c r="Q436" s="328"/>
      <c r="R436" s="320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hidden="1" x14ac:dyDescent="0.2">
      <c r="A437" s="324"/>
      <c r="B437" s="318"/>
      <c r="C437" s="318"/>
      <c r="D437" s="318"/>
      <c r="E437" s="318"/>
      <c r="F437" s="318"/>
      <c r="G437" s="318"/>
      <c r="H437" s="318"/>
      <c r="I437" s="318"/>
      <c r="J437" s="318"/>
      <c r="K437" s="318"/>
      <c r="L437" s="318"/>
      <c r="M437" s="325"/>
      <c r="N437" s="321" t="s">
        <v>66</v>
      </c>
      <c r="O437" s="322"/>
      <c r="P437" s="322"/>
      <c r="Q437" s="322"/>
      <c r="R437" s="322"/>
      <c r="S437" s="322"/>
      <c r="T437" s="323"/>
      <c r="U437" s="37" t="s">
        <v>67</v>
      </c>
      <c r="V437" s="315">
        <f>IFERROR(V431/H431,"0")+IFERROR(V432/H432,"0")+IFERROR(V433/H433,"0")+IFERROR(V434/H434,"0")+IFERROR(V435/H435,"0")+IFERROR(V436/H436,"0")</f>
        <v>0</v>
      </c>
      <c r="W437" s="315">
        <f>IFERROR(W431/H431,"0")+IFERROR(W432/H432,"0")+IFERROR(W433/H433,"0")+IFERROR(W434/H434,"0")+IFERROR(W435/H435,"0")+IFERROR(W436/H436,"0")</f>
        <v>0</v>
      </c>
      <c r="X437" s="315">
        <f>IFERROR(IF(X431="",0,X431),"0")+IFERROR(IF(X432="",0,X432),"0")+IFERROR(IF(X433="",0,X433),"0")+IFERROR(IF(X434="",0,X434),"0")+IFERROR(IF(X435="",0,X435),"0")+IFERROR(IF(X436="",0,X436),"0")</f>
        <v>0</v>
      </c>
      <c r="Y437" s="316"/>
      <c r="Z437" s="316"/>
    </row>
    <row r="438" spans="1:53" hidden="1" x14ac:dyDescent="0.2">
      <c r="A438" s="318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5"/>
      <c r="N438" s="321" t="s">
        <v>66</v>
      </c>
      <c r="O438" s="322"/>
      <c r="P438" s="322"/>
      <c r="Q438" s="322"/>
      <c r="R438" s="322"/>
      <c r="S438" s="322"/>
      <c r="T438" s="323"/>
      <c r="U438" s="37" t="s">
        <v>65</v>
      </c>
      <c r="V438" s="315">
        <f>IFERROR(SUM(V431:V436),"0")</f>
        <v>0</v>
      </c>
      <c r="W438" s="315">
        <f>IFERROR(SUM(W431:W436),"0")</f>
        <v>0</v>
      </c>
      <c r="X438" s="37"/>
      <c r="Y438" s="316"/>
      <c r="Z438" s="316"/>
    </row>
    <row r="439" spans="1:53" ht="14.25" hidden="1" customHeight="1" x14ac:dyDescent="0.25">
      <c r="A439" s="326" t="s">
        <v>68</v>
      </c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18"/>
      <c r="N439" s="318"/>
      <c r="O439" s="318"/>
      <c r="P439" s="318"/>
      <c r="Q439" s="318"/>
      <c r="R439" s="318"/>
      <c r="S439" s="318"/>
      <c r="T439" s="318"/>
      <c r="U439" s="318"/>
      <c r="V439" s="318"/>
      <c r="W439" s="318"/>
      <c r="X439" s="318"/>
      <c r="Y439" s="308"/>
      <c r="Z439" s="308"/>
    </row>
    <row r="440" spans="1:53" ht="16.5" customHeight="1" x14ac:dyDescent="0.25">
      <c r="A440" s="54" t="s">
        <v>615</v>
      </c>
      <c r="B440" s="54" t="s">
        <v>616</v>
      </c>
      <c r="C440" s="31">
        <v>4301051230</v>
      </c>
      <c r="D440" s="319">
        <v>4607091383409</v>
      </c>
      <c r="E440" s="320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6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8"/>
      <c r="P440" s="328"/>
      <c r="Q440" s="328"/>
      <c r="R440" s="320"/>
      <c r="S440" s="34"/>
      <c r="T440" s="34"/>
      <c r="U440" s="35" t="s">
        <v>65</v>
      </c>
      <c r="V440" s="313">
        <v>30</v>
      </c>
      <c r="W440" s="314">
        <f>IFERROR(IF(V440="",0,CEILING((V440/$H440),1)*$H440),"")</f>
        <v>31.2</v>
      </c>
      <c r="X440" s="36">
        <f>IFERROR(IF(W440=0,"",ROUNDUP(W440/H440,0)*0.02175),"")</f>
        <v>8.6999999999999994E-2</v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19">
        <v>4607091383416</v>
      </c>
      <c r="E441" s="320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8"/>
      <c r="P441" s="328"/>
      <c r="Q441" s="328"/>
      <c r="R441" s="320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x14ac:dyDescent="0.2">
      <c r="A442" s="324"/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25"/>
      <c r="N442" s="321" t="s">
        <v>66</v>
      </c>
      <c r="O442" s="322"/>
      <c r="P442" s="322"/>
      <c r="Q442" s="322"/>
      <c r="R442" s="322"/>
      <c r="S442" s="322"/>
      <c r="T442" s="323"/>
      <c r="U442" s="37" t="s">
        <v>67</v>
      </c>
      <c r="V442" s="315">
        <f>IFERROR(V440/H440,"0")+IFERROR(V441/H441,"0")</f>
        <v>3.8461538461538463</v>
      </c>
      <c r="W442" s="315">
        <f>IFERROR(W440/H440,"0")+IFERROR(W441/H441,"0")</f>
        <v>4</v>
      </c>
      <c r="X442" s="315">
        <f>IFERROR(IF(X440="",0,X440),"0")+IFERROR(IF(X441="",0,X441),"0")</f>
        <v>8.6999999999999994E-2</v>
      </c>
      <c r="Y442" s="316"/>
      <c r="Z442" s="316"/>
    </row>
    <row r="443" spans="1:53" x14ac:dyDescent="0.2">
      <c r="A443" s="318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5"/>
      <c r="N443" s="321" t="s">
        <v>66</v>
      </c>
      <c r="O443" s="322"/>
      <c r="P443" s="322"/>
      <c r="Q443" s="322"/>
      <c r="R443" s="322"/>
      <c r="S443" s="322"/>
      <c r="T443" s="323"/>
      <c r="U443" s="37" t="s">
        <v>65</v>
      </c>
      <c r="V443" s="315">
        <f>IFERROR(SUM(V440:V441),"0")</f>
        <v>30</v>
      </c>
      <c r="W443" s="315">
        <f>IFERROR(SUM(W440:W441),"0")</f>
        <v>31.2</v>
      </c>
      <c r="X443" s="37"/>
      <c r="Y443" s="316"/>
      <c r="Z443" s="316"/>
    </row>
    <row r="444" spans="1:53" ht="27.75" hidden="1" customHeight="1" x14ac:dyDescent="0.2">
      <c r="A444" s="408" t="s">
        <v>619</v>
      </c>
      <c r="B444" s="409"/>
      <c r="C444" s="409"/>
      <c r="D444" s="409"/>
      <c r="E444" s="409"/>
      <c r="F444" s="409"/>
      <c r="G444" s="409"/>
      <c r="H444" s="409"/>
      <c r="I444" s="409"/>
      <c r="J444" s="409"/>
      <c r="K444" s="409"/>
      <c r="L444" s="409"/>
      <c r="M444" s="409"/>
      <c r="N444" s="409"/>
      <c r="O444" s="409"/>
      <c r="P444" s="409"/>
      <c r="Q444" s="409"/>
      <c r="R444" s="409"/>
      <c r="S444" s="409"/>
      <c r="T444" s="409"/>
      <c r="U444" s="409"/>
      <c r="V444" s="409"/>
      <c r="W444" s="409"/>
      <c r="X444" s="409"/>
      <c r="Y444" s="48"/>
      <c r="Z444" s="48"/>
    </row>
    <row r="445" spans="1:53" ht="16.5" hidden="1" customHeight="1" x14ac:dyDescent="0.25">
      <c r="A445" s="317" t="s">
        <v>620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9"/>
      <c r="Z445" s="309"/>
    </row>
    <row r="446" spans="1:53" ht="14.25" hidden="1" customHeight="1" x14ac:dyDescent="0.25">
      <c r="A446" s="326" t="s">
        <v>103</v>
      </c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18"/>
      <c r="M446" s="318"/>
      <c r="N446" s="318"/>
      <c r="O446" s="318"/>
      <c r="P446" s="318"/>
      <c r="Q446" s="318"/>
      <c r="R446" s="318"/>
      <c r="S446" s="318"/>
      <c r="T446" s="318"/>
      <c r="U446" s="318"/>
      <c r="V446" s="318"/>
      <c r="W446" s="318"/>
      <c r="X446" s="318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19">
        <v>4640242180441</v>
      </c>
      <c r="E447" s="320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460" t="s">
        <v>623</v>
      </c>
      <c r="O447" s="328"/>
      <c r="P447" s="328"/>
      <c r="Q447" s="328"/>
      <c r="R447" s="320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19">
        <v>4640242180564</v>
      </c>
      <c r="E448" s="320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514" t="s">
        <v>626</v>
      </c>
      <c r="O448" s="328"/>
      <c r="P448" s="328"/>
      <c r="Q448" s="328"/>
      <c r="R448" s="320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24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5"/>
      <c r="N449" s="321" t="s">
        <v>66</v>
      </c>
      <c r="O449" s="322"/>
      <c r="P449" s="322"/>
      <c r="Q449" s="322"/>
      <c r="R449" s="322"/>
      <c r="S449" s="322"/>
      <c r="T449" s="323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18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25"/>
      <c r="N450" s="321" t="s">
        <v>66</v>
      </c>
      <c r="O450" s="322"/>
      <c r="P450" s="322"/>
      <c r="Q450" s="322"/>
      <c r="R450" s="322"/>
      <c r="S450" s="322"/>
      <c r="T450" s="323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26" t="s">
        <v>95</v>
      </c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18"/>
      <c r="M451" s="318"/>
      <c r="N451" s="318"/>
      <c r="O451" s="318"/>
      <c r="P451" s="318"/>
      <c r="Q451" s="318"/>
      <c r="R451" s="318"/>
      <c r="S451" s="318"/>
      <c r="T451" s="318"/>
      <c r="U451" s="318"/>
      <c r="V451" s="318"/>
      <c r="W451" s="318"/>
      <c r="X451" s="318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19">
        <v>4640242180526</v>
      </c>
      <c r="E452" s="320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485" t="s">
        <v>629</v>
      </c>
      <c r="O452" s="328"/>
      <c r="P452" s="328"/>
      <c r="Q452" s="328"/>
      <c r="R452" s="320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19">
        <v>4640242180519</v>
      </c>
      <c r="E453" s="320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404" t="s">
        <v>632</v>
      </c>
      <c r="O453" s="328"/>
      <c r="P453" s="328"/>
      <c r="Q453" s="328"/>
      <c r="R453" s="320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24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5"/>
      <c r="N454" s="321" t="s">
        <v>66</v>
      </c>
      <c r="O454" s="322"/>
      <c r="P454" s="322"/>
      <c r="Q454" s="322"/>
      <c r="R454" s="322"/>
      <c r="S454" s="322"/>
      <c r="T454" s="323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18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25"/>
      <c r="N455" s="321" t="s">
        <v>66</v>
      </c>
      <c r="O455" s="322"/>
      <c r="P455" s="322"/>
      <c r="Q455" s="322"/>
      <c r="R455" s="322"/>
      <c r="S455" s="322"/>
      <c r="T455" s="323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26" t="s">
        <v>60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19">
        <v>4640242180489</v>
      </c>
      <c r="E457" s="320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382" t="s">
        <v>635</v>
      </c>
      <c r="O457" s="328"/>
      <c r="P457" s="328"/>
      <c r="Q457" s="328"/>
      <c r="R457" s="320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19">
        <v>4640242180816</v>
      </c>
      <c r="E458" s="320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07" t="s">
        <v>638</v>
      </c>
      <c r="O458" s="328"/>
      <c r="P458" s="328"/>
      <c r="Q458" s="328"/>
      <c r="R458" s="320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19">
        <v>4640242180595</v>
      </c>
      <c r="E459" s="320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520" t="s">
        <v>641</v>
      </c>
      <c r="O459" s="328"/>
      <c r="P459" s="328"/>
      <c r="Q459" s="328"/>
      <c r="R459" s="320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19">
        <v>4640242180908</v>
      </c>
      <c r="E460" s="320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332" t="s">
        <v>644</v>
      </c>
      <c r="O460" s="328"/>
      <c r="P460" s="328"/>
      <c r="Q460" s="328"/>
      <c r="R460" s="320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24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25"/>
      <c r="N461" s="321" t="s">
        <v>66</v>
      </c>
      <c r="O461" s="322"/>
      <c r="P461" s="322"/>
      <c r="Q461" s="322"/>
      <c r="R461" s="322"/>
      <c r="S461" s="322"/>
      <c r="T461" s="323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25"/>
      <c r="N462" s="321" t="s">
        <v>66</v>
      </c>
      <c r="O462" s="322"/>
      <c r="P462" s="322"/>
      <c r="Q462" s="322"/>
      <c r="R462" s="322"/>
      <c r="S462" s="322"/>
      <c r="T462" s="323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26" t="s">
        <v>68</v>
      </c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18"/>
      <c r="N463" s="318"/>
      <c r="O463" s="318"/>
      <c r="P463" s="318"/>
      <c r="Q463" s="318"/>
      <c r="R463" s="318"/>
      <c r="S463" s="318"/>
      <c r="T463" s="318"/>
      <c r="U463" s="318"/>
      <c r="V463" s="318"/>
      <c r="W463" s="318"/>
      <c r="X463" s="318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19">
        <v>4640242181233</v>
      </c>
      <c r="E464" s="320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627" t="s">
        <v>647</v>
      </c>
      <c r="O464" s="328"/>
      <c r="P464" s="328"/>
      <c r="Q464" s="328"/>
      <c r="R464" s="320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19">
        <v>4640242181226</v>
      </c>
      <c r="E465" s="320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472" t="s">
        <v>650</v>
      </c>
      <c r="O465" s="328"/>
      <c r="P465" s="328"/>
      <c r="Q465" s="328"/>
      <c r="R465" s="320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hidden="1" customHeight="1" x14ac:dyDescent="0.25">
      <c r="A466" s="54" t="s">
        <v>651</v>
      </c>
      <c r="B466" s="54" t="s">
        <v>652</v>
      </c>
      <c r="C466" s="31">
        <v>4301051310</v>
      </c>
      <c r="D466" s="319">
        <v>4680115880870</v>
      </c>
      <c r="E466" s="320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3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8"/>
      <c r="P466" s="328"/>
      <c r="Q466" s="328"/>
      <c r="R466" s="320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19">
        <v>4640242180540</v>
      </c>
      <c r="E467" s="320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534" t="s">
        <v>655</v>
      </c>
      <c r="O467" s="328"/>
      <c r="P467" s="328"/>
      <c r="Q467" s="328"/>
      <c r="R467" s="320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19">
        <v>4640242180557</v>
      </c>
      <c r="E468" s="320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358" t="s">
        <v>658</v>
      </c>
      <c r="O468" s="328"/>
      <c r="P468" s="328"/>
      <c r="Q468" s="328"/>
      <c r="R468" s="320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hidden="1" x14ac:dyDescent="0.2">
      <c r="A469" s="324"/>
      <c r="B469" s="318"/>
      <c r="C469" s="318"/>
      <c r="D469" s="318"/>
      <c r="E469" s="318"/>
      <c r="F469" s="318"/>
      <c r="G469" s="318"/>
      <c r="H469" s="318"/>
      <c r="I469" s="318"/>
      <c r="J469" s="318"/>
      <c r="K469" s="318"/>
      <c r="L469" s="318"/>
      <c r="M469" s="325"/>
      <c r="N469" s="321" t="s">
        <v>66</v>
      </c>
      <c r="O469" s="322"/>
      <c r="P469" s="322"/>
      <c r="Q469" s="322"/>
      <c r="R469" s="322"/>
      <c r="S469" s="322"/>
      <c r="T469" s="323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hidden="1" x14ac:dyDescent="0.2">
      <c r="A470" s="318"/>
      <c r="B470" s="318"/>
      <c r="C470" s="318"/>
      <c r="D470" s="318"/>
      <c r="E470" s="318"/>
      <c r="F470" s="318"/>
      <c r="G470" s="318"/>
      <c r="H470" s="318"/>
      <c r="I470" s="318"/>
      <c r="J470" s="318"/>
      <c r="K470" s="318"/>
      <c r="L470" s="318"/>
      <c r="M470" s="325"/>
      <c r="N470" s="321" t="s">
        <v>66</v>
      </c>
      <c r="O470" s="322"/>
      <c r="P470" s="322"/>
      <c r="Q470" s="322"/>
      <c r="R470" s="322"/>
      <c r="S470" s="322"/>
      <c r="T470" s="323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561"/>
      <c r="B471" s="318"/>
      <c r="C471" s="318"/>
      <c r="D471" s="318"/>
      <c r="E471" s="318"/>
      <c r="F471" s="318"/>
      <c r="G471" s="318"/>
      <c r="H471" s="318"/>
      <c r="I471" s="318"/>
      <c r="J471" s="318"/>
      <c r="K471" s="318"/>
      <c r="L471" s="318"/>
      <c r="M471" s="384"/>
      <c r="N471" s="352" t="s">
        <v>659</v>
      </c>
      <c r="O471" s="353"/>
      <c r="P471" s="353"/>
      <c r="Q471" s="353"/>
      <c r="R471" s="353"/>
      <c r="S471" s="353"/>
      <c r="T471" s="354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1200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1242.72</v>
      </c>
      <c r="X471" s="37"/>
      <c r="Y471" s="316"/>
      <c r="Z471" s="316"/>
    </row>
    <row r="472" spans="1:53" x14ac:dyDescent="0.2">
      <c r="A472" s="318"/>
      <c r="B472" s="318"/>
      <c r="C472" s="318"/>
      <c r="D472" s="318"/>
      <c r="E472" s="318"/>
      <c r="F472" s="318"/>
      <c r="G472" s="318"/>
      <c r="H472" s="318"/>
      <c r="I472" s="318"/>
      <c r="J472" s="318"/>
      <c r="K472" s="318"/>
      <c r="L472" s="318"/>
      <c r="M472" s="384"/>
      <c r="N472" s="352" t="s">
        <v>660</v>
      </c>
      <c r="O472" s="353"/>
      <c r="P472" s="353"/>
      <c r="Q472" s="353"/>
      <c r="R472" s="353"/>
      <c r="S472" s="353"/>
      <c r="T472" s="354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1306.9572291344659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1353.17</v>
      </c>
      <c r="X472" s="37"/>
      <c r="Y472" s="316"/>
      <c r="Z472" s="316"/>
    </row>
    <row r="473" spans="1:53" x14ac:dyDescent="0.2">
      <c r="A473" s="318"/>
      <c r="B473" s="318"/>
      <c r="C473" s="318"/>
      <c r="D473" s="318"/>
      <c r="E473" s="318"/>
      <c r="F473" s="318"/>
      <c r="G473" s="318"/>
      <c r="H473" s="318"/>
      <c r="I473" s="318"/>
      <c r="J473" s="318"/>
      <c r="K473" s="318"/>
      <c r="L473" s="318"/>
      <c r="M473" s="384"/>
      <c r="N473" s="352" t="s">
        <v>661</v>
      </c>
      <c r="O473" s="353"/>
      <c r="P473" s="353"/>
      <c r="Q473" s="353"/>
      <c r="R473" s="353"/>
      <c r="S473" s="353"/>
      <c r="T473" s="354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4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4</v>
      </c>
      <c r="X473" s="37"/>
      <c r="Y473" s="316"/>
      <c r="Z473" s="316"/>
    </row>
    <row r="474" spans="1:53" x14ac:dyDescent="0.2">
      <c r="A474" s="318"/>
      <c r="B474" s="318"/>
      <c r="C474" s="318"/>
      <c r="D474" s="318"/>
      <c r="E474" s="318"/>
      <c r="F474" s="318"/>
      <c r="G474" s="318"/>
      <c r="H474" s="318"/>
      <c r="I474" s="318"/>
      <c r="J474" s="318"/>
      <c r="K474" s="318"/>
      <c r="L474" s="318"/>
      <c r="M474" s="384"/>
      <c r="N474" s="352" t="s">
        <v>663</v>
      </c>
      <c r="O474" s="353"/>
      <c r="P474" s="353"/>
      <c r="Q474" s="353"/>
      <c r="R474" s="353"/>
      <c r="S474" s="353"/>
      <c r="T474" s="354"/>
      <c r="U474" s="37" t="s">
        <v>65</v>
      </c>
      <c r="V474" s="315">
        <f>GrossWeightTotal+PalletQtyTotal*25</f>
        <v>1406.9572291344659</v>
      </c>
      <c r="W474" s="315">
        <f>GrossWeightTotalR+PalletQtyTotalR*25</f>
        <v>1453.17</v>
      </c>
      <c r="X474" s="37"/>
      <c r="Y474" s="316"/>
      <c r="Z474" s="316"/>
    </row>
    <row r="475" spans="1:53" x14ac:dyDescent="0.2">
      <c r="A475" s="318"/>
      <c r="B475" s="318"/>
      <c r="C475" s="318"/>
      <c r="D475" s="318"/>
      <c r="E475" s="318"/>
      <c r="F475" s="318"/>
      <c r="G475" s="318"/>
      <c r="H475" s="318"/>
      <c r="I475" s="318"/>
      <c r="J475" s="318"/>
      <c r="K475" s="318"/>
      <c r="L475" s="318"/>
      <c r="M475" s="384"/>
      <c r="N475" s="352" t="s">
        <v>664</v>
      </c>
      <c r="O475" s="353"/>
      <c r="P475" s="353"/>
      <c r="Q475" s="353"/>
      <c r="R475" s="353"/>
      <c r="S475" s="353"/>
      <c r="T475" s="354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449.52014105961467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465</v>
      </c>
      <c r="X475" s="37"/>
      <c r="Y475" s="316"/>
      <c r="Z475" s="316"/>
    </row>
    <row r="476" spans="1:53" ht="14.25" hidden="1" customHeight="1" x14ac:dyDescent="0.2">
      <c r="A476" s="318"/>
      <c r="B476" s="318"/>
      <c r="C476" s="318"/>
      <c r="D476" s="318"/>
      <c r="E476" s="318"/>
      <c r="F476" s="318"/>
      <c r="G476" s="318"/>
      <c r="H476" s="318"/>
      <c r="I476" s="318"/>
      <c r="J476" s="318"/>
      <c r="K476" s="318"/>
      <c r="L476" s="318"/>
      <c r="M476" s="384"/>
      <c r="N476" s="352" t="s">
        <v>665</v>
      </c>
      <c r="O476" s="353"/>
      <c r="P476" s="353"/>
      <c r="Q476" s="353"/>
      <c r="R476" s="353"/>
      <c r="S476" s="353"/>
      <c r="T476" s="354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3.63639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428" t="s">
        <v>93</v>
      </c>
      <c r="D478" s="529"/>
      <c r="E478" s="529"/>
      <c r="F478" s="516"/>
      <c r="G478" s="428" t="s">
        <v>228</v>
      </c>
      <c r="H478" s="529"/>
      <c r="I478" s="529"/>
      <c r="J478" s="529"/>
      <c r="K478" s="529"/>
      <c r="L478" s="529"/>
      <c r="M478" s="529"/>
      <c r="N478" s="516"/>
      <c r="O478" s="428" t="s">
        <v>432</v>
      </c>
      <c r="P478" s="516"/>
      <c r="Q478" s="428" t="s">
        <v>489</v>
      </c>
      <c r="R478" s="516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621" t="s">
        <v>668</v>
      </c>
      <c r="B479" s="428" t="s">
        <v>59</v>
      </c>
      <c r="C479" s="428" t="s">
        <v>94</v>
      </c>
      <c r="D479" s="428" t="s">
        <v>102</v>
      </c>
      <c r="E479" s="428" t="s">
        <v>93</v>
      </c>
      <c r="F479" s="428" t="s">
        <v>220</v>
      </c>
      <c r="G479" s="428" t="s">
        <v>229</v>
      </c>
      <c r="H479" s="428" t="s">
        <v>236</v>
      </c>
      <c r="I479" s="428" t="s">
        <v>256</v>
      </c>
      <c r="J479" s="428" t="s">
        <v>322</v>
      </c>
      <c r="K479" s="307"/>
      <c r="L479" s="428" t="s">
        <v>325</v>
      </c>
      <c r="M479" s="428" t="s">
        <v>405</v>
      </c>
      <c r="N479" s="428" t="s">
        <v>423</v>
      </c>
      <c r="O479" s="428" t="s">
        <v>433</v>
      </c>
      <c r="P479" s="428" t="s">
        <v>462</v>
      </c>
      <c r="Q479" s="428" t="s">
        <v>490</v>
      </c>
      <c r="R479" s="428" t="s">
        <v>546</v>
      </c>
      <c r="S479" s="428" t="s">
        <v>577</v>
      </c>
      <c r="T479" s="428" t="s">
        <v>620</v>
      </c>
      <c r="U479" s="307"/>
      <c r="Z479" s="52"/>
      <c r="AC479" s="307"/>
    </row>
    <row r="480" spans="1:53" ht="13.5" customHeight="1" thickBot="1" x14ac:dyDescent="0.25">
      <c r="A480" s="622"/>
      <c r="B480" s="429"/>
      <c r="C480" s="429"/>
      <c r="D480" s="429"/>
      <c r="E480" s="429"/>
      <c r="F480" s="429"/>
      <c r="G480" s="429"/>
      <c r="H480" s="429"/>
      <c r="I480" s="429"/>
      <c r="J480" s="429"/>
      <c r="K480" s="307"/>
      <c r="L480" s="429"/>
      <c r="M480" s="429"/>
      <c r="N480" s="429"/>
      <c r="O480" s="429"/>
      <c r="P480" s="429"/>
      <c r="Q480" s="429"/>
      <c r="R480" s="429"/>
      <c r="S480" s="429"/>
      <c r="T480" s="429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40.32</v>
      </c>
      <c r="C481" s="46">
        <f>IFERROR(W49*1,"0")+IFERROR(W50*1,"0")</f>
        <v>40.5</v>
      </c>
      <c r="D481" s="46">
        <f>IFERROR(W55*1,"0")+IFERROR(W56*1,"0")+IFERROR(W57*1,"0")+IFERROR(W58*1,"0")</f>
        <v>58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311.39999999999998</v>
      </c>
      <c r="F481" s="46">
        <f>IFERROR(W121*1,"0")+IFERROR(W122*1,"0")+IFERROR(W123*1,"0")</f>
        <v>0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326.7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88.9</v>
      </c>
      <c r="M481" s="46">
        <f>IFERROR(W258*1,"0")+IFERROR(W259*1,"0")+IFERROR(W260*1,"0")+IFERROR(W261*1,"0")+IFERROR(W262*1,"0")+IFERROR(W263*1,"0")+IFERROR(W264*1,"0")+IFERROR(W268*1,"0")+IFERROR(W269*1,"0")</f>
        <v>25</v>
      </c>
      <c r="N481" s="46">
        <f>IFERROR(W274*1,"0")+IFERROR(W278*1,"0")+IFERROR(W282*1,"0")+IFERROR(W286*1,"0")</f>
        <v>26.759999999999998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36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16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181.94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91.2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00,00"/>
        <filter val="1 306,96"/>
        <filter val="1 406,96"/>
        <filter val="10,00"/>
        <filter val="100,00"/>
        <filter val="11,11"/>
        <filter val="111,11"/>
        <filter val="12,17"/>
        <filter val="13,33"/>
        <filter val="14,29"/>
        <filter val="14,81"/>
        <filter val="15,00"/>
        <filter val="15,87"/>
        <filter val="16,52"/>
        <filter val="16,67"/>
        <filter val="20,00"/>
        <filter val="25,00"/>
        <filter val="250,00"/>
        <filter val="3,75"/>
        <filter val="3,85"/>
        <filter val="30,00"/>
        <filter val="34,26"/>
        <filter val="35,00"/>
        <filter val="36,51"/>
        <filter val="37,88"/>
        <filter val="4"/>
        <filter val="40,00"/>
        <filter val="42,86"/>
        <filter val="449,52"/>
        <filter val="5,00"/>
        <filter val="5,56"/>
        <filter val="50,00"/>
        <filter val="55,00"/>
        <filter val="6,25"/>
        <filter val="6,58"/>
        <filter val="7,14"/>
        <filter val="70,00"/>
        <filter val="8,00"/>
        <filter val="8,33"/>
        <filter val="8,75"/>
        <filter val="8,93"/>
        <filter val="85,00"/>
        <filter val="90,00"/>
        <filter val="95,00"/>
      </filters>
    </filterColumn>
  </autoFilter>
  <mergeCells count="854"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305:E305"/>
    <mergeCell ref="N227:R227"/>
    <mergeCell ref="A12:L12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N433:R433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N420:R420"/>
    <mergeCell ref="D310:E310"/>
    <mergeCell ref="N80:T80"/>
    <mergeCell ref="D101:E101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A456:X456"/>
    <mergeCell ref="N209:R209"/>
    <mergeCell ref="A238:X238"/>
    <mergeCell ref="D76:E76"/>
    <mergeCell ref="N449:T449"/>
    <mergeCell ref="N152:T152"/>
    <mergeCell ref="N259:R259"/>
    <mergeCell ref="N450:T450"/>
    <mergeCell ref="N168:R168"/>
    <mergeCell ref="D286:E286"/>
    <mergeCell ref="N260:R260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A148:X148"/>
    <mergeCell ref="D114:E114"/>
    <mergeCell ref="D64:E64"/>
    <mergeCell ref="N77:R77"/>
    <mergeCell ref="N169:R169"/>
    <mergeCell ref="A195:M196"/>
    <mergeCell ref="N309:R309"/>
    <mergeCell ref="D175:E175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D386:E386"/>
    <mergeCell ref="A290:X290"/>
    <mergeCell ref="M17:M18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A383:X383"/>
    <mergeCell ref="D295:E295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D141:E141"/>
    <mergeCell ref="D377:E377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98:T98"/>
    <mergeCell ref="D142:E142"/>
    <mergeCell ref="D178:E178"/>
    <mergeCell ref="N67:R67"/>
    <mergeCell ref="N236:T236"/>
    <mergeCell ref="N52:T52"/>
    <mergeCell ref="D56:E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2024-01-12T13:30:46Z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