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F14376-EC86-41CE-9CEE-23B6DFDF0A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W462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3" i="1" s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X427" i="1"/>
  <c r="W427" i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8" i="1" s="1"/>
  <c r="N385" i="1"/>
  <c r="V382" i="1"/>
  <c r="V381" i="1"/>
  <c r="X380" i="1"/>
  <c r="W380" i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X327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N252" i="1"/>
  <c r="X251" i="1"/>
  <c r="W251" i="1"/>
  <c r="N251" i="1"/>
  <c r="V249" i="1"/>
  <c r="V248" i="1"/>
  <c r="W247" i="1"/>
  <c r="X247" i="1" s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X189" i="1"/>
  <c r="W189" i="1"/>
  <c r="N189" i="1"/>
  <c r="W188" i="1"/>
  <c r="X188" i="1" s="1"/>
  <c r="N188" i="1"/>
  <c r="W187" i="1"/>
  <c r="X187" i="1" s="1"/>
  <c r="W186" i="1"/>
  <c r="X186" i="1" s="1"/>
  <c r="X190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X166" i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N130" i="1"/>
  <c r="W129" i="1"/>
  <c r="X129" i="1" s="1"/>
  <c r="N129" i="1"/>
  <c r="V125" i="1"/>
  <c r="V124" i="1"/>
  <c r="W123" i="1"/>
  <c r="X123" i="1" s="1"/>
  <c r="N123" i="1"/>
  <c r="X122" i="1"/>
  <c r="W122" i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X109" i="1"/>
  <c r="W109" i="1"/>
  <c r="W108" i="1"/>
  <c r="X108" i="1" s="1"/>
  <c r="N108" i="1"/>
  <c r="X107" i="1"/>
  <c r="W107" i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X49" i="1"/>
  <c r="X51" i="1" s="1"/>
  <c r="W49" i="1"/>
  <c r="N49" i="1"/>
  <c r="V45" i="1"/>
  <c r="V44" i="1"/>
  <c r="W43" i="1"/>
  <c r="N43" i="1"/>
  <c r="V41" i="1"/>
  <c r="V40" i="1"/>
  <c r="W39" i="1"/>
  <c r="W40" i="1" s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183" i="1" l="1"/>
  <c r="X39" i="1"/>
  <c r="X40" i="1" s="1"/>
  <c r="W60" i="1"/>
  <c r="W110" i="1"/>
  <c r="W132" i="1"/>
  <c r="W146" i="1"/>
  <c r="W249" i="1"/>
  <c r="W450" i="1"/>
  <c r="W36" i="1"/>
  <c r="X35" i="1"/>
  <c r="X36" i="1" s="1"/>
  <c r="X254" i="1"/>
  <c r="X252" i="1"/>
  <c r="W254" i="1"/>
  <c r="J481" i="1"/>
  <c r="W196" i="1"/>
  <c r="W195" i="1"/>
  <c r="X194" i="1"/>
  <c r="X195" i="1" s="1"/>
  <c r="W44" i="1"/>
  <c r="X43" i="1"/>
  <c r="X44" i="1" s="1"/>
  <c r="W52" i="1"/>
  <c r="W88" i="1"/>
  <c r="X83" i="1"/>
  <c r="X88" i="1" s="1"/>
  <c r="W118" i="1"/>
  <c r="W117" i="1"/>
  <c r="X113" i="1"/>
  <c r="X117" i="1" s="1"/>
  <c r="W157" i="1"/>
  <c r="X214" i="1"/>
  <c r="W237" i="1"/>
  <c r="X227" i="1"/>
  <c r="X236" i="1" s="1"/>
  <c r="W329" i="1"/>
  <c r="W330" i="1"/>
  <c r="W374" i="1"/>
  <c r="W375" i="1"/>
  <c r="W401" i="1"/>
  <c r="W402" i="1"/>
  <c r="V471" i="1"/>
  <c r="W32" i="1"/>
  <c r="C481" i="1"/>
  <c r="E481" i="1"/>
  <c r="W99" i="1"/>
  <c r="F481" i="1"/>
  <c r="X163" i="1"/>
  <c r="W270" i="1"/>
  <c r="W306" i="1"/>
  <c r="X345" i="1"/>
  <c r="W347" i="1"/>
  <c r="W370" i="1"/>
  <c r="X385" i="1"/>
  <c r="X387" i="1" s="1"/>
  <c r="W387" i="1"/>
  <c r="W398" i="1"/>
  <c r="X440" i="1"/>
  <c r="X442" i="1" s="1"/>
  <c r="W442" i="1"/>
  <c r="W454" i="1"/>
  <c r="X457" i="1"/>
  <c r="X461" i="1" s="1"/>
  <c r="B481" i="1"/>
  <c r="W472" i="1"/>
  <c r="W59" i="1"/>
  <c r="W219" i="1"/>
  <c r="X217" i="1"/>
  <c r="X218" i="1" s="1"/>
  <c r="X265" i="1"/>
  <c r="W276" i="1"/>
  <c r="N481" i="1"/>
  <c r="X274" i="1"/>
  <c r="X275" i="1" s="1"/>
  <c r="O481" i="1"/>
  <c r="W301" i="1"/>
  <c r="X292" i="1"/>
  <c r="X300" i="1" s="1"/>
  <c r="W409" i="1"/>
  <c r="W410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0" i="1" s="1"/>
  <c r="W81" i="1"/>
  <c r="X91" i="1"/>
  <c r="X98" i="1" s="1"/>
  <c r="W98" i="1"/>
  <c r="W111" i="1"/>
  <c r="X121" i="1"/>
  <c r="X124" i="1" s="1"/>
  <c r="W124" i="1"/>
  <c r="X136" i="1"/>
  <c r="X145" i="1" s="1"/>
  <c r="W145" i="1"/>
  <c r="W236" i="1"/>
  <c r="W242" i="1"/>
  <c r="X239" i="1"/>
  <c r="X242" i="1" s="1"/>
  <c r="X246" i="1"/>
  <c r="W255" i="1"/>
  <c r="P481" i="1"/>
  <c r="W324" i="1"/>
  <c r="W337" i="1"/>
  <c r="X367" i="1"/>
  <c r="X370" i="1" s="1"/>
  <c r="W381" i="1"/>
  <c r="X377" i="1"/>
  <c r="X381" i="1" s="1"/>
  <c r="W382" i="1"/>
  <c r="X392" i="1"/>
  <c r="X397" i="1" s="1"/>
  <c r="X408" i="1"/>
  <c r="X409" i="1" s="1"/>
  <c r="X426" i="1"/>
  <c r="X428" i="1" s="1"/>
  <c r="H481" i="1"/>
  <c r="W214" i="1"/>
  <c r="W284" i="1"/>
  <c r="X282" i="1"/>
  <c r="X283" i="1" s="1"/>
  <c r="H9" i="1"/>
  <c r="V475" i="1"/>
  <c r="W24" i="1"/>
  <c r="W80" i="1"/>
  <c r="W89" i="1"/>
  <c r="X101" i="1"/>
  <c r="X110" i="1" s="1"/>
  <c r="G481" i="1"/>
  <c r="X130" i="1"/>
  <c r="X132" i="1" s="1"/>
  <c r="W133" i="1"/>
  <c r="W152" i="1"/>
  <c r="X149" i="1"/>
  <c r="X151" i="1" s="1"/>
  <c r="I481" i="1"/>
  <c r="W151" i="1"/>
  <c r="X154" i="1"/>
  <c r="X156" i="1" s="1"/>
  <c r="W163" i="1"/>
  <c r="W191" i="1"/>
  <c r="W218" i="1"/>
  <c r="W224" i="1"/>
  <c r="X221" i="1"/>
  <c r="X224" i="1" s="1"/>
  <c r="W243" i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19" i="1"/>
  <c r="X324" i="1" s="1"/>
  <c r="X329" i="1"/>
  <c r="X336" i="1"/>
  <c r="W363" i="1"/>
  <c r="W371" i="1"/>
  <c r="S481" i="1"/>
  <c r="W423" i="1"/>
  <c r="W424" i="1"/>
  <c r="X437" i="1"/>
  <c r="W438" i="1"/>
  <c r="W470" i="1"/>
  <c r="W473" i="1"/>
  <c r="M481" i="1"/>
  <c r="A10" i="1"/>
  <c r="W125" i="1"/>
  <c r="W265" i="1"/>
  <c r="T481" i="1"/>
  <c r="W449" i="1"/>
  <c r="X447" i="1"/>
  <c r="X449" i="1" s="1"/>
  <c r="D481" i="1"/>
  <c r="W23" i="1"/>
  <c r="W183" i="1"/>
  <c r="W184" i="1"/>
  <c r="W190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164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4" i="1" l="1"/>
  <c r="W475" i="1"/>
  <c r="X476" i="1"/>
  <c r="W471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<sst xmlns="http://schemas.openxmlformats.org/spreadsheetml/2006/main" count="2016" uniqueCount="703">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</sst>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45306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Понедельник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200</v>
      </c>
      <c r="W55" s="314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18.518518518518519</v>
      </c>
      <c r="W59" s="315">
        <f>IFERROR(W55/H55,"0")+IFERROR(W56/H56,"0")+IFERROR(W57/H57,"0")+IFERROR(W58/H58,"0")</f>
        <v>19</v>
      </c>
      <c r="X59" s="315">
        <f>IFERROR(IF(X55="",0,X55),"0")+IFERROR(IF(X56="",0,X56),"0")+IFERROR(IF(X57="",0,X57),"0")+IFERROR(IF(X58="",0,X58),"0")</f>
        <v>0.41324999999999995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200</v>
      </c>
      <c r="W60" s="315">
        <f>IFERROR(SUM(W55:W58),"0")</f>
        <v>205.20000000000002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100</v>
      </c>
      <c r="W239" s="314">
        <f>IFERROR(IF(V239="",0,CEILING((V239/$H239),1)*$H239),"")</f>
        <v>100.80000000000001</v>
      </c>
      <c r="X239" s="36">
        <f>IFERROR(IF(W239=0,"",ROUNDUP(W239/H239,0)*0.02175),"")</f>
        <v>0.26100000000000001</v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11.904761904761905</v>
      </c>
      <c r="W242" s="315">
        <f>IFERROR(W239/H239,"0")+IFERROR(W240/H240,"0")+IFERROR(W241/H241,"0")</f>
        <v>12</v>
      </c>
      <c r="X242" s="315">
        <f>IFERROR(IF(X239="",0,X239),"0")+IFERROR(IF(X240="",0,X240),"0")+IFERROR(IF(X241="",0,X241),"0")</f>
        <v>0.26100000000000001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100</v>
      </c>
      <c r="W243" s="315">
        <f>IFERROR(SUM(W239:W241),"0")</f>
        <v>100.80000000000001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8.5</v>
      </c>
      <c r="W247" s="314">
        <f>IFERROR(IF(V247="",0,CEILING((V247/$H247),1)*$H247),"")</f>
        <v>10.199999999999999</v>
      </c>
      <c r="X247" s="36">
        <f>IFERROR(IF(W247=0,"",ROUNDUP(W247/H247,0)*0.00753),"")</f>
        <v>3.0120000000000001E-2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3.3333333333333335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8.5</v>
      </c>
      <c r="W249" s="315">
        <f>IFERROR(SUM(W245:W247),"0")</f>
        <v>10.199999999999999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5000</v>
      </c>
      <c r="W292" s="314">
        <f t="shared" ref="W292:W299" si="13">IFERROR(IF(V292="",0,CEILING((V292/$H292),1)*$H292),"")</f>
        <v>5010</v>
      </c>
      <c r="X292" s="36">
        <f>IFERROR(IF(W292=0,"",ROUNDUP(W292/H292,0)*0.02175),"")</f>
        <v>7.2644999999999991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5000</v>
      </c>
      <c r="W294" s="314">
        <f t="shared" si="13"/>
        <v>5010</v>
      </c>
      <c r="X294" s="36">
        <f>IFERROR(IF(W294=0,"",ROUNDUP(W294/H294,0)*0.02175),"")</f>
        <v>7.2644999999999991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2000</v>
      </c>
      <c r="W296" s="314">
        <f t="shared" si="13"/>
        <v>2010</v>
      </c>
      <c r="X296" s="36">
        <f>IFERROR(IF(W296=0,"",ROUNDUP(W296/H296,0)*0.02175),"")</f>
        <v>2.9144999999999999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800</v>
      </c>
      <c r="W300" s="315">
        <f>IFERROR(W292/H292,"0")+IFERROR(W293/H293,"0")+IFERROR(W294/H294,"0")+IFERROR(W295/H295,"0")+IFERROR(W296/H296,"0")+IFERROR(W297/H297,"0")+IFERROR(W298/H298,"0")+IFERROR(W299/H299,"0")</f>
        <v>802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17.443499999999997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12000</v>
      </c>
      <c r="W301" s="315">
        <f>IFERROR(SUM(W292:W299),"0")</f>
        <v>12030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250</v>
      </c>
      <c r="W310" s="314">
        <f>IFERROR(IF(V310="",0,CEILING((V310/$H310),1)*$H310),"")</f>
        <v>257.39999999999998</v>
      </c>
      <c r="X310" s="36">
        <f>IFERROR(IF(W310=0,"",ROUNDUP(W310/H310,0)*0.02175),"")</f>
        <v>0.71775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32.051282051282051</v>
      </c>
      <c r="W311" s="315">
        <f>IFERROR(W309/H309,"0")+IFERROR(W310/H310,"0")</f>
        <v>33</v>
      </c>
      <c r="X311" s="315">
        <f>IFERROR(IF(X309="",0,X309),"0")+IFERROR(IF(X310="",0,X310),"0")</f>
        <v>0.71775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250</v>
      </c>
      <c r="W312" s="315">
        <f>IFERROR(SUM(W309:W310),"0")</f>
        <v>257.39999999999998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200</v>
      </c>
      <c r="W314" s="314">
        <f>IFERROR(IF(V314="",0,CEILING((V314/$H314),1)*$H314),"")</f>
        <v>202.79999999999998</v>
      </c>
      <c r="X314" s="36">
        <f>IFERROR(IF(W314=0,"",ROUNDUP(W314/H314,0)*0.02175),"")</f>
        <v>0.5655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25.641025641025642</v>
      </c>
      <c r="W315" s="315">
        <f>IFERROR(W314/H314,"0")</f>
        <v>26</v>
      </c>
      <c r="X315" s="315">
        <f>IFERROR(IF(X314="",0,X314),"0")</f>
        <v>0.5655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200</v>
      </c>
      <c r="W316" s="315">
        <f>IFERROR(SUM(W314:W314),"0")</f>
        <v>202.79999999999998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120</v>
      </c>
      <c r="W327" s="314">
        <f>IFERROR(IF(V327="",0,CEILING((V327/$H327),1)*$H327),"")</f>
        <v>122.64</v>
      </c>
      <c r="X327" s="36">
        <f>IFERROR(IF(W327=0,"",ROUNDUP(W327/H327,0)*0.00753),"")</f>
        <v>0.21084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27.397260273972602</v>
      </c>
      <c r="W329" s="315">
        <f>IFERROR(W327/H327,"0")+IFERROR(W328/H328,"0")</f>
        <v>28</v>
      </c>
      <c r="X329" s="315">
        <f>IFERROR(IF(X327="",0,X327),"0")+IFERROR(IF(X328="",0,X328),"0")</f>
        <v>0.21084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120</v>
      </c>
      <c r="W330" s="315">
        <f>IFERROR(SUM(W327:W328),"0")</f>
        <v>122.64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100</v>
      </c>
      <c r="W366" s="314">
        <f>IFERROR(IF(V366="",0,CEILING((V366/$H366),1)*$H366),"")</f>
        <v>101.39999999999999</v>
      </c>
      <c r="X366" s="36">
        <f>IFERROR(IF(W366=0,"",ROUNDUP(W366/H366,0)*0.02175),"")</f>
        <v>0.28275</v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12.820512820512821</v>
      </c>
      <c r="W370" s="315">
        <f>IFERROR(W366/H366,"0")+IFERROR(W367/H367,"0")+IFERROR(W368/H368,"0")+IFERROR(W369/H369,"0")</f>
        <v>13</v>
      </c>
      <c r="X370" s="315">
        <f>IFERROR(IF(X366="",0,X366),"0")+IFERROR(IF(X367="",0,X367),"0")+IFERROR(IF(X368="",0,X368),"0")+IFERROR(IF(X369="",0,X369),"0")</f>
        <v>0.28275</v>
      </c>
      <c r="Y370" s="316"/>
      <c r="Z370" s="316"/>
    </row>
    <row r="371" spans="1:53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100</v>
      </c>
      <c r="W371" s="315">
        <f>IFERROR(SUM(W366:W369),"0")</f>
        <v>101.39999999999999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400</v>
      </c>
      <c r="W415" s="314">
        <f t="shared" si="17"/>
        <v>401.28000000000003</v>
      </c>
      <c r="X415" s="36">
        <f>IFERROR(IF(W415=0,"",ROUNDUP(W415/H415,0)*0.01196),"")</f>
        <v>0.90895999999999999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75.757575757575751</v>
      </c>
      <c r="W423" s="315">
        <f>IFERROR(W414/H414,"0")+IFERROR(W415/H415,"0")+IFERROR(W416/H416,"0")+IFERROR(W417/H417,"0")+IFERROR(W418/H418,"0")+IFERROR(W419/H419,"0")+IFERROR(W420/H420,"0")+IFERROR(W421/H421,"0")+IFERROR(W422/H422,"0")</f>
        <v>76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0.90895999999999999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400</v>
      </c>
      <c r="W424" s="315">
        <f>IFERROR(SUM(W414:W422),"0")</f>
        <v>401.28000000000003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13378.5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13431.72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13851.560482135827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13907.302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20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20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14351.560482135827</v>
      </c>
      <c r="W474" s="315">
        <f>GrossWeightTotalR+PalletQtyTotalR*25</f>
        <v>14407.302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1007.4242703009827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1013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20.833669999999998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205.20000000000002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111.00000000000001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12490.199999999999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122.64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101.39999999999999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401.28000000000003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7,42"/>
        <filter val="100,00"/>
        <filter val="11,90"/>
        <filter val="12 000,00"/>
        <filter val="12,82"/>
        <filter val="120,00"/>
        <filter val="13 378,50"/>
        <filter val="13 851,56"/>
        <filter val="14 351,56"/>
        <filter val="18,52"/>
        <filter val="2 000,00"/>
        <filter val="20"/>
        <filter val="200,00"/>
        <filter val="25,64"/>
        <filter val="250,00"/>
        <filter val="27,40"/>
        <filter val="3,33"/>
        <filter val="32,05"/>
        <filter val="400,00"/>
        <filter val="5 000,00"/>
        <filter val="75,76"/>
        <filter val="8,50"/>
        <filter val="800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