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4\01,24\03,01,24 КИ\"/>
    </mc:Choice>
  </mc:AlternateContent>
  <xr:revisionPtr revIDLastSave="0" documentId="13_ncr:1_{BC64446B-4659-443F-A68B-ECFFCC6C5112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TDSheet!$A$3:$X$108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7" i="1" l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6" i="1"/>
  <c r="O15" i="1"/>
  <c r="O29" i="1"/>
  <c r="O33" i="1"/>
  <c r="O40" i="1"/>
  <c r="O41" i="1"/>
  <c r="O8" i="1"/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N30" i="1" s="1"/>
  <c r="O30" i="1" s="1"/>
  <c r="M31" i="1"/>
  <c r="N31" i="1" s="1"/>
  <c r="O31" i="1" s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N50" i="1" s="1"/>
  <c r="O50" i="1" s="1"/>
  <c r="M51" i="1"/>
  <c r="N51" i="1" s="1"/>
  <c r="O51" i="1" s="1"/>
  <c r="M52" i="1"/>
  <c r="M53" i="1"/>
  <c r="M54" i="1"/>
  <c r="M55" i="1"/>
  <c r="M56" i="1"/>
  <c r="M57" i="1"/>
  <c r="M58" i="1"/>
  <c r="M59" i="1"/>
  <c r="M60" i="1"/>
  <c r="M61" i="1"/>
  <c r="N61" i="1" s="1"/>
  <c r="O61" i="1" s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N76" i="1" s="1"/>
  <c r="O76" i="1" s="1"/>
  <c r="M77" i="1"/>
  <c r="M78" i="1"/>
  <c r="M79" i="1"/>
  <c r="M80" i="1"/>
  <c r="M81" i="1"/>
  <c r="M82" i="1"/>
  <c r="M83" i="1"/>
  <c r="M84" i="1"/>
  <c r="M85" i="1"/>
  <c r="M86" i="1"/>
  <c r="M87" i="1"/>
  <c r="N87" i="1" s="1"/>
  <c r="O87" i="1" s="1"/>
  <c r="M88" i="1"/>
  <c r="M89" i="1"/>
  <c r="M90" i="1"/>
  <c r="M91" i="1"/>
  <c r="M92" i="1"/>
  <c r="M93" i="1"/>
  <c r="M94" i="1"/>
  <c r="M95" i="1"/>
  <c r="S95" i="1" s="1"/>
  <c r="M96" i="1"/>
  <c r="M97" i="1"/>
  <c r="M98" i="1"/>
  <c r="M99" i="1"/>
  <c r="M100" i="1"/>
  <c r="M101" i="1"/>
  <c r="S101" i="1" s="1"/>
  <c r="M102" i="1"/>
  <c r="S102" i="1" s="1"/>
  <c r="M103" i="1"/>
  <c r="M104" i="1"/>
  <c r="S104" i="1" s="1"/>
  <c r="M105" i="1"/>
  <c r="S105" i="1" s="1"/>
  <c r="M106" i="1"/>
  <c r="S106" i="1" s="1"/>
  <c r="M107" i="1"/>
  <c r="M108" i="1"/>
  <c r="M6" i="1"/>
  <c r="J17" i="1"/>
  <c r="J18" i="1"/>
  <c r="J19" i="1"/>
  <c r="J24" i="1"/>
  <c r="J25" i="1"/>
  <c r="J27" i="1"/>
  <c r="J28" i="1"/>
  <c r="J29" i="1"/>
  <c r="J59" i="1"/>
  <c r="J69" i="1"/>
  <c r="J70" i="1"/>
  <c r="J73" i="1"/>
  <c r="J75" i="1"/>
  <c r="J78" i="1"/>
  <c r="J90" i="1"/>
  <c r="J95" i="1"/>
  <c r="J104" i="1"/>
  <c r="J105" i="1"/>
  <c r="J106" i="1"/>
  <c r="J108" i="1"/>
  <c r="N101" i="1" l="1"/>
  <c r="O101" i="1" s="1"/>
  <c r="S78" i="1"/>
  <c r="S70" i="1"/>
  <c r="S50" i="1"/>
  <c r="S36" i="1"/>
  <c r="S30" i="1"/>
  <c r="S26" i="1"/>
  <c r="S20" i="1"/>
  <c r="S16" i="1"/>
  <c r="N20" i="1"/>
  <c r="O20" i="1" s="1"/>
  <c r="S90" i="1"/>
  <c r="S76" i="1"/>
  <c r="S54" i="1"/>
  <c r="S38" i="1"/>
  <c r="S34" i="1"/>
  <c r="S28" i="1"/>
  <c r="S24" i="1"/>
  <c r="S18" i="1"/>
  <c r="N34" i="1"/>
  <c r="O34" i="1" s="1"/>
  <c r="N102" i="1"/>
  <c r="O102" i="1" s="1"/>
  <c r="S6" i="1"/>
  <c r="S87" i="1"/>
  <c r="S79" i="1"/>
  <c r="S77" i="1"/>
  <c r="S75" i="1"/>
  <c r="S73" i="1"/>
  <c r="S69" i="1"/>
  <c r="S61" i="1"/>
  <c r="S59" i="1"/>
  <c r="S53" i="1"/>
  <c r="S51" i="1"/>
  <c r="S31" i="1"/>
  <c r="S29" i="1"/>
  <c r="S27" i="1"/>
  <c r="S25" i="1"/>
  <c r="S19" i="1"/>
  <c r="S17" i="1"/>
  <c r="S7" i="1"/>
  <c r="F5" i="1"/>
  <c r="E5" i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20" i="1"/>
  <c r="J20" i="1" s="1"/>
  <c r="I21" i="1"/>
  <c r="J21" i="1" s="1"/>
  <c r="I22" i="1"/>
  <c r="J22" i="1" s="1"/>
  <c r="I23" i="1"/>
  <c r="J23" i="1" s="1"/>
  <c r="I26" i="1"/>
  <c r="J26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71" i="1"/>
  <c r="J71" i="1" s="1"/>
  <c r="I72" i="1"/>
  <c r="J72" i="1" s="1"/>
  <c r="I74" i="1"/>
  <c r="J74" i="1" s="1"/>
  <c r="I76" i="1"/>
  <c r="J76" i="1" s="1"/>
  <c r="I77" i="1"/>
  <c r="J77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1" i="1"/>
  <c r="J91" i="1" s="1"/>
  <c r="I92" i="1"/>
  <c r="J92" i="1" s="1"/>
  <c r="I93" i="1"/>
  <c r="J93" i="1" s="1"/>
  <c r="I94" i="1"/>
  <c r="J94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7" i="1"/>
  <c r="J107" i="1" s="1"/>
  <c r="I6" i="1"/>
  <c r="J6" i="1" s="1"/>
  <c r="H7" i="1"/>
  <c r="G8" i="1"/>
  <c r="H8" i="1"/>
  <c r="K8" i="1"/>
  <c r="L8" i="1"/>
  <c r="T8" i="1"/>
  <c r="U8" i="1"/>
  <c r="V8" i="1"/>
  <c r="G9" i="1"/>
  <c r="H9" i="1"/>
  <c r="K9" i="1"/>
  <c r="L9" i="1"/>
  <c r="T9" i="1"/>
  <c r="U9" i="1"/>
  <c r="V9" i="1"/>
  <c r="G10" i="1"/>
  <c r="H10" i="1"/>
  <c r="K10" i="1"/>
  <c r="L10" i="1"/>
  <c r="T10" i="1"/>
  <c r="U10" i="1"/>
  <c r="V10" i="1"/>
  <c r="G11" i="1"/>
  <c r="H11" i="1"/>
  <c r="K11" i="1"/>
  <c r="L11" i="1"/>
  <c r="T11" i="1"/>
  <c r="U11" i="1"/>
  <c r="V11" i="1"/>
  <c r="G12" i="1"/>
  <c r="H12" i="1"/>
  <c r="K12" i="1"/>
  <c r="T12" i="1"/>
  <c r="U12" i="1"/>
  <c r="V12" i="1"/>
  <c r="G13" i="1"/>
  <c r="H13" i="1"/>
  <c r="K13" i="1"/>
  <c r="T13" i="1"/>
  <c r="U13" i="1"/>
  <c r="V13" i="1"/>
  <c r="G14" i="1"/>
  <c r="H14" i="1"/>
  <c r="K14" i="1"/>
  <c r="T14" i="1"/>
  <c r="U14" i="1"/>
  <c r="V14" i="1"/>
  <c r="G15" i="1"/>
  <c r="H15" i="1"/>
  <c r="K15" i="1"/>
  <c r="T15" i="1"/>
  <c r="U15" i="1"/>
  <c r="V15" i="1"/>
  <c r="G16" i="1"/>
  <c r="H16" i="1"/>
  <c r="T16" i="1"/>
  <c r="U16" i="1"/>
  <c r="V16" i="1"/>
  <c r="G17" i="1"/>
  <c r="H17" i="1"/>
  <c r="T17" i="1"/>
  <c r="U17" i="1"/>
  <c r="V17" i="1"/>
  <c r="G18" i="1"/>
  <c r="H18" i="1"/>
  <c r="T18" i="1"/>
  <c r="U18" i="1"/>
  <c r="V18" i="1"/>
  <c r="G19" i="1"/>
  <c r="H19" i="1"/>
  <c r="T19" i="1"/>
  <c r="U19" i="1"/>
  <c r="V19" i="1"/>
  <c r="G20" i="1"/>
  <c r="H20" i="1"/>
  <c r="T20" i="1"/>
  <c r="U20" i="1"/>
  <c r="V20" i="1"/>
  <c r="G21" i="1"/>
  <c r="H21" i="1"/>
  <c r="K21" i="1"/>
  <c r="T21" i="1"/>
  <c r="U21" i="1"/>
  <c r="V21" i="1"/>
  <c r="G22" i="1"/>
  <c r="H22" i="1"/>
  <c r="K22" i="1"/>
  <c r="T22" i="1"/>
  <c r="U22" i="1"/>
  <c r="V22" i="1"/>
  <c r="G23" i="1"/>
  <c r="H23" i="1"/>
  <c r="K23" i="1"/>
  <c r="T23" i="1"/>
  <c r="U23" i="1"/>
  <c r="V23" i="1"/>
  <c r="G24" i="1"/>
  <c r="H24" i="1"/>
  <c r="T24" i="1"/>
  <c r="U24" i="1"/>
  <c r="V24" i="1"/>
  <c r="G25" i="1"/>
  <c r="H25" i="1"/>
  <c r="T25" i="1"/>
  <c r="U25" i="1"/>
  <c r="V25" i="1"/>
  <c r="W25" i="1"/>
  <c r="G26" i="1"/>
  <c r="H26" i="1"/>
  <c r="T26" i="1"/>
  <c r="U26" i="1"/>
  <c r="V26" i="1"/>
  <c r="W26" i="1"/>
  <c r="G27" i="1"/>
  <c r="H27" i="1"/>
  <c r="T27" i="1"/>
  <c r="U27" i="1"/>
  <c r="V27" i="1"/>
  <c r="G28" i="1"/>
  <c r="H28" i="1"/>
  <c r="T28" i="1"/>
  <c r="U28" i="1"/>
  <c r="V28" i="1"/>
  <c r="G29" i="1"/>
  <c r="H29" i="1"/>
  <c r="T29" i="1"/>
  <c r="U29" i="1"/>
  <c r="V29" i="1"/>
  <c r="G30" i="1"/>
  <c r="H30" i="1"/>
  <c r="T30" i="1"/>
  <c r="U30" i="1"/>
  <c r="V30" i="1"/>
  <c r="G31" i="1"/>
  <c r="H31" i="1"/>
  <c r="T31" i="1"/>
  <c r="U31" i="1"/>
  <c r="V31" i="1"/>
  <c r="G32" i="1"/>
  <c r="H32" i="1"/>
  <c r="K32" i="1"/>
  <c r="L32" i="1"/>
  <c r="T32" i="1"/>
  <c r="U32" i="1"/>
  <c r="V32" i="1"/>
  <c r="G33" i="1"/>
  <c r="H33" i="1"/>
  <c r="K33" i="1"/>
  <c r="L33" i="1"/>
  <c r="T33" i="1"/>
  <c r="U33" i="1"/>
  <c r="V33" i="1"/>
  <c r="G34" i="1"/>
  <c r="H34" i="1"/>
  <c r="T34" i="1"/>
  <c r="U34" i="1"/>
  <c r="V34" i="1"/>
  <c r="G35" i="1"/>
  <c r="H35" i="1"/>
  <c r="K35" i="1"/>
  <c r="L35" i="1"/>
  <c r="T35" i="1"/>
  <c r="U35" i="1"/>
  <c r="V35" i="1"/>
  <c r="H36" i="1"/>
  <c r="G37" i="1"/>
  <c r="H37" i="1"/>
  <c r="K37" i="1"/>
  <c r="L37" i="1"/>
  <c r="T37" i="1"/>
  <c r="U37" i="1"/>
  <c r="V37" i="1"/>
  <c r="G38" i="1"/>
  <c r="H38" i="1"/>
  <c r="T38" i="1"/>
  <c r="U38" i="1"/>
  <c r="V38" i="1"/>
  <c r="G39" i="1"/>
  <c r="H39" i="1"/>
  <c r="K39" i="1"/>
  <c r="L39" i="1"/>
  <c r="T39" i="1"/>
  <c r="U39" i="1"/>
  <c r="V39" i="1"/>
  <c r="G40" i="1"/>
  <c r="H40" i="1"/>
  <c r="K40" i="1"/>
  <c r="L40" i="1"/>
  <c r="T40" i="1"/>
  <c r="U40" i="1"/>
  <c r="V40" i="1"/>
  <c r="G41" i="1"/>
  <c r="H41" i="1"/>
  <c r="K41" i="1"/>
  <c r="L41" i="1"/>
  <c r="T41" i="1"/>
  <c r="U41" i="1"/>
  <c r="V41" i="1"/>
  <c r="G42" i="1"/>
  <c r="H42" i="1"/>
  <c r="K42" i="1"/>
  <c r="T42" i="1"/>
  <c r="U42" i="1"/>
  <c r="V42" i="1"/>
  <c r="G43" i="1"/>
  <c r="H43" i="1"/>
  <c r="K43" i="1"/>
  <c r="L43" i="1"/>
  <c r="T43" i="1"/>
  <c r="U43" i="1"/>
  <c r="V43" i="1"/>
  <c r="G44" i="1"/>
  <c r="H44" i="1"/>
  <c r="K44" i="1"/>
  <c r="L44" i="1"/>
  <c r="T44" i="1"/>
  <c r="U44" i="1"/>
  <c r="V44" i="1"/>
  <c r="G45" i="1"/>
  <c r="H45" i="1"/>
  <c r="K45" i="1"/>
  <c r="T45" i="1"/>
  <c r="U45" i="1"/>
  <c r="V45" i="1"/>
  <c r="G46" i="1"/>
  <c r="H46" i="1"/>
  <c r="K46" i="1"/>
  <c r="T46" i="1"/>
  <c r="U46" i="1"/>
  <c r="V46" i="1"/>
  <c r="G47" i="1"/>
  <c r="H47" i="1"/>
  <c r="K47" i="1"/>
  <c r="T47" i="1"/>
  <c r="U47" i="1"/>
  <c r="V47" i="1"/>
  <c r="G48" i="1"/>
  <c r="H48" i="1"/>
  <c r="K48" i="1"/>
  <c r="T48" i="1"/>
  <c r="U48" i="1"/>
  <c r="V48" i="1"/>
  <c r="G49" i="1"/>
  <c r="H49" i="1"/>
  <c r="K49" i="1"/>
  <c r="T49" i="1"/>
  <c r="U49" i="1"/>
  <c r="V49" i="1"/>
  <c r="G50" i="1"/>
  <c r="H50" i="1"/>
  <c r="T50" i="1"/>
  <c r="U50" i="1"/>
  <c r="V50" i="1"/>
  <c r="G51" i="1"/>
  <c r="H51" i="1"/>
  <c r="T51" i="1"/>
  <c r="U51" i="1"/>
  <c r="V51" i="1"/>
  <c r="G52" i="1"/>
  <c r="H52" i="1"/>
  <c r="K52" i="1"/>
  <c r="T52" i="1"/>
  <c r="U52" i="1"/>
  <c r="V52" i="1"/>
  <c r="G53" i="1"/>
  <c r="H53" i="1"/>
  <c r="T53" i="1"/>
  <c r="U53" i="1"/>
  <c r="V53" i="1"/>
  <c r="G54" i="1"/>
  <c r="H54" i="1"/>
  <c r="T54" i="1"/>
  <c r="U54" i="1"/>
  <c r="V54" i="1"/>
  <c r="G55" i="1"/>
  <c r="H55" i="1"/>
  <c r="K55" i="1"/>
  <c r="N55" i="1" s="1"/>
  <c r="T55" i="1"/>
  <c r="U55" i="1"/>
  <c r="V55" i="1"/>
  <c r="G56" i="1"/>
  <c r="H56" i="1"/>
  <c r="K56" i="1"/>
  <c r="T56" i="1"/>
  <c r="U56" i="1"/>
  <c r="V56" i="1"/>
  <c r="G57" i="1"/>
  <c r="H57" i="1"/>
  <c r="K57" i="1"/>
  <c r="T57" i="1"/>
  <c r="U57" i="1"/>
  <c r="V57" i="1"/>
  <c r="G58" i="1"/>
  <c r="H58" i="1"/>
  <c r="K58" i="1"/>
  <c r="T58" i="1"/>
  <c r="U58" i="1"/>
  <c r="V58" i="1"/>
  <c r="G59" i="1"/>
  <c r="H59" i="1"/>
  <c r="T59" i="1"/>
  <c r="U59" i="1"/>
  <c r="V59" i="1"/>
  <c r="W59" i="1"/>
  <c r="G60" i="1"/>
  <c r="H60" i="1"/>
  <c r="K60" i="1"/>
  <c r="L60" i="1"/>
  <c r="T60" i="1"/>
  <c r="U60" i="1"/>
  <c r="V60" i="1"/>
  <c r="G61" i="1"/>
  <c r="H61" i="1"/>
  <c r="T61" i="1"/>
  <c r="U61" i="1"/>
  <c r="V61" i="1"/>
  <c r="G62" i="1"/>
  <c r="H62" i="1"/>
  <c r="K62" i="1"/>
  <c r="N62" i="1" s="1"/>
  <c r="T62" i="1"/>
  <c r="U62" i="1"/>
  <c r="V62" i="1"/>
  <c r="G63" i="1"/>
  <c r="H63" i="1"/>
  <c r="K63" i="1"/>
  <c r="T63" i="1"/>
  <c r="U63" i="1"/>
  <c r="V63" i="1"/>
  <c r="G64" i="1"/>
  <c r="H64" i="1"/>
  <c r="K64" i="1"/>
  <c r="T64" i="1"/>
  <c r="U64" i="1"/>
  <c r="V64" i="1"/>
  <c r="G65" i="1"/>
  <c r="H65" i="1"/>
  <c r="K65" i="1"/>
  <c r="T65" i="1"/>
  <c r="U65" i="1"/>
  <c r="V65" i="1"/>
  <c r="G66" i="1"/>
  <c r="H66" i="1"/>
  <c r="K66" i="1"/>
  <c r="N66" i="1" s="1"/>
  <c r="T66" i="1"/>
  <c r="U66" i="1"/>
  <c r="V66" i="1"/>
  <c r="G67" i="1"/>
  <c r="H67" i="1"/>
  <c r="K67" i="1"/>
  <c r="N67" i="1" s="1"/>
  <c r="T67" i="1"/>
  <c r="U67" i="1"/>
  <c r="V67" i="1"/>
  <c r="G68" i="1"/>
  <c r="H68" i="1"/>
  <c r="K68" i="1"/>
  <c r="N68" i="1" s="1"/>
  <c r="T68" i="1"/>
  <c r="U68" i="1"/>
  <c r="V68" i="1"/>
  <c r="G69" i="1"/>
  <c r="H69" i="1"/>
  <c r="T69" i="1"/>
  <c r="U69" i="1"/>
  <c r="V69" i="1"/>
  <c r="W69" i="1"/>
  <c r="G70" i="1"/>
  <c r="H70" i="1"/>
  <c r="T70" i="1"/>
  <c r="U70" i="1"/>
  <c r="V70" i="1"/>
  <c r="G71" i="1"/>
  <c r="H71" i="1"/>
  <c r="K71" i="1"/>
  <c r="T71" i="1"/>
  <c r="U71" i="1"/>
  <c r="V71" i="1"/>
  <c r="G72" i="1"/>
  <c r="H72" i="1"/>
  <c r="K72" i="1"/>
  <c r="T72" i="1"/>
  <c r="U72" i="1"/>
  <c r="V72" i="1"/>
  <c r="G73" i="1"/>
  <c r="H73" i="1"/>
  <c r="T73" i="1"/>
  <c r="U73" i="1"/>
  <c r="V73" i="1"/>
  <c r="G74" i="1"/>
  <c r="H74" i="1"/>
  <c r="K74" i="1"/>
  <c r="N74" i="1" s="1"/>
  <c r="T74" i="1"/>
  <c r="U74" i="1"/>
  <c r="V74" i="1"/>
  <c r="G75" i="1"/>
  <c r="H75" i="1"/>
  <c r="T75" i="1"/>
  <c r="U75" i="1"/>
  <c r="V75" i="1"/>
  <c r="G76" i="1"/>
  <c r="H76" i="1"/>
  <c r="T76" i="1"/>
  <c r="U76" i="1"/>
  <c r="V76" i="1"/>
  <c r="G77" i="1"/>
  <c r="H77" i="1"/>
  <c r="T77" i="1"/>
  <c r="U77" i="1"/>
  <c r="V77" i="1"/>
  <c r="W77" i="1"/>
  <c r="G78" i="1"/>
  <c r="H78" i="1"/>
  <c r="T78" i="1"/>
  <c r="U78" i="1"/>
  <c r="V78" i="1"/>
  <c r="G79" i="1"/>
  <c r="H79" i="1"/>
  <c r="T79" i="1"/>
  <c r="U79" i="1"/>
  <c r="V79" i="1"/>
  <c r="G80" i="1"/>
  <c r="H80" i="1"/>
  <c r="K80" i="1"/>
  <c r="T80" i="1"/>
  <c r="U80" i="1"/>
  <c r="V80" i="1"/>
  <c r="G81" i="1"/>
  <c r="H81" i="1"/>
  <c r="K81" i="1"/>
  <c r="L81" i="1"/>
  <c r="T81" i="1"/>
  <c r="U81" i="1"/>
  <c r="V81" i="1"/>
  <c r="G82" i="1"/>
  <c r="H82" i="1"/>
  <c r="K82" i="1"/>
  <c r="T82" i="1"/>
  <c r="U82" i="1"/>
  <c r="V82" i="1"/>
  <c r="G83" i="1"/>
  <c r="H83" i="1"/>
  <c r="K83" i="1"/>
  <c r="T83" i="1"/>
  <c r="U83" i="1"/>
  <c r="V83" i="1"/>
  <c r="G84" i="1"/>
  <c r="H84" i="1"/>
  <c r="K84" i="1"/>
  <c r="T84" i="1"/>
  <c r="U84" i="1"/>
  <c r="V84" i="1"/>
  <c r="G85" i="1"/>
  <c r="H85" i="1"/>
  <c r="K85" i="1"/>
  <c r="T85" i="1"/>
  <c r="U85" i="1"/>
  <c r="V85" i="1"/>
  <c r="G86" i="1"/>
  <c r="H86" i="1"/>
  <c r="K86" i="1"/>
  <c r="L86" i="1"/>
  <c r="T86" i="1"/>
  <c r="U86" i="1"/>
  <c r="V86" i="1"/>
  <c r="G87" i="1"/>
  <c r="H87" i="1"/>
  <c r="T87" i="1"/>
  <c r="U87" i="1"/>
  <c r="V87" i="1"/>
  <c r="G88" i="1"/>
  <c r="H88" i="1"/>
  <c r="K88" i="1"/>
  <c r="T88" i="1"/>
  <c r="U88" i="1"/>
  <c r="V88" i="1"/>
  <c r="G89" i="1"/>
  <c r="H89" i="1"/>
  <c r="K89" i="1"/>
  <c r="T89" i="1"/>
  <c r="U89" i="1"/>
  <c r="V89" i="1"/>
  <c r="G90" i="1"/>
  <c r="H90" i="1"/>
  <c r="T90" i="1"/>
  <c r="U90" i="1"/>
  <c r="V90" i="1"/>
  <c r="G91" i="1"/>
  <c r="H91" i="1"/>
  <c r="K91" i="1"/>
  <c r="T91" i="1"/>
  <c r="U91" i="1"/>
  <c r="V91" i="1"/>
  <c r="G92" i="1"/>
  <c r="H92" i="1"/>
  <c r="K92" i="1"/>
  <c r="N92" i="1" s="1"/>
  <c r="T92" i="1"/>
  <c r="U92" i="1"/>
  <c r="V92" i="1"/>
  <c r="G93" i="1"/>
  <c r="H93" i="1"/>
  <c r="K93" i="1"/>
  <c r="T93" i="1"/>
  <c r="U93" i="1"/>
  <c r="V93" i="1"/>
  <c r="G94" i="1"/>
  <c r="H94" i="1"/>
  <c r="K94" i="1"/>
  <c r="N94" i="1" s="1"/>
  <c r="T94" i="1"/>
  <c r="U94" i="1"/>
  <c r="V94" i="1"/>
  <c r="G95" i="1"/>
  <c r="H95" i="1"/>
  <c r="T95" i="1"/>
  <c r="U95" i="1"/>
  <c r="V95" i="1"/>
  <c r="W95" i="1"/>
  <c r="G96" i="1"/>
  <c r="H96" i="1"/>
  <c r="K96" i="1"/>
  <c r="T96" i="1"/>
  <c r="U96" i="1"/>
  <c r="V96" i="1"/>
  <c r="G97" i="1"/>
  <c r="H97" i="1"/>
  <c r="K97" i="1"/>
  <c r="T97" i="1"/>
  <c r="U97" i="1"/>
  <c r="V97" i="1"/>
  <c r="G98" i="1"/>
  <c r="H98" i="1"/>
  <c r="K98" i="1"/>
  <c r="T98" i="1"/>
  <c r="U98" i="1"/>
  <c r="V98" i="1"/>
  <c r="G99" i="1"/>
  <c r="H99" i="1"/>
  <c r="K99" i="1"/>
  <c r="T99" i="1"/>
  <c r="U99" i="1"/>
  <c r="V99" i="1"/>
  <c r="G100" i="1"/>
  <c r="H100" i="1"/>
  <c r="K100" i="1"/>
  <c r="T100" i="1"/>
  <c r="U100" i="1"/>
  <c r="V100" i="1"/>
  <c r="G101" i="1"/>
  <c r="H101" i="1"/>
  <c r="T101" i="1"/>
  <c r="U101" i="1"/>
  <c r="V101" i="1"/>
  <c r="G102" i="1"/>
  <c r="H102" i="1"/>
  <c r="T102" i="1"/>
  <c r="U102" i="1"/>
  <c r="V102" i="1"/>
  <c r="G103" i="1"/>
  <c r="H103" i="1"/>
  <c r="K103" i="1"/>
  <c r="T103" i="1"/>
  <c r="U103" i="1"/>
  <c r="V103" i="1"/>
  <c r="G104" i="1"/>
  <c r="H104" i="1"/>
  <c r="T104" i="1"/>
  <c r="U104" i="1"/>
  <c r="V104" i="1"/>
  <c r="G105" i="1"/>
  <c r="H105" i="1"/>
  <c r="T105" i="1"/>
  <c r="U105" i="1"/>
  <c r="V105" i="1"/>
  <c r="G106" i="1"/>
  <c r="H106" i="1"/>
  <c r="T106" i="1"/>
  <c r="U106" i="1"/>
  <c r="V106" i="1"/>
  <c r="G107" i="1"/>
  <c r="H107" i="1"/>
  <c r="K107" i="1"/>
  <c r="T107" i="1"/>
  <c r="U107" i="1"/>
  <c r="V107" i="1"/>
  <c r="G108" i="1"/>
  <c r="H108" i="1"/>
  <c r="K108" i="1"/>
  <c r="T108" i="1"/>
  <c r="U108" i="1"/>
  <c r="V108" i="1"/>
  <c r="W108" i="1"/>
  <c r="V6" i="1"/>
  <c r="V5" i="1" s="1"/>
  <c r="U6" i="1"/>
  <c r="T6" i="1"/>
  <c r="T5" i="1" s="1"/>
  <c r="H6" i="1"/>
  <c r="G6" i="1"/>
  <c r="P5" i="1"/>
  <c r="M5" i="1"/>
  <c r="J5" i="1"/>
  <c r="I5" i="1"/>
  <c r="O94" i="1" l="1"/>
  <c r="O92" i="1"/>
  <c r="O74" i="1"/>
  <c r="O68" i="1"/>
  <c r="O67" i="1"/>
  <c r="O66" i="1"/>
  <c r="O62" i="1"/>
  <c r="O55" i="1"/>
  <c r="N11" i="1"/>
  <c r="S32" i="1"/>
  <c r="S23" i="1"/>
  <c r="S22" i="1"/>
  <c r="S21" i="1"/>
  <c r="S11" i="1"/>
  <c r="S9" i="1"/>
  <c r="S108" i="1"/>
  <c r="S107" i="1"/>
  <c r="S89" i="1"/>
  <c r="S88" i="1"/>
  <c r="S86" i="1"/>
  <c r="S85" i="1"/>
  <c r="S84" i="1"/>
  <c r="S83" i="1"/>
  <c r="S82" i="1"/>
  <c r="S72" i="1"/>
  <c r="S71" i="1"/>
  <c r="S44" i="1"/>
  <c r="S41" i="1"/>
  <c r="S39" i="1"/>
  <c r="S37" i="1"/>
  <c r="S35" i="1"/>
  <c r="S33" i="1"/>
  <c r="S15" i="1"/>
  <c r="S14" i="1"/>
  <c r="S13" i="1"/>
  <c r="S12" i="1"/>
  <c r="S10" i="1"/>
  <c r="S8" i="1"/>
  <c r="S103" i="1"/>
  <c r="S100" i="1"/>
  <c r="S99" i="1"/>
  <c r="S98" i="1"/>
  <c r="S97" i="1"/>
  <c r="S96" i="1"/>
  <c r="S94" i="1"/>
  <c r="S93" i="1"/>
  <c r="S92" i="1"/>
  <c r="S91" i="1"/>
  <c r="S81" i="1"/>
  <c r="S80" i="1"/>
  <c r="S74" i="1"/>
  <c r="S68" i="1"/>
  <c r="S67" i="1"/>
  <c r="S66" i="1"/>
  <c r="S65" i="1"/>
  <c r="S64" i="1"/>
  <c r="S63" i="1"/>
  <c r="S62" i="1"/>
  <c r="S60" i="1"/>
  <c r="S58" i="1"/>
  <c r="S57" i="1"/>
  <c r="S56" i="1"/>
  <c r="S55" i="1"/>
  <c r="S52" i="1"/>
  <c r="S49" i="1"/>
  <c r="S48" i="1"/>
  <c r="S47" i="1"/>
  <c r="S46" i="1"/>
  <c r="S45" i="1"/>
  <c r="S43" i="1"/>
  <c r="S42" i="1"/>
  <c r="S40" i="1"/>
  <c r="L5" i="1"/>
  <c r="U5" i="1"/>
  <c r="K5" i="1"/>
  <c r="O11" i="1" l="1"/>
  <c r="O5" i="1" s="1"/>
  <c r="N5" i="1"/>
  <c r="X5" i="1"/>
</calcChain>
</file>

<file path=xl/sharedStrings.xml><?xml version="1.0" encoding="utf-8"?>
<sst xmlns="http://schemas.openxmlformats.org/spreadsheetml/2006/main" count="247" uniqueCount="134">
  <si>
    <t>Период: 27.12.2023 - 03.01.2024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</si>
  <si>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</si>
  <si>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</si>
  <si>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</si>
  <si>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</si>
  <si>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</si>
  <si>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</si>
  <si>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</si>
  <si>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001   Ветчина Столичная Вязанка, вектор, ВЕС.ПОКОМ</t>
  </si>
  <si>
    <t>кг</t>
  </si>
  <si>
    <t>003   Колбаса Вязанка с индейкой, вектор ВЕС, ПОКОМ</t>
  </si>
  <si>
    <t>005  Колбаса Докторская ГОСТ, Вязанка вектор,ВЕС.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</si>
  <si>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</si>
  <si>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</si>
  <si>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</si>
  <si>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022  Колбаса Вязанка со шпиком, вектор 0,5кг, ПОКОМ</t>
  </si>
  <si>
    <t>шт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</si>
  <si>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</si>
  <si>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</si>
  <si>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</si>
  <si>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</si>
  <si>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055  Колбаса вареная Филейбургская, 0,45 кг, БАВАРУШКА ПОКОМ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</si>
  <si>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</si>
  <si>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</si>
  <si>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</si>
  <si>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</si>
  <si>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</si>
  <si>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</si>
  <si>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</si>
  <si>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092  Сосиски Баварские с сыром,  0.42кг,ПОКОМ</t>
  </si>
  <si>
    <t>096  Сосиски Баварские,  0.42кг,ПОКОМ</t>
  </si>
  <si>
    <t>100  Сосиски Баварушки, 0.6кг, БАВАРУШКА ПОКОМ</t>
  </si>
  <si>
    <t>108  Сосиски С сыром,  0.42кг,ядрена копоть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</si>
  <si>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</si>
  <si>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</si>
  <si>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</si>
  <si>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</si>
  <si>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</si>
  <si>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</si>
  <si>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</si>
  <si>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</si>
  <si>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</si>
  <si>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</si>
  <si>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</si>
  <si>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</si>
  <si>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</si>
  <si>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</si>
  <si>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</si>
  <si>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</si>
  <si>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</si>
  <si>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</si>
  <si>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</si>
  <si>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</si>
  <si>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</si>
  <si>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</si>
  <si>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</si>
  <si>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</si>
  <si>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</si>
  <si>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</si>
  <si>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</si>
  <si>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</si>
  <si>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</si>
  <si>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</si>
  <si>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</si>
  <si>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</si>
  <si>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</si>
  <si>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</si>
  <si>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</si>
  <si>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</si>
  <si>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</si>
  <si>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</si>
  <si>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</si>
  <si>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315 Колбаса Нежная ТМ Зареченские ТС Зареченские продукты в оболочкНТУ.  изделие вар  ПОКОМ</t>
  </si>
  <si>
    <t>319  Колбаса вареная Филейская ТМ Вязанка ТС Классическая, 0,45 кг.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</si>
  <si>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</si>
  <si>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</si>
  <si>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326 Сосиски Молочные для завтрака ТМ Особый рецепт в оболочке полиам  ПОКОМ</t>
  </si>
  <si>
    <t>339  Колбаса вареная Филейская ТМ Вязанка ТС Классическая, 0,40 кг.  ПОКОМ</t>
  </si>
  <si>
    <t>341 Колбаса вареная Филейбургская с филе сочного окорока ТМ Баварушка ТС Бавар  вектор 0,4кг ПОКОМ</t>
  </si>
  <si>
    <t>343 Колбаса Докторская оригинальная ТМ Особый рецепт в оболочке полиамид 0,4 кг. 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</si>
  <si>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</si>
  <si>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</si>
  <si>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</si>
  <si>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</si>
  <si>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</si>
  <si>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</si>
  <si>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</si>
  <si>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</si>
  <si>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367 Вареные колбасы Молокуша Вязанка Фикс.вес 0,45 п/а Вязанка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</si>
  <si>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</si>
  <si>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</si>
  <si>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</si>
  <si>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</si>
  <si>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</si>
  <si>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376  Сардельки Сочинки с сочным окороком ТМ Стародворье полиамид мгс ф/в 0,4 кг СК3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</si>
  <si>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</si>
  <si>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</si>
  <si>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388 Колбаски Филейбургские ТМ Баварушка с филе сочного окорока копченые в оболоч 0,28 кг ПОКОМ</t>
  </si>
  <si>
    <t>389 Колбаса вареная Мусульманская Халяль ТМ Вязанка Халяль оболочка вектор 0,4 кг АК.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</si>
  <si>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</si>
  <si>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</si>
  <si>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</si>
  <si>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</si>
  <si>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</si>
  <si>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</si>
  <si>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</si>
  <si>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</si>
  <si>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431 Ветчина Филейская ТМ Вязанка ТС Столичная в оболочке полиамид 0,45 кг.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</si>
  <si>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</si>
  <si>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</si>
  <si>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457 Колбаса Филейбургская ТМ Баварушка с филе сочного окорока в оболочке черева 0,13 кг.  Поком</t>
  </si>
  <si>
    <t>крат</t>
  </si>
  <si>
    <t>сроки</t>
  </si>
  <si>
    <t>заяв</t>
  </si>
  <si>
    <t>раз</t>
  </si>
  <si>
    <t>заказ</t>
  </si>
  <si>
    <t>ср</t>
  </si>
  <si>
    <t>кон ост</t>
  </si>
  <si>
    <t>опт</t>
  </si>
  <si>
    <t>коментарий</t>
  </si>
  <si>
    <t>вес</t>
  </si>
  <si>
    <t>от филиала</t>
  </si>
  <si>
    <t>комментарий филиала</t>
  </si>
  <si>
    <t>13,12,</t>
  </si>
  <si>
    <t>20,12,</t>
  </si>
  <si>
    <t>26,12,</t>
  </si>
  <si>
    <t>03,01,</t>
  </si>
  <si>
    <t>заказ в дороге</t>
  </si>
  <si>
    <t>114  Сосиски Филейбургские с филе сочного окорока, 0,55 кг, БАВАРУШКА ПОКОМ</t>
  </si>
  <si>
    <t>Вареные колбасы «Любительская ГОСТ» Весовой п/а ТМ «Вязанка»</t>
  </si>
  <si>
    <t>30,12,</t>
  </si>
  <si>
    <t>нужно увеличить продажи</t>
  </si>
  <si>
    <t>маленькие остатки, на 2недели не хватит</t>
  </si>
  <si>
    <t>05,01,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</si>
</sst>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/>
      <right/>
      <top/>
      <bottom style="hair">
        <color indexed="28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hair">
        <color indexed="28"/>
      </left>
      <right/>
      <top style="hair">
        <color indexed="28"/>
      </top>
      <bottom/>
      <diagonal/>
    </border>
    <border>
      <left/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hair">
        <color indexed="28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164" fontId="0" fillId="0" borderId="4" xfId="0" applyNumberFormat="1" applyBorder="1" applyAlignment="1">
      <alignment horizontal="right" vertical="top"/>
    </xf>
    <xf numFmtId="164" fontId="0" fillId="0" borderId="5" xfId="0" applyNumberFormat="1" applyBorder="1" applyAlignment="1">
      <alignment horizontal="right" vertical="top"/>
    </xf>
    <xf numFmtId="2" fontId="0" fillId="0" borderId="0" xfId="0" applyNumberFormat="1"/>
    <xf numFmtId="1" fontId="2" fillId="0" borderId="0" xfId="0" applyNumberFormat="1" applyFont="1" applyAlignment="1">
      <alignment horizontal="center"/>
    </xf>
    <xf numFmtId="164" fontId="0" fillId="0" borderId="0" xfId="0" applyNumberFormat="1"/>
    <xf numFmtId="164" fontId="3" fillId="3" borderId="0" xfId="0" applyNumberFormat="1" applyFont="1" applyFill="1"/>
    <xf numFmtId="164" fontId="3" fillId="4" borderId="0" xfId="0" applyNumberFormat="1" applyFont="1" applyFill="1"/>
    <xf numFmtId="164" fontId="2" fillId="0" borderId="0" xfId="0" applyNumberFormat="1" applyFont="1"/>
    <xf numFmtId="164" fontId="3" fillId="0" borderId="0" xfId="0" applyNumberFormat="1" applyFont="1"/>
    <xf numFmtId="1" fontId="0" fillId="0" borderId="0" xfId="0" applyNumberFormat="1" applyAlignment="1">
      <alignment horizontal="center"/>
    </xf>
    <xf numFmtId="164" fontId="4" fillId="5" borderId="7" xfId="0" applyNumberFormat="1" applyFont="1" applyFill="1" applyBorder="1" applyAlignment="1">
      <alignment horizontal="right" vertical="top"/>
    </xf>
    <xf numFmtId="164" fontId="4" fillId="5" borderId="8" xfId="0" applyNumberFormat="1" applyFont="1" applyFill="1" applyBorder="1" applyAlignment="1">
      <alignment horizontal="right" vertical="top"/>
    </xf>
    <xf numFmtId="164" fontId="4" fillId="5" borderId="9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4" fontId="2" fillId="0" borderId="6" xfId="0" applyNumberFormat="1" applyFont="1" applyBorder="1" applyAlignment="1">
      <alignment wrapText="1"/>
    </xf>
    <xf numFmtId="164" fontId="0" fillId="6" borderId="4" xfId="0" applyNumberFormat="1" applyFill="1" applyBorder="1" applyAlignment="1">
      <alignment horizontal="left" vertical="top"/>
    </xf>
    <xf numFmtId="164" fontId="0" fillId="6" borderId="4" xfId="0" applyNumberFormat="1" applyFill="1" applyBorder="1" applyAlignment="1">
      <alignment horizontal="right" vertical="top"/>
    </xf>
    <xf numFmtId="164" fontId="0" fillId="6" borderId="0" xfId="0" applyNumberFormat="1" applyFill="1" applyAlignment="1"/>
    <xf numFmtId="164" fontId="0" fillId="7" borderId="0" xfId="0" applyNumberFormat="1" applyFill="1" applyAlignment="1"/>
    <xf numFmtId="164" fontId="0" fillId="3" borderId="0" xfId="0" applyNumberFormat="1" applyFill="1" applyAlignment="1"/>
    <xf numFmtId="164" fontId="0" fillId="0" borderId="10" xfId="0" applyNumberFormat="1" applyBorder="1" applyAlignment="1"/>
    <xf numFmtId="164" fontId="0" fillId="3" borderId="10" xfId="0" applyNumberFormat="1" applyFill="1" applyBorder="1" applyAlignment="1"/>
    <xf numFmtId="164" fontId="0" fillId="0" borderId="11" xfId="0" applyNumberFormat="1" applyBorder="1" applyAlignment="1"/>
    <xf numFmtId="164" fontId="0" fillId="7" borderId="11" xfId="0" applyNumberFormat="1" applyFill="1" applyBorder="1" applyAlignment="1"/>
    <xf numFmtId="164" fontId="0" fillId="0" borderId="12" xfId="0" applyNumberFormat="1" applyBorder="1"/>
    <xf numFmtId="164" fontId="4" fillId="5" borderId="14" xfId="0" applyNumberFormat="1" applyFont="1" applyFill="1" applyBorder="1" applyAlignment="1">
      <alignment horizontal="right" vertical="top"/>
    </xf>
    <xf numFmtId="164" fontId="0" fillId="0" borderId="15" xfId="0" applyNumberFormat="1" applyBorder="1" applyAlignment="1"/>
    <xf numFmtId="164" fontId="0" fillId="0" borderId="16" xfId="0" applyNumberFormat="1" applyBorder="1" applyAlignment="1"/>
    <xf numFmtId="164" fontId="2" fillId="0" borderId="13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2,23/26,12,23%20&#1050;&#1048;/&#1076;&#1074;%2026,12,23%20&#1083;&#1075;&#1088;&#1089;&#1095;%20&#1086;&#1090;%20&#1092;&#1080;&#1083;&#1080;&#1072;&#1083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-&#1086;&#1090;&#1075;&#1088;&#1091;&#1078;&#1077;&#1085;&#1086;%20&#1092;&#1080;&#1083;&#1080;&#1072;&#1083;&#1099;%2028,12,23-03,01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19.12.2023 - 26.12.2023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G3" t="str">
            <v>крат</v>
          </cell>
          <cell r="H3" t="str">
            <v>сроки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>заказ</v>
          </cell>
          <cell r="O3" t="str">
            <v>заказ</v>
          </cell>
          <cell r="P3" t="str">
            <v>заказ</v>
          </cell>
          <cell r="Q3" t="str">
            <v>заказ</v>
          </cell>
          <cell r="S3" t="str">
            <v>кон ост</v>
          </cell>
          <cell r="T3" t="str">
            <v>опт</v>
          </cell>
          <cell r="U3" t="str">
            <v>ср 06,12</v>
          </cell>
          <cell r="V3" t="str">
            <v>ср 13,12</v>
          </cell>
          <cell r="W3" t="str">
            <v>ср 20,12</v>
          </cell>
          <cell r="X3" t="str">
            <v>коментарий</v>
          </cell>
        </row>
        <row r="4"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H4" t="str">
            <v>сроки</v>
          </cell>
          <cell r="K4" t="str">
            <v>в дороге</v>
          </cell>
          <cell r="L4" t="str">
            <v>в дороге</v>
          </cell>
          <cell r="O4">
            <v>2</v>
          </cell>
          <cell r="P4">
            <v>5</v>
          </cell>
          <cell r="Q4" t="str">
            <v>от филиала</v>
          </cell>
          <cell r="R4" t="str">
            <v>комментарий филиала</v>
          </cell>
        </row>
        <row r="5">
          <cell r="E5">
            <v>28150.771999999994</v>
          </cell>
          <cell r="F5">
            <v>7136.567</v>
          </cell>
          <cell r="I5">
            <v>30782.612999999994</v>
          </cell>
          <cell r="J5">
            <v>-2631.8409999999994</v>
          </cell>
          <cell r="K5">
            <v>0</v>
          </cell>
          <cell r="L5">
            <v>18894.764199999998</v>
          </cell>
          <cell r="M5">
            <v>5630.1543999999958</v>
          </cell>
          <cell r="N5">
            <v>33284.139799999997</v>
          </cell>
          <cell r="O5">
            <v>22375</v>
          </cell>
          <cell r="P5">
            <v>10100</v>
          </cell>
          <cell r="Q5">
            <v>150</v>
          </cell>
          <cell r="U5">
            <v>4368.7952000000014</v>
          </cell>
          <cell r="V5">
            <v>4718.2265999999991</v>
          </cell>
          <cell r="W5">
            <v>5276.7018000000025</v>
          </cell>
        </row>
        <row r="6">
          <cell r="A6" t="str">
            <v>001   Ветчина Столичная Вязанка, вектор, ВЕС.ПОКОМ</v>
          </cell>
          <cell r="B6" t="str">
            <v>кг</v>
          </cell>
          <cell r="F6">
            <v>-1.36</v>
          </cell>
          <cell r="G6">
            <v>0</v>
          </cell>
          <cell r="H6" t="e">
            <v>#N/A</v>
          </cell>
          <cell r="J6">
            <v>0</v>
          </cell>
          <cell r="M6">
            <v>0</v>
          </cell>
          <cell r="O6">
            <v>0</v>
          </cell>
          <cell r="S6" t="e">
            <v>#DIV/0!</v>
          </cell>
          <cell r="T6" t="e">
            <v>#DIV/0!</v>
          </cell>
          <cell r="U6">
            <v>0</v>
          </cell>
          <cell r="V6">
            <v>0</v>
          </cell>
          <cell r="W6">
            <v>0.27200000000000002</v>
          </cell>
        </row>
        <row r="7">
          <cell r="A7" t="str">
            <v>005  Колбаса Докторская ГОСТ, Вязанка вектор,ВЕС. ПОКОМ</v>
          </cell>
          <cell r="B7" t="str">
            <v>кг</v>
          </cell>
          <cell r="C7">
            <v>150.714</v>
          </cell>
          <cell r="D7">
            <v>809.59100000000001</v>
          </cell>
          <cell r="E7">
            <v>727.09900000000005</v>
          </cell>
          <cell r="F7">
            <v>138.43899999999999</v>
          </cell>
          <cell r="G7">
            <v>1</v>
          </cell>
          <cell r="H7">
            <v>50</v>
          </cell>
          <cell r="I7">
            <v>821.56799999999998</v>
          </cell>
          <cell r="J7">
            <v>-94.468999999999937</v>
          </cell>
          <cell r="L7">
            <v>1150</v>
          </cell>
          <cell r="M7">
            <v>145.41980000000001</v>
          </cell>
          <cell r="N7">
            <v>300</v>
          </cell>
          <cell r="O7">
            <v>150</v>
          </cell>
          <cell r="P7">
            <v>150</v>
          </cell>
          <cell r="S7">
            <v>9.8916309883523432</v>
          </cell>
          <cell r="T7">
            <v>8.8601345896501034</v>
          </cell>
          <cell r="U7">
            <v>74.661599999999993</v>
          </cell>
          <cell r="V7">
            <v>138.0806</v>
          </cell>
          <cell r="W7">
            <v>175.90780000000001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  <cell r="C8">
            <v>276.93</v>
          </cell>
          <cell r="D8">
            <v>168.685</v>
          </cell>
          <cell r="E8">
            <v>341.59199999999998</v>
          </cell>
          <cell r="F8">
            <v>9.2720000000000002</v>
          </cell>
          <cell r="G8">
            <v>1</v>
          </cell>
          <cell r="H8">
            <v>45</v>
          </cell>
          <cell r="I8">
            <v>358.45</v>
          </cell>
          <cell r="J8">
            <v>-16.858000000000004</v>
          </cell>
          <cell r="L8">
            <v>200</v>
          </cell>
          <cell r="M8">
            <v>68.318399999999997</v>
          </cell>
          <cell r="N8">
            <v>475</v>
          </cell>
          <cell r="O8">
            <v>225</v>
          </cell>
          <cell r="P8">
            <v>250</v>
          </cell>
          <cell r="S8">
            <v>6.3565891472868215</v>
          </cell>
          <cell r="T8">
            <v>3.06318649148692</v>
          </cell>
          <cell r="U8">
            <v>56.884</v>
          </cell>
          <cell r="V8">
            <v>56.923199999999994</v>
          </cell>
          <cell r="W8">
            <v>73.593400000000003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  <cell r="C9">
            <v>353.63499999999999</v>
          </cell>
          <cell r="D9">
            <v>249.02799999999999</v>
          </cell>
          <cell r="E9">
            <v>385.25900000000001</v>
          </cell>
          <cell r="F9">
            <v>114.158</v>
          </cell>
          <cell r="G9">
            <v>1</v>
          </cell>
          <cell r="H9">
            <v>45</v>
          </cell>
          <cell r="I9">
            <v>356.2</v>
          </cell>
          <cell r="J9">
            <v>29.059000000000026</v>
          </cell>
          <cell r="L9">
            <v>200</v>
          </cell>
          <cell r="M9">
            <v>77.0518</v>
          </cell>
          <cell r="N9">
            <v>535</v>
          </cell>
          <cell r="O9">
            <v>235</v>
          </cell>
          <cell r="P9">
            <v>300</v>
          </cell>
          <cell r="S9">
            <v>7.1271274649002363</v>
          </cell>
          <cell r="T9">
            <v>4.0772311613745558</v>
          </cell>
          <cell r="U9">
            <v>62.695399999999992</v>
          </cell>
          <cell r="V9">
            <v>74.114200000000011</v>
          </cell>
          <cell r="W9">
            <v>82.155000000000001</v>
          </cell>
        </row>
        <row r="10">
          <cell r="A10" t="str">
            <v>018  Сосиски Рубленые, Вязанка вискофан  ВЕС.ПОКОМ</v>
          </cell>
          <cell r="B10" t="str">
            <v>кг</v>
          </cell>
          <cell r="C10">
            <v>199.41900000000001</v>
          </cell>
          <cell r="D10">
            <v>160.62200000000001</v>
          </cell>
          <cell r="E10">
            <v>250.81299999999999</v>
          </cell>
          <cell r="F10">
            <v>63.85</v>
          </cell>
          <cell r="G10">
            <v>1</v>
          </cell>
          <cell r="H10">
            <v>40</v>
          </cell>
          <cell r="I10">
            <v>252.5</v>
          </cell>
          <cell r="J10">
            <v>-1.6870000000000118</v>
          </cell>
          <cell r="L10">
            <v>150</v>
          </cell>
          <cell r="M10">
            <v>50.162599999999998</v>
          </cell>
          <cell r="N10">
            <v>340</v>
          </cell>
          <cell r="O10">
            <v>240</v>
          </cell>
          <cell r="P10">
            <v>100</v>
          </cell>
          <cell r="S10">
            <v>9.0475772786897029</v>
          </cell>
          <cell r="T10">
            <v>4.2631362808147903</v>
          </cell>
          <cell r="U10">
            <v>44.805999999999997</v>
          </cell>
          <cell r="V10">
            <v>46.423200000000001</v>
          </cell>
          <cell r="W10">
            <v>52.806799999999996</v>
          </cell>
        </row>
        <row r="11">
          <cell r="A11" t="str">
            <v>022  Колбаса Вязанка со шпиком, вектор 0,5кг, ПОКОМ</v>
          </cell>
          <cell r="B11" t="str">
            <v>шт</v>
          </cell>
          <cell r="C11">
            <v>38</v>
          </cell>
          <cell r="E11">
            <v>24</v>
          </cell>
          <cell r="F11">
            <v>9</v>
          </cell>
          <cell r="G11">
            <v>0.5</v>
          </cell>
          <cell r="H11">
            <v>50</v>
          </cell>
          <cell r="I11">
            <v>29</v>
          </cell>
          <cell r="J11">
            <v>-5</v>
          </cell>
          <cell r="M11">
            <v>4.8</v>
          </cell>
          <cell r="N11">
            <v>35</v>
          </cell>
          <cell r="O11">
            <v>35</v>
          </cell>
          <cell r="S11">
            <v>9.1666666666666679</v>
          </cell>
          <cell r="T11">
            <v>1.875</v>
          </cell>
          <cell r="U11">
            <v>4.2</v>
          </cell>
          <cell r="V11">
            <v>0</v>
          </cell>
          <cell r="W11">
            <v>1.8</v>
          </cell>
        </row>
        <row r="12">
          <cell r="A12" t="str">
            <v>029  Сосиски Венские, Вязанка NDX МГС, 0.5кг, ПОКОМ</v>
          </cell>
          <cell r="B12" t="str">
            <v>шт</v>
          </cell>
          <cell r="C12">
            <v>31</v>
          </cell>
          <cell r="E12">
            <v>1</v>
          </cell>
          <cell r="G12">
            <v>0</v>
          </cell>
          <cell r="H12" t="e">
            <v>#N/A</v>
          </cell>
          <cell r="I12">
            <v>5</v>
          </cell>
          <cell r="J12">
            <v>-4</v>
          </cell>
          <cell r="M12">
            <v>0.2</v>
          </cell>
          <cell r="O12">
            <v>0</v>
          </cell>
          <cell r="S12">
            <v>0</v>
          </cell>
          <cell r="T12">
            <v>0</v>
          </cell>
          <cell r="U12">
            <v>1.2</v>
          </cell>
          <cell r="V12">
            <v>7.6</v>
          </cell>
          <cell r="W12">
            <v>6.8</v>
          </cell>
        </row>
        <row r="13">
          <cell r="A13" t="str">
            <v>030  Сосиски Вязанка Молочные, Вязанка вискофан МГС, 0.45кг, ПОКОМ</v>
          </cell>
          <cell r="B13" t="str">
            <v>шт</v>
          </cell>
          <cell r="C13">
            <v>215</v>
          </cell>
          <cell r="D13">
            <v>72</v>
          </cell>
          <cell r="E13">
            <v>151.36099999999999</v>
          </cell>
          <cell r="F13">
            <v>102.639</v>
          </cell>
          <cell r="G13">
            <v>0.45</v>
          </cell>
          <cell r="H13">
            <v>45</v>
          </cell>
          <cell r="I13">
            <v>169</v>
          </cell>
          <cell r="J13">
            <v>-17.63900000000001</v>
          </cell>
          <cell r="M13">
            <v>30.272199999999998</v>
          </cell>
          <cell r="N13">
            <v>200</v>
          </cell>
          <cell r="O13">
            <v>200</v>
          </cell>
          <cell r="S13">
            <v>9.9972582105033663</v>
          </cell>
          <cell r="T13">
            <v>3.390536531867522</v>
          </cell>
          <cell r="U13">
            <v>36.4</v>
          </cell>
          <cell r="V13">
            <v>33.4</v>
          </cell>
          <cell r="W13">
            <v>23.6</v>
          </cell>
        </row>
        <row r="14">
          <cell r="A14" t="str">
            <v>032  Сосиски Вязанка Сливочные, Вязанка амицел МГС, 0.45кг, ПОКОМ</v>
          </cell>
          <cell r="B14" t="str">
            <v>шт</v>
          </cell>
          <cell r="C14">
            <v>142</v>
          </cell>
          <cell r="D14">
            <v>96</v>
          </cell>
          <cell r="E14">
            <v>141</v>
          </cell>
          <cell r="F14">
            <v>37</v>
          </cell>
          <cell r="G14">
            <v>0.45</v>
          </cell>
          <cell r="H14">
            <v>45</v>
          </cell>
          <cell r="I14">
            <v>193</v>
          </cell>
          <cell r="J14">
            <v>-52</v>
          </cell>
          <cell r="L14">
            <v>100</v>
          </cell>
          <cell r="M14">
            <v>28.2</v>
          </cell>
          <cell r="N14">
            <v>175</v>
          </cell>
          <cell r="O14">
            <v>175</v>
          </cell>
          <cell r="S14">
            <v>11.063829787234043</v>
          </cell>
          <cell r="T14">
            <v>4.8581560283687946</v>
          </cell>
          <cell r="U14">
            <v>33.799999999999997</v>
          </cell>
          <cell r="V14">
            <v>40.200000000000003</v>
          </cell>
          <cell r="W14">
            <v>30.4</v>
          </cell>
        </row>
        <row r="15">
          <cell r="A15" t="str">
            <v>043  Ветчина Нежная ТМ Особый рецепт, п/а, 0,4кг    ПОКОМ</v>
          </cell>
          <cell r="B15" t="str">
            <v>шт</v>
          </cell>
          <cell r="C15">
            <v>36</v>
          </cell>
          <cell r="G15">
            <v>0</v>
          </cell>
          <cell r="H15" t="e">
            <v>#N/A</v>
          </cell>
          <cell r="I15">
            <v>1</v>
          </cell>
          <cell r="J15">
            <v>-1</v>
          </cell>
          <cell r="M15">
            <v>0</v>
          </cell>
          <cell r="O15">
            <v>0</v>
          </cell>
          <cell r="S15" t="e">
            <v>#DIV/0!</v>
          </cell>
          <cell r="T15" t="e">
            <v>#DIV/0!</v>
          </cell>
          <cell r="U15">
            <v>2.4</v>
          </cell>
          <cell r="V15">
            <v>0.4</v>
          </cell>
          <cell r="W15">
            <v>7.2</v>
          </cell>
        </row>
        <row r="16">
          <cell r="A16" t="str">
            <v>047  Кол Баварская, белков.обол. в термоусад. пакете 0.17 кг, ТМ Стародворье  ПОКОМ</v>
          </cell>
          <cell r="B16" t="str">
            <v>шт</v>
          </cell>
          <cell r="C16">
            <v>37</v>
          </cell>
          <cell r="D16">
            <v>300</v>
          </cell>
          <cell r="E16">
            <v>110</v>
          </cell>
          <cell r="F16">
            <v>189</v>
          </cell>
          <cell r="G16">
            <v>0.17</v>
          </cell>
          <cell r="H16">
            <v>180</v>
          </cell>
          <cell r="I16">
            <v>146</v>
          </cell>
          <cell r="J16">
            <v>-36</v>
          </cell>
          <cell r="M16">
            <v>22</v>
          </cell>
          <cell r="N16">
            <v>55</v>
          </cell>
          <cell r="O16">
            <v>55</v>
          </cell>
          <cell r="S16">
            <v>11.090909090909092</v>
          </cell>
          <cell r="T16">
            <v>8.5909090909090917</v>
          </cell>
          <cell r="U16">
            <v>14.4</v>
          </cell>
          <cell r="V16">
            <v>30.2</v>
          </cell>
          <cell r="W16">
            <v>20.399999999999999</v>
          </cell>
        </row>
        <row r="17">
          <cell r="A17" t="str">
            <v>054  Колбаса вареная Филейбургская с филе сочного окорока, 0,45 кг, БАВАРУШКА ПОКОМ</v>
          </cell>
          <cell r="B17" t="str">
            <v>шт</v>
          </cell>
          <cell r="C17">
            <v>24</v>
          </cell>
          <cell r="E17">
            <v>2</v>
          </cell>
          <cell r="F17">
            <v>19</v>
          </cell>
          <cell r="G17">
            <v>0</v>
          </cell>
          <cell r="H17" t="e">
            <v>#N/A</v>
          </cell>
          <cell r="I17">
            <v>6</v>
          </cell>
          <cell r="J17">
            <v>-4</v>
          </cell>
          <cell r="M17">
            <v>0.4</v>
          </cell>
          <cell r="O17">
            <v>0</v>
          </cell>
          <cell r="S17">
            <v>47.5</v>
          </cell>
          <cell r="T17">
            <v>47.5</v>
          </cell>
          <cell r="U17">
            <v>0</v>
          </cell>
          <cell r="V17">
            <v>0</v>
          </cell>
          <cell r="W17">
            <v>0.6</v>
          </cell>
        </row>
        <row r="18">
          <cell r="A18" t="str">
            <v>055  Колбаса вареная Филейбургская, 0,45 кг, БАВАРУШКА ПОКОМ</v>
          </cell>
          <cell r="B18" t="str">
            <v>шт</v>
          </cell>
          <cell r="C18">
            <v>36</v>
          </cell>
          <cell r="E18">
            <v>3</v>
          </cell>
          <cell r="F18">
            <v>3</v>
          </cell>
          <cell r="G18">
            <v>0</v>
          </cell>
          <cell r="H18" t="e">
            <v>#N/A</v>
          </cell>
          <cell r="I18">
            <v>3</v>
          </cell>
          <cell r="J18">
            <v>0</v>
          </cell>
          <cell r="M18">
            <v>0.6</v>
          </cell>
          <cell r="O18">
            <v>0</v>
          </cell>
          <cell r="S18">
            <v>5</v>
          </cell>
          <cell r="T18">
            <v>5</v>
          </cell>
          <cell r="U18">
            <v>4.8</v>
          </cell>
          <cell r="V18">
            <v>9.6</v>
          </cell>
          <cell r="W18">
            <v>6</v>
          </cell>
        </row>
        <row r="19">
          <cell r="A19" t="str">
            <v>059  Колбаса Докторская по-стародворски  0.5 кг, ПОКОМ</v>
          </cell>
          <cell r="B19" t="str">
            <v>шт</v>
          </cell>
          <cell r="C19">
            <v>30</v>
          </cell>
          <cell r="G19">
            <v>0.5</v>
          </cell>
          <cell r="H19">
            <v>55</v>
          </cell>
          <cell r="J19">
            <v>0</v>
          </cell>
          <cell r="L19">
            <v>35</v>
          </cell>
          <cell r="M19">
            <v>0</v>
          </cell>
          <cell r="O19">
            <v>0</v>
          </cell>
          <cell r="S19" t="e">
            <v>#DIV/0!</v>
          </cell>
          <cell r="T19" t="e">
            <v>#DIV/0!</v>
          </cell>
          <cell r="U19">
            <v>0</v>
          </cell>
          <cell r="V19">
            <v>0</v>
          </cell>
          <cell r="W19">
            <v>6</v>
          </cell>
        </row>
        <row r="20">
          <cell r="A20" t="str">
            <v>060  Колбаса Докторская стародворская  0,5 кг,ПОКОМ</v>
          </cell>
          <cell r="B20" t="str">
            <v>шт</v>
          </cell>
          <cell r="C20">
            <v>30</v>
          </cell>
          <cell r="G20">
            <v>0.5</v>
          </cell>
          <cell r="H20">
            <v>55</v>
          </cell>
          <cell r="J20">
            <v>0</v>
          </cell>
          <cell r="L20">
            <v>35</v>
          </cell>
          <cell r="M20">
            <v>0</v>
          </cell>
          <cell r="O20">
            <v>0</v>
          </cell>
          <cell r="S20" t="e">
            <v>#DIV/0!</v>
          </cell>
          <cell r="T20" t="e">
            <v>#DIV/0!</v>
          </cell>
          <cell r="U20">
            <v>0</v>
          </cell>
          <cell r="V20">
            <v>0</v>
          </cell>
          <cell r="W20">
            <v>6</v>
          </cell>
        </row>
        <row r="21">
          <cell r="A21" t="str">
            <v>062  Колбаса Кракушка пряная с сальцем, 0.3кг в/у п/к, БАВАРУШКА ПОКОМ</v>
          </cell>
          <cell r="B21" t="str">
            <v>шт</v>
          </cell>
          <cell r="C21">
            <v>34</v>
          </cell>
          <cell r="D21">
            <v>264</v>
          </cell>
          <cell r="E21">
            <v>75</v>
          </cell>
          <cell r="F21">
            <v>186</v>
          </cell>
          <cell r="G21">
            <v>0.3</v>
          </cell>
          <cell r="H21">
            <v>40</v>
          </cell>
          <cell r="I21">
            <v>105</v>
          </cell>
          <cell r="J21">
            <v>-30</v>
          </cell>
          <cell r="M21">
            <v>15</v>
          </cell>
          <cell r="O21">
            <v>0</v>
          </cell>
          <cell r="S21">
            <v>12.4</v>
          </cell>
          <cell r="T21">
            <v>12.4</v>
          </cell>
          <cell r="U21">
            <v>1.8</v>
          </cell>
          <cell r="V21">
            <v>46.6</v>
          </cell>
          <cell r="W21">
            <v>13.4</v>
          </cell>
          <cell r="X21" t="str">
            <v>Вывести/ директор попросил оставить</v>
          </cell>
        </row>
        <row r="22">
          <cell r="A22" t="str">
            <v>064  Колбаса Молочная Дугушка, вектор 0,4 кг, ТМ Стародворье  ПОКОМ</v>
          </cell>
          <cell r="B22" t="str">
            <v>шт</v>
          </cell>
          <cell r="C22">
            <v>94</v>
          </cell>
          <cell r="D22">
            <v>30</v>
          </cell>
          <cell r="E22">
            <v>70</v>
          </cell>
          <cell r="F22">
            <v>24</v>
          </cell>
          <cell r="G22">
            <v>0.4</v>
          </cell>
          <cell r="H22">
            <v>50</v>
          </cell>
          <cell r="I22">
            <v>70</v>
          </cell>
          <cell r="J22">
            <v>0</v>
          </cell>
          <cell r="L22">
            <v>90</v>
          </cell>
          <cell r="M22">
            <v>14</v>
          </cell>
          <cell r="N22">
            <v>40</v>
          </cell>
          <cell r="O22">
            <v>40</v>
          </cell>
          <cell r="S22">
            <v>11</v>
          </cell>
          <cell r="T22">
            <v>8.1428571428571423</v>
          </cell>
          <cell r="U22">
            <v>13.2</v>
          </cell>
          <cell r="V22">
            <v>15.4</v>
          </cell>
          <cell r="W22">
            <v>16</v>
          </cell>
        </row>
        <row r="23">
          <cell r="A23" t="str">
            <v>079  Колбаса Сервелат Кремлевский,  0.35 кг, ПОКОМ</v>
          </cell>
          <cell r="B23" t="str">
            <v>шт</v>
          </cell>
          <cell r="C23">
            <v>112.46899999999999</v>
          </cell>
          <cell r="D23">
            <v>73</v>
          </cell>
          <cell r="E23">
            <v>144</v>
          </cell>
          <cell r="F23">
            <v>10.468999999999999</v>
          </cell>
          <cell r="G23">
            <v>0.35</v>
          </cell>
          <cell r="H23">
            <v>40</v>
          </cell>
          <cell r="I23">
            <v>155</v>
          </cell>
          <cell r="J23">
            <v>-11</v>
          </cell>
          <cell r="L23">
            <v>140</v>
          </cell>
          <cell r="M23">
            <v>28.8</v>
          </cell>
          <cell r="N23">
            <v>170</v>
          </cell>
          <cell r="O23">
            <v>170</v>
          </cell>
          <cell r="S23">
            <v>11.127395833333333</v>
          </cell>
          <cell r="T23">
            <v>5.2246180555555553</v>
          </cell>
          <cell r="U23">
            <v>23.4</v>
          </cell>
          <cell r="V23">
            <v>23.6236</v>
          </cell>
          <cell r="W23">
            <v>31.282600000000002</v>
          </cell>
        </row>
        <row r="24">
          <cell r="A24" t="str">
            <v>083  Колбаса Швейцарская 0,17 кг., ШТ., сырокопченая   ПОКОМ</v>
          </cell>
          <cell r="B24" t="str">
            <v>шт</v>
          </cell>
          <cell r="C24">
            <v>214</v>
          </cell>
          <cell r="D24">
            <v>210</v>
          </cell>
          <cell r="E24">
            <v>319</v>
          </cell>
          <cell r="F24">
            <v>28</v>
          </cell>
          <cell r="G24">
            <v>0.17</v>
          </cell>
          <cell r="H24">
            <v>120</v>
          </cell>
          <cell r="I24">
            <v>300</v>
          </cell>
          <cell r="J24">
            <v>19</v>
          </cell>
          <cell r="L24">
            <v>210</v>
          </cell>
          <cell r="M24">
            <v>63.8</v>
          </cell>
          <cell r="N24">
            <v>465</v>
          </cell>
          <cell r="O24">
            <v>465</v>
          </cell>
          <cell r="S24">
            <v>11.018808777429468</v>
          </cell>
          <cell r="T24">
            <v>3.7304075235109719</v>
          </cell>
          <cell r="U24">
            <v>34.4</v>
          </cell>
          <cell r="V24">
            <v>44.6</v>
          </cell>
          <cell r="W24">
            <v>47.8</v>
          </cell>
        </row>
        <row r="25">
          <cell r="A25" t="str">
            <v>091  Сардельки Баварские, МГС 0.38кг, ТМ Стародворье  ПОКОМ</v>
          </cell>
          <cell r="B25" t="str">
            <v>шт</v>
          </cell>
          <cell r="C25">
            <v>30</v>
          </cell>
          <cell r="G25">
            <v>0.38</v>
          </cell>
          <cell r="H25">
            <v>40</v>
          </cell>
          <cell r="I25">
            <v>1</v>
          </cell>
          <cell r="J25">
            <v>-1</v>
          </cell>
          <cell r="L25">
            <v>30</v>
          </cell>
          <cell r="M25">
            <v>0</v>
          </cell>
          <cell r="O25">
            <v>0</v>
          </cell>
          <cell r="S25" t="e">
            <v>#DIV/0!</v>
          </cell>
          <cell r="T25" t="e">
            <v>#DIV/0!</v>
          </cell>
          <cell r="U25">
            <v>0</v>
          </cell>
          <cell r="V25">
            <v>0</v>
          </cell>
          <cell r="W25">
            <v>6</v>
          </cell>
        </row>
        <row r="26">
          <cell r="A26" t="str">
            <v>092  Сосиски Баварские с сыром,  0.42кг,ПОКОМ</v>
          </cell>
          <cell r="B26" t="str">
            <v>шт</v>
          </cell>
          <cell r="C26">
            <v>27</v>
          </cell>
          <cell r="E26">
            <v>18</v>
          </cell>
          <cell r="F26">
            <v>-1</v>
          </cell>
          <cell r="G26">
            <v>0</v>
          </cell>
          <cell r="H26">
            <v>40</v>
          </cell>
          <cell r="I26">
            <v>61</v>
          </cell>
          <cell r="J26">
            <v>-43</v>
          </cell>
          <cell r="M26">
            <v>3.6</v>
          </cell>
          <cell r="O26">
            <v>0</v>
          </cell>
          <cell r="S26">
            <v>-0.27777777777777779</v>
          </cell>
          <cell r="T26">
            <v>-0.27777777777777779</v>
          </cell>
          <cell r="U26">
            <v>9.8000000000000007</v>
          </cell>
          <cell r="V26">
            <v>3.6</v>
          </cell>
          <cell r="W26">
            <v>8.1999999999999993</v>
          </cell>
          <cell r="X26" t="str">
            <v>устар</v>
          </cell>
        </row>
        <row r="27">
          <cell r="A27" t="str">
            <v>096  Сосиски Баварские,  0.42кг,ПОКОМ</v>
          </cell>
          <cell r="B27" t="str">
            <v>шт</v>
          </cell>
          <cell r="C27">
            <v>113</v>
          </cell>
          <cell r="E27">
            <v>86</v>
          </cell>
          <cell r="F27">
            <v>4</v>
          </cell>
          <cell r="G27">
            <v>0</v>
          </cell>
          <cell r="H27">
            <v>45</v>
          </cell>
          <cell r="I27">
            <v>137</v>
          </cell>
          <cell r="J27">
            <v>-51</v>
          </cell>
          <cell r="M27">
            <v>17.2</v>
          </cell>
          <cell r="O27">
            <v>0</v>
          </cell>
          <cell r="S27">
            <v>0.23255813953488372</v>
          </cell>
          <cell r="T27">
            <v>0.23255813953488372</v>
          </cell>
          <cell r="U27">
            <v>10.6</v>
          </cell>
          <cell r="V27">
            <v>13.6</v>
          </cell>
          <cell r="W27">
            <v>18.399999999999999</v>
          </cell>
          <cell r="X27" t="str">
            <v>устар</v>
          </cell>
        </row>
        <row r="28">
          <cell r="A28" t="str">
            <v>100  Сосиски Баварушки, 0.6кг, БАВАРУШКА ПОКОМ</v>
          </cell>
          <cell r="B28" t="str">
            <v>шт</v>
          </cell>
          <cell r="C28">
            <v>32</v>
          </cell>
          <cell r="G28">
            <v>0.6</v>
          </cell>
          <cell r="H28">
            <v>45</v>
          </cell>
          <cell r="I28">
            <v>1</v>
          </cell>
          <cell r="J28">
            <v>-1</v>
          </cell>
          <cell r="L28">
            <v>35</v>
          </cell>
          <cell r="M28">
            <v>0</v>
          </cell>
          <cell r="O28">
            <v>0</v>
          </cell>
          <cell r="S28" t="e">
            <v>#DIV/0!</v>
          </cell>
          <cell r="T28" t="e">
            <v>#DIV/0!</v>
          </cell>
          <cell r="U28">
            <v>0</v>
          </cell>
          <cell r="V28">
            <v>0</v>
          </cell>
          <cell r="W28">
            <v>6.4</v>
          </cell>
        </row>
        <row r="29">
          <cell r="A29" t="str">
            <v>108  Сосиски С сыром,  0.42кг,ядрена копоть ПОКОМ</v>
          </cell>
          <cell r="B29" t="str">
            <v>шт</v>
          </cell>
          <cell r="C29">
            <v>45</v>
          </cell>
          <cell r="E29">
            <v>3</v>
          </cell>
          <cell r="F29">
            <v>12</v>
          </cell>
          <cell r="G29">
            <v>0</v>
          </cell>
          <cell r="H29" t="e">
            <v>#N/A</v>
          </cell>
          <cell r="I29">
            <v>8</v>
          </cell>
          <cell r="J29">
            <v>-5</v>
          </cell>
          <cell r="M29">
            <v>0.6</v>
          </cell>
          <cell r="O29">
            <v>0</v>
          </cell>
          <cell r="S29">
            <v>20</v>
          </cell>
          <cell r="T29">
            <v>20</v>
          </cell>
          <cell r="U29">
            <v>10.8</v>
          </cell>
          <cell r="V29">
            <v>10.8</v>
          </cell>
          <cell r="W29">
            <v>7.2</v>
          </cell>
        </row>
        <row r="30">
          <cell r="A30" t="str">
            <v>114  Сосиски Филейбургские с филе сочного окорока, 0,55 кг, БАВАРУШКА ПОКОМ</v>
          </cell>
          <cell r="B30" t="str">
            <v>шт</v>
          </cell>
          <cell r="C30">
            <v>32</v>
          </cell>
          <cell r="G30">
            <v>0.55000000000000004</v>
          </cell>
          <cell r="H30">
            <v>45</v>
          </cell>
          <cell r="I30">
            <v>2</v>
          </cell>
          <cell r="J30">
            <v>-2</v>
          </cell>
          <cell r="L30">
            <v>35</v>
          </cell>
          <cell r="M30">
            <v>0</v>
          </cell>
          <cell r="O30">
            <v>0</v>
          </cell>
          <cell r="S30" t="e">
            <v>#DIV/0!</v>
          </cell>
          <cell r="T30" t="e">
            <v>#DIV/0!</v>
          </cell>
          <cell r="U30">
            <v>0</v>
          </cell>
          <cell r="V30">
            <v>0</v>
          </cell>
          <cell r="W30">
            <v>6.4</v>
          </cell>
        </row>
        <row r="31">
          <cell r="A31" t="str">
            <v>117  Колбаса Сервелат Филейбургский с ароматными пряностями, в/у 0,35 кг срез, БАВАРУШКА ПОКОМ</v>
          </cell>
          <cell r="B31" t="str">
            <v>шт</v>
          </cell>
          <cell r="C31">
            <v>67</v>
          </cell>
          <cell r="D31">
            <v>54</v>
          </cell>
          <cell r="E31">
            <v>25</v>
          </cell>
          <cell r="F31">
            <v>58</v>
          </cell>
          <cell r="G31">
            <v>0.35</v>
          </cell>
          <cell r="H31">
            <v>45</v>
          </cell>
          <cell r="I31">
            <v>36</v>
          </cell>
          <cell r="J31">
            <v>-11</v>
          </cell>
          <cell r="L31">
            <v>75</v>
          </cell>
          <cell r="M31">
            <v>5</v>
          </cell>
          <cell r="O31">
            <v>0</v>
          </cell>
          <cell r="S31">
            <v>26.6</v>
          </cell>
          <cell r="T31">
            <v>26.6</v>
          </cell>
          <cell r="U31">
            <v>4.8</v>
          </cell>
          <cell r="V31">
            <v>11.4</v>
          </cell>
          <cell r="W31">
            <v>14.2</v>
          </cell>
        </row>
        <row r="32">
          <cell r="A32" t="str">
            <v>118  Колбаса Сервелат Филейбургский с филе сочного окорока, в/у 0,35 кг срез, БАВАРУШКА ПОКОМ</v>
          </cell>
          <cell r="B32" t="str">
            <v>шт</v>
          </cell>
          <cell r="C32">
            <v>38</v>
          </cell>
          <cell r="D32">
            <v>72</v>
          </cell>
          <cell r="E32">
            <v>7</v>
          </cell>
          <cell r="F32">
            <v>73</v>
          </cell>
          <cell r="G32">
            <v>0.35</v>
          </cell>
          <cell r="H32">
            <v>45</v>
          </cell>
          <cell r="I32">
            <v>26</v>
          </cell>
          <cell r="J32">
            <v>-19</v>
          </cell>
          <cell r="M32">
            <v>1.4</v>
          </cell>
          <cell r="O32">
            <v>0</v>
          </cell>
          <cell r="S32">
            <v>52.142857142857146</v>
          </cell>
          <cell r="T32">
            <v>52.142857142857146</v>
          </cell>
          <cell r="U32">
            <v>6.2</v>
          </cell>
          <cell r="V32">
            <v>10</v>
          </cell>
          <cell r="W32">
            <v>6.4</v>
          </cell>
        </row>
        <row r="33">
          <cell r="A33" t="str">
            <v>200  Ветчина Дугушка ТМ Стародворье, вектор в/у    ПОКОМ</v>
          </cell>
          <cell r="B33" t="str">
            <v>кг</v>
          </cell>
          <cell r="C33">
            <v>521.09299999999996</v>
          </cell>
          <cell r="D33">
            <v>353.99</v>
          </cell>
          <cell r="E33">
            <v>644.58900000000006</v>
          </cell>
          <cell r="F33">
            <v>114.614</v>
          </cell>
          <cell r="G33">
            <v>1</v>
          </cell>
          <cell r="H33">
            <v>55</v>
          </cell>
          <cell r="I33">
            <v>622.95000000000005</v>
          </cell>
          <cell r="J33">
            <v>21.63900000000001</v>
          </cell>
          <cell r="L33">
            <v>310</v>
          </cell>
          <cell r="M33">
            <v>128.9178</v>
          </cell>
          <cell r="N33">
            <v>865</v>
          </cell>
          <cell r="O33">
            <v>365</v>
          </cell>
          <cell r="P33">
            <v>500</v>
          </cell>
          <cell r="S33">
            <v>6.1249416294724242</v>
          </cell>
          <cell r="T33">
            <v>3.293680158985028</v>
          </cell>
          <cell r="U33">
            <v>90.9846</v>
          </cell>
          <cell r="V33">
            <v>85.988</v>
          </cell>
          <cell r="W33">
            <v>87.825000000000003</v>
          </cell>
        </row>
        <row r="34">
          <cell r="A34" t="str">
            <v>201  Ветчина Нежная ТМ Особый рецепт, (2,5кг), ПОКОМ</v>
          </cell>
          <cell r="B34" t="str">
            <v>кг</v>
          </cell>
          <cell r="C34">
            <v>1341.634</v>
          </cell>
          <cell r="D34">
            <v>1041.95</v>
          </cell>
          <cell r="E34">
            <v>1891.8150000000001</v>
          </cell>
          <cell r="F34">
            <v>19.617000000000001</v>
          </cell>
          <cell r="G34">
            <v>1</v>
          </cell>
          <cell r="H34">
            <v>50</v>
          </cell>
          <cell r="I34">
            <v>2232.5</v>
          </cell>
          <cell r="J34">
            <v>-340.68499999999995</v>
          </cell>
          <cell r="L34">
            <v>2699.7641999999996</v>
          </cell>
          <cell r="M34">
            <v>378.363</v>
          </cell>
          <cell r="N34">
            <v>1450</v>
          </cell>
          <cell r="O34">
            <v>750</v>
          </cell>
          <cell r="P34">
            <v>700</v>
          </cell>
          <cell r="S34">
            <v>9.1694515584240524</v>
          </cell>
          <cell r="T34">
            <v>7.187228138057896</v>
          </cell>
          <cell r="U34">
            <v>281.82779999999997</v>
          </cell>
          <cell r="V34">
            <v>255.89899999999997</v>
          </cell>
          <cell r="W34">
            <v>379.00419999999997</v>
          </cell>
        </row>
        <row r="35">
          <cell r="A35" t="str">
            <v>215  Колбаса Докторская ГОСТ Дугушка, ВЕС, ТМ Стародворье ПОКОМ</v>
          </cell>
          <cell r="B35" t="str">
            <v>кг</v>
          </cell>
          <cell r="C35">
            <v>37.911999999999999</v>
          </cell>
          <cell r="E35">
            <v>1.762</v>
          </cell>
          <cell r="F35">
            <v>-7.9359999999999999</v>
          </cell>
          <cell r="G35">
            <v>1</v>
          </cell>
          <cell r="H35">
            <v>55</v>
          </cell>
          <cell r="I35">
            <v>10.15</v>
          </cell>
          <cell r="J35">
            <v>-8.3879999999999999</v>
          </cell>
          <cell r="L35">
            <v>140</v>
          </cell>
          <cell r="M35">
            <v>0.35239999999999999</v>
          </cell>
          <cell r="O35">
            <v>0</v>
          </cell>
          <cell r="S35">
            <v>374.75595913734389</v>
          </cell>
          <cell r="T35">
            <v>374.75595913734389</v>
          </cell>
          <cell r="U35">
            <v>10.5344</v>
          </cell>
          <cell r="V35">
            <v>9.7233999999999998</v>
          </cell>
          <cell r="W35">
            <v>22.4238</v>
          </cell>
        </row>
        <row r="36">
          <cell r="A36" t="str">
            <v>217  Колбаса Докторская Дугушка, ВЕС, НЕ ГОСТ, ТМ Стародворье ПОКОМ</v>
          </cell>
          <cell r="B36" t="str">
            <v>кг</v>
          </cell>
          <cell r="C36">
            <v>983.48599999999999</v>
          </cell>
          <cell r="D36">
            <v>501.46</v>
          </cell>
          <cell r="E36">
            <v>1187.077</v>
          </cell>
          <cell r="F36">
            <v>23.381</v>
          </cell>
          <cell r="G36">
            <v>1</v>
          </cell>
          <cell r="H36">
            <v>55</v>
          </cell>
          <cell r="I36">
            <v>1285.57</v>
          </cell>
          <cell r="J36">
            <v>-98.492999999999938</v>
          </cell>
          <cell r="L36">
            <v>1070</v>
          </cell>
          <cell r="M36">
            <v>237.41540000000001</v>
          </cell>
          <cell r="N36">
            <v>1520</v>
          </cell>
          <cell r="O36">
            <v>720</v>
          </cell>
          <cell r="P36">
            <v>800</v>
          </cell>
          <cell r="S36">
            <v>7.638009160315633</v>
          </cell>
          <cell r="T36">
            <v>4.6053499478129893</v>
          </cell>
          <cell r="U36">
            <v>155.011</v>
          </cell>
          <cell r="V36">
            <v>161.70999999999998</v>
          </cell>
          <cell r="W36">
            <v>192.84219999999999</v>
          </cell>
        </row>
        <row r="37">
          <cell r="A37" t="str">
            <v>219  Колбаса Докторская Особая ТМ Особый рецепт, ВЕС  ПОКОМ</v>
          </cell>
          <cell r="B37" t="str">
            <v>кг</v>
          </cell>
          <cell r="C37">
            <v>1642.873</v>
          </cell>
          <cell r="D37">
            <v>3527.99</v>
          </cell>
          <cell r="E37">
            <v>3747.58</v>
          </cell>
          <cell r="F37">
            <v>834.77</v>
          </cell>
          <cell r="G37">
            <v>1</v>
          </cell>
          <cell r="H37">
            <v>60</v>
          </cell>
          <cell r="I37">
            <v>3677.8</v>
          </cell>
          <cell r="J37">
            <v>69.779999999999745</v>
          </cell>
          <cell r="L37">
            <v>2200</v>
          </cell>
          <cell r="M37">
            <v>749.51599999999996</v>
          </cell>
          <cell r="N37">
            <v>5200</v>
          </cell>
          <cell r="O37">
            <v>2200</v>
          </cell>
          <cell r="P37">
            <v>3000</v>
          </cell>
          <cell r="S37">
            <v>6.9842004707037617</v>
          </cell>
          <cell r="T37">
            <v>4.0489729372021417</v>
          </cell>
          <cell r="U37">
            <v>445.45739999999995</v>
          </cell>
          <cell r="V37">
            <v>550.02859999999998</v>
          </cell>
          <cell r="W37">
            <v>523.11099999999999</v>
          </cell>
        </row>
        <row r="38">
          <cell r="A38" t="str">
            <v>225  Колбаса Дугушка со шпиком, ВЕС, ТМ Стародворье   ПОКОМ</v>
          </cell>
          <cell r="B38" t="str">
            <v>кг</v>
          </cell>
          <cell r="C38">
            <v>318.89400000000001</v>
          </cell>
          <cell r="E38">
            <v>179.648</v>
          </cell>
          <cell r="F38">
            <v>4.9390000000000001</v>
          </cell>
          <cell r="G38">
            <v>1</v>
          </cell>
          <cell r="H38">
            <v>50</v>
          </cell>
          <cell r="I38">
            <v>188.2</v>
          </cell>
          <cell r="J38">
            <v>-8.5519999999999925</v>
          </cell>
          <cell r="L38">
            <v>390</v>
          </cell>
          <cell r="M38">
            <v>35.929600000000001</v>
          </cell>
          <cell r="O38">
            <v>0</v>
          </cell>
          <cell r="S38">
            <v>10.992023289989312</v>
          </cell>
          <cell r="T38">
            <v>10.992023289989312</v>
          </cell>
          <cell r="U38">
            <v>48.490400000000001</v>
          </cell>
          <cell r="V38">
            <v>34.055599999999998</v>
          </cell>
          <cell r="W38">
            <v>62.886800000000008</v>
          </cell>
        </row>
        <row r="39">
          <cell r="A39" t="str">
            <v>229  Колбаса Молочная Дугушка, в/у, ВЕС, ТМ Стародворье   ПОКОМ</v>
          </cell>
          <cell r="B39" t="str">
            <v>кг</v>
          </cell>
          <cell r="C39">
            <v>639.20299999999997</v>
          </cell>
          <cell r="D39">
            <v>610.96</v>
          </cell>
          <cell r="E39">
            <v>932.64800000000002</v>
          </cell>
          <cell r="F39">
            <v>82.826999999999998</v>
          </cell>
          <cell r="G39">
            <v>1</v>
          </cell>
          <cell r="H39">
            <v>55</v>
          </cell>
          <cell r="I39">
            <v>961.55</v>
          </cell>
          <cell r="J39">
            <v>-28.90199999999993</v>
          </cell>
          <cell r="L39">
            <v>850</v>
          </cell>
          <cell r="M39">
            <v>186.52960000000002</v>
          </cell>
          <cell r="N39">
            <v>1120</v>
          </cell>
          <cell r="O39">
            <v>520</v>
          </cell>
          <cell r="P39">
            <v>600</v>
          </cell>
          <cell r="S39">
            <v>7.7887209322273776</v>
          </cell>
          <cell r="T39">
            <v>5.0009596332163895</v>
          </cell>
          <cell r="U39">
            <v>117.22560000000001</v>
          </cell>
          <cell r="V39">
            <v>129.51159999999999</v>
          </cell>
          <cell r="W39">
            <v>157.4752</v>
          </cell>
        </row>
        <row r="40">
          <cell r="A40" t="str">
            <v>230  Колбаса Молочная Особая ТМ Особый рецепт, п/а, ВЕС. ПОКОМ</v>
          </cell>
          <cell r="B40" t="str">
            <v>кг</v>
          </cell>
          <cell r="C40">
            <v>1340.4970000000001</v>
          </cell>
          <cell r="D40">
            <v>2212.6350000000002</v>
          </cell>
          <cell r="E40">
            <v>2595.7429999999999</v>
          </cell>
          <cell r="F40">
            <v>564.97699999999998</v>
          </cell>
          <cell r="G40">
            <v>1</v>
          </cell>
          <cell r="H40">
            <v>60</v>
          </cell>
          <cell r="I40">
            <v>2943.3</v>
          </cell>
          <cell r="J40">
            <v>-347.55700000000024</v>
          </cell>
          <cell r="L40">
            <v>2100</v>
          </cell>
          <cell r="M40">
            <v>519.14859999999999</v>
          </cell>
          <cell r="N40">
            <v>3050</v>
          </cell>
          <cell r="O40">
            <v>1550</v>
          </cell>
          <cell r="P40">
            <v>1500</v>
          </cell>
          <cell r="S40">
            <v>8.1190183311676076</v>
          </cell>
          <cell r="T40">
            <v>5.1333606601269848</v>
          </cell>
          <cell r="U40">
            <v>321.9024</v>
          </cell>
          <cell r="V40">
            <v>318.1216</v>
          </cell>
          <cell r="W40">
            <v>445.26300000000003</v>
          </cell>
        </row>
        <row r="41">
          <cell r="A41" t="str">
            <v>235  Колбаса Особая ТМ Особый рецепт, ВЕС, ТМ Стародворье ПОКОМ</v>
          </cell>
          <cell r="B41" t="str">
            <v>кг</v>
          </cell>
          <cell r="C41">
            <v>1680.3889999999999</v>
          </cell>
          <cell r="D41">
            <v>1014.6</v>
          </cell>
          <cell r="E41">
            <v>1538.9490000000001</v>
          </cell>
          <cell r="F41">
            <v>733.875</v>
          </cell>
          <cell r="G41">
            <v>1</v>
          </cell>
          <cell r="H41">
            <v>60</v>
          </cell>
          <cell r="I41">
            <v>1590.9</v>
          </cell>
          <cell r="J41">
            <v>-51.951000000000022</v>
          </cell>
          <cell r="L41">
            <v>1450</v>
          </cell>
          <cell r="M41">
            <v>307.78980000000001</v>
          </cell>
          <cell r="N41">
            <v>1200</v>
          </cell>
          <cell r="O41">
            <v>600</v>
          </cell>
          <cell r="P41">
            <v>600</v>
          </cell>
          <cell r="S41">
            <v>9.0447279279560266</v>
          </cell>
          <cell r="T41">
            <v>7.0953455897498872</v>
          </cell>
          <cell r="U41">
            <v>287.53059999999999</v>
          </cell>
          <cell r="V41">
            <v>221.4708</v>
          </cell>
          <cell r="W41">
            <v>362.49740000000003</v>
          </cell>
        </row>
        <row r="42">
          <cell r="A42" t="str">
            <v>236  Колбаса Рубленая ЗАПЕЧ. Дугушка ТМ Стародворье, вектор, в/к    ПОКОМ</v>
          </cell>
          <cell r="B42" t="str">
            <v>кг</v>
          </cell>
          <cell r="C42">
            <v>544.27700000000004</v>
          </cell>
          <cell r="E42">
            <v>400.24200000000002</v>
          </cell>
          <cell r="F42">
            <v>4.7489999999999997</v>
          </cell>
          <cell r="G42">
            <v>1</v>
          </cell>
          <cell r="H42">
            <v>60</v>
          </cell>
          <cell r="I42">
            <v>472.1</v>
          </cell>
          <cell r="J42">
            <v>-71.858000000000004</v>
          </cell>
          <cell r="L42">
            <v>300</v>
          </cell>
          <cell r="M42">
            <v>80.048400000000001</v>
          </cell>
          <cell r="N42">
            <v>575</v>
          </cell>
          <cell r="O42">
            <v>575</v>
          </cell>
          <cell r="S42">
            <v>10.990213420880368</v>
          </cell>
          <cell r="T42">
            <v>3.8070592291663545</v>
          </cell>
          <cell r="U42">
            <v>86.985799999999998</v>
          </cell>
          <cell r="V42">
            <v>71.1096</v>
          </cell>
          <cell r="W42">
            <v>89.674000000000007</v>
          </cell>
        </row>
        <row r="43">
          <cell r="A43" t="str">
            <v>239  Колбаса Салями запеч Дугушка, оболочка вектор, ВЕС, ТМ Стародворье  ПОКОМ</v>
          </cell>
          <cell r="B43" t="str">
            <v>кг</v>
          </cell>
          <cell r="C43">
            <v>355.46300000000002</v>
          </cell>
          <cell r="D43">
            <v>305.68299999999999</v>
          </cell>
          <cell r="E43">
            <v>540.71600000000001</v>
          </cell>
          <cell r="F43">
            <v>2.7410000000000001</v>
          </cell>
          <cell r="G43">
            <v>1</v>
          </cell>
          <cell r="H43">
            <v>60</v>
          </cell>
          <cell r="I43">
            <v>564.46</v>
          </cell>
          <cell r="J43">
            <v>-23.744000000000028</v>
          </cell>
          <cell r="L43">
            <v>450</v>
          </cell>
          <cell r="M43">
            <v>108.14320000000001</v>
          </cell>
          <cell r="N43">
            <v>735</v>
          </cell>
          <cell r="O43">
            <v>335</v>
          </cell>
          <cell r="P43">
            <v>400</v>
          </cell>
          <cell r="S43">
            <v>7.2842397857655401</v>
          </cell>
          <cell r="T43">
            <v>4.1864953136211982</v>
          </cell>
          <cell r="U43">
            <v>71.752800000000008</v>
          </cell>
          <cell r="V43">
            <v>67.335999999999999</v>
          </cell>
          <cell r="W43">
            <v>77.995199999999997</v>
          </cell>
        </row>
        <row r="44">
          <cell r="A44" t="str">
            <v>242  Колбаса Сервелат ЗАПЕЧ.Дугушка ТМ Стародворье, вектор, в/к     ПОКОМ</v>
          </cell>
          <cell r="B44" t="str">
            <v>кг</v>
          </cell>
          <cell r="C44">
            <v>508.536</v>
          </cell>
          <cell r="D44">
            <v>379.488</v>
          </cell>
          <cell r="E44">
            <v>598.02</v>
          </cell>
          <cell r="F44">
            <v>143.39500000000001</v>
          </cell>
          <cell r="G44">
            <v>1</v>
          </cell>
          <cell r="H44">
            <v>60</v>
          </cell>
          <cell r="I44">
            <v>582.29999999999995</v>
          </cell>
          <cell r="J44">
            <v>15.720000000000027</v>
          </cell>
          <cell r="L44">
            <v>400</v>
          </cell>
          <cell r="M44">
            <v>119.604</v>
          </cell>
          <cell r="N44">
            <v>775</v>
          </cell>
          <cell r="O44">
            <v>475</v>
          </cell>
          <cell r="P44">
            <v>300</v>
          </cell>
          <cell r="S44">
            <v>8.514723587839871</v>
          </cell>
          <cell r="T44">
            <v>4.543284505534932</v>
          </cell>
          <cell r="U44">
            <v>84.9602</v>
          </cell>
          <cell r="V44">
            <v>97.070799999999991</v>
          </cell>
          <cell r="W44">
            <v>97.822800000000001</v>
          </cell>
        </row>
        <row r="45">
          <cell r="A45" t="str">
            <v>243  Колбаса Сервелат Зернистый, ВЕС.  ПОКОМ</v>
          </cell>
          <cell r="B45" t="str">
            <v>кг</v>
          </cell>
          <cell r="C45">
            <v>182.56800000000001</v>
          </cell>
          <cell r="E45">
            <v>154.32300000000001</v>
          </cell>
          <cell r="F45">
            <v>3.1619999999999999</v>
          </cell>
          <cell r="G45">
            <v>1</v>
          </cell>
          <cell r="H45">
            <v>35</v>
          </cell>
          <cell r="I45">
            <v>155.19999999999999</v>
          </cell>
          <cell r="J45">
            <v>-0.87699999999998113</v>
          </cell>
          <cell r="L45">
            <v>95</v>
          </cell>
          <cell r="M45">
            <v>30.864600000000003</v>
          </cell>
          <cell r="N45">
            <v>150</v>
          </cell>
          <cell r="O45">
            <v>150</v>
          </cell>
          <cell r="S45">
            <v>8.0403439539148405</v>
          </cell>
          <cell r="T45">
            <v>3.1804073274884495</v>
          </cell>
          <cell r="U45">
            <v>28.065800000000003</v>
          </cell>
          <cell r="V45">
            <v>17.350999999999999</v>
          </cell>
          <cell r="W45">
            <v>29.904000000000003</v>
          </cell>
        </row>
        <row r="46">
          <cell r="A46" t="str">
            <v>244  Колбаса Сервелат Кремлевский, ВЕС. ПОКОМ</v>
          </cell>
          <cell r="B46" t="str">
            <v>кг</v>
          </cell>
          <cell r="C46">
            <v>226.90600000000001</v>
          </cell>
          <cell r="E46">
            <v>186.22499999999999</v>
          </cell>
          <cell r="F46">
            <v>31.501000000000001</v>
          </cell>
          <cell r="G46">
            <v>1</v>
          </cell>
          <cell r="H46">
            <v>40</v>
          </cell>
          <cell r="I46">
            <v>175.1</v>
          </cell>
          <cell r="J46">
            <v>11.125</v>
          </cell>
          <cell r="L46">
            <v>110</v>
          </cell>
          <cell r="M46">
            <v>37.244999999999997</v>
          </cell>
          <cell r="N46">
            <v>270</v>
          </cell>
          <cell r="O46">
            <v>270</v>
          </cell>
          <cell r="S46">
            <v>11.048489730165123</v>
          </cell>
          <cell r="T46">
            <v>3.7991945227547324</v>
          </cell>
          <cell r="U46">
            <v>31.445399999999999</v>
          </cell>
          <cell r="V46">
            <v>19.6004</v>
          </cell>
          <cell r="W46">
            <v>25.868400000000001</v>
          </cell>
        </row>
        <row r="47">
          <cell r="A47" t="str">
            <v>247  Сардельки Нежные, ВЕС.  ПОКОМ</v>
          </cell>
          <cell r="B47" t="str">
            <v>кг</v>
          </cell>
          <cell r="C47">
            <v>358.07100000000003</v>
          </cell>
          <cell r="D47">
            <v>0.9</v>
          </cell>
          <cell r="E47">
            <v>236.251</v>
          </cell>
          <cell r="F47">
            <v>51.546999999999997</v>
          </cell>
          <cell r="G47">
            <v>1</v>
          </cell>
          <cell r="H47">
            <v>30</v>
          </cell>
          <cell r="I47">
            <v>264.2</v>
          </cell>
          <cell r="J47">
            <v>-27.948999999999984</v>
          </cell>
          <cell r="L47">
            <v>100</v>
          </cell>
          <cell r="M47">
            <v>47.2502</v>
          </cell>
          <cell r="N47">
            <v>225</v>
          </cell>
          <cell r="O47">
            <v>225</v>
          </cell>
          <cell r="S47">
            <v>7.9692149451219256</v>
          </cell>
          <cell r="T47">
            <v>3.2073303393424788</v>
          </cell>
          <cell r="U47">
            <v>53.952200000000005</v>
          </cell>
          <cell r="V47">
            <v>42.001600000000003</v>
          </cell>
          <cell r="W47">
            <v>50.832799999999999</v>
          </cell>
        </row>
        <row r="48">
          <cell r="A48" t="str">
            <v>248  Сардельки Сочные ТМ Особый рецепт,   ПОКОМ</v>
          </cell>
          <cell r="B48" t="str">
            <v>кг</v>
          </cell>
          <cell r="C48">
            <v>298.34500000000003</v>
          </cell>
          <cell r="D48">
            <v>1</v>
          </cell>
          <cell r="E48">
            <v>191.44499999999999</v>
          </cell>
          <cell r="F48">
            <v>43.898000000000003</v>
          </cell>
          <cell r="G48">
            <v>1</v>
          </cell>
          <cell r="H48">
            <v>30</v>
          </cell>
          <cell r="I48">
            <v>204.5</v>
          </cell>
          <cell r="J48">
            <v>-13.055000000000007</v>
          </cell>
          <cell r="L48">
            <v>100</v>
          </cell>
          <cell r="M48">
            <v>38.289000000000001</v>
          </cell>
          <cell r="N48">
            <v>160</v>
          </cell>
          <cell r="O48">
            <v>160</v>
          </cell>
          <cell r="S48">
            <v>7.9369531719292752</v>
          </cell>
          <cell r="T48">
            <v>3.7582073180286764</v>
          </cell>
          <cell r="U48">
            <v>43.290199999999999</v>
          </cell>
          <cell r="V48">
            <v>33.5792</v>
          </cell>
          <cell r="W48">
            <v>42.042000000000002</v>
          </cell>
        </row>
        <row r="49">
          <cell r="A49" t="str">
            <v>250  Сардельки стародворские с говядиной в обол. NDX, ВЕС. ПОКОМ</v>
          </cell>
          <cell r="B49" t="str">
            <v>кг</v>
          </cell>
          <cell r="C49">
            <v>498.63200000000001</v>
          </cell>
          <cell r="D49">
            <v>1</v>
          </cell>
          <cell r="E49">
            <v>376.70299999999997</v>
          </cell>
          <cell r="F49">
            <v>20.72</v>
          </cell>
          <cell r="G49">
            <v>1</v>
          </cell>
          <cell r="H49">
            <v>30</v>
          </cell>
          <cell r="I49">
            <v>376.661</v>
          </cell>
          <cell r="J49">
            <v>4.199999999997317E-2</v>
          </cell>
          <cell r="L49">
            <v>100</v>
          </cell>
          <cell r="M49">
            <v>75.340599999999995</v>
          </cell>
          <cell r="N49">
            <v>410</v>
          </cell>
          <cell r="O49">
            <v>410</v>
          </cell>
          <cell r="S49">
            <v>7.0442762600775684</v>
          </cell>
          <cell r="T49">
            <v>1.6023233157155639</v>
          </cell>
          <cell r="U49">
            <v>85.203400000000002</v>
          </cell>
          <cell r="V49">
            <v>68.546400000000006</v>
          </cell>
          <cell r="W49">
            <v>84.485199999999992</v>
          </cell>
        </row>
        <row r="50">
          <cell r="A50" t="str">
            <v>251  Сосиски Баварские, ВЕС.  ПОКОМ</v>
          </cell>
          <cell r="B50" t="str">
            <v>кг</v>
          </cell>
          <cell r="C50">
            <v>1.357</v>
          </cell>
          <cell r="D50">
            <v>104.364</v>
          </cell>
          <cell r="E50">
            <v>57.746000000000002</v>
          </cell>
          <cell r="F50">
            <v>46.253</v>
          </cell>
          <cell r="G50">
            <v>1</v>
          </cell>
          <cell r="H50">
            <v>45</v>
          </cell>
          <cell r="I50">
            <v>66</v>
          </cell>
          <cell r="J50">
            <v>-8.2539999999999978</v>
          </cell>
          <cell r="M50">
            <v>11.549200000000001</v>
          </cell>
          <cell r="N50">
            <v>80.788200000000003</v>
          </cell>
          <cell r="O50">
            <v>0</v>
          </cell>
          <cell r="Q50">
            <v>0</v>
          </cell>
          <cell r="R50" t="str">
            <v>большие остатки, слабая реализация</v>
          </cell>
          <cell r="S50">
            <v>4.0048661379143145</v>
          </cell>
          <cell r="T50">
            <v>4.0048661379143145</v>
          </cell>
          <cell r="U50">
            <v>5.2152000000000003</v>
          </cell>
          <cell r="V50">
            <v>15.15</v>
          </cell>
          <cell r="W50">
            <v>9.1686000000000014</v>
          </cell>
        </row>
        <row r="51">
          <cell r="A51" t="str">
            <v>255  Сосиски Молочные для завтрака ТМ Особый рецепт, п/а МГС, ВЕС, ТМ Стародворье  ПОКОМ</v>
          </cell>
          <cell r="B51" t="str">
            <v>кг</v>
          </cell>
          <cell r="C51">
            <v>385.93700000000001</v>
          </cell>
          <cell r="D51">
            <v>1179.5250000000001</v>
          </cell>
          <cell r="E51">
            <v>672.19600000000003</v>
          </cell>
          <cell r="F51">
            <v>716.27800000000002</v>
          </cell>
          <cell r="G51">
            <v>1</v>
          </cell>
          <cell r="H51">
            <v>40</v>
          </cell>
          <cell r="I51">
            <v>920.1</v>
          </cell>
          <cell r="J51">
            <v>-247.904</v>
          </cell>
          <cell r="M51">
            <v>134.4392</v>
          </cell>
          <cell r="N51">
            <v>762.55320000000006</v>
          </cell>
          <cell r="O51">
            <v>0</v>
          </cell>
          <cell r="Q51">
            <v>0</v>
          </cell>
          <cell r="R51" t="str">
            <v>большие остатки, слабая реализация</v>
          </cell>
          <cell r="S51">
            <v>5.3278954352599541</v>
          </cell>
          <cell r="T51">
            <v>5.3278954352599541</v>
          </cell>
          <cell r="U51">
            <v>135.16919999999999</v>
          </cell>
          <cell r="V51">
            <v>181.6592</v>
          </cell>
          <cell r="W51">
            <v>164.79640000000001</v>
          </cell>
        </row>
        <row r="52">
          <cell r="A52" t="str">
            <v>257  Сосиски Молочные оригинальные ТМ Особый рецепт, ВЕС.   ПОКОМ</v>
          </cell>
          <cell r="B52" t="str">
            <v>кг</v>
          </cell>
          <cell r="C52">
            <v>276.97500000000002</v>
          </cell>
          <cell r="E52">
            <v>147.10499999999999</v>
          </cell>
          <cell r="F52">
            <v>80.126999999999995</v>
          </cell>
          <cell r="G52">
            <v>1</v>
          </cell>
          <cell r="H52">
            <v>35</v>
          </cell>
          <cell r="I52">
            <v>141.4</v>
          </cell>
          <cell r="J52">
            <v>5.7049999999999841</v>
          </cell>
          <cell r="M52">
            <v>29.420999999999999</v>
          </cell>
          <cell r="N52">
            <v>155</v>
          </cell>
          <cell r="O52">
            <v>155</v>
          </cell>
          <cell r="S52">
            <v>7.9918085721083587</v>
          </cell>
          <cell r="T52">
            <v>2.7234628326705415</v>
          </cell>
          <cell r="U52">
            <v>26.442599999999999</v>
          </cell>
          <cell r="V52">
            <v>22.2852</v>
          </cell>
          <cell r="W52">
            <v>23.349399999999999</v>
          </cell>
        </row>
        <row r="53">
          <cell r="A53" t="str">
            <v>259  Сосиски Сливочные Дугушка, ВЕС.   ПОКОМ</v>
          </cell>
          <cell r="B53" t="str">
            <v>кг</v>
          </cell>
          <cell r="C53">
            <v>47.988</v>
          </cell>
          <cell r="E53">
            <v>13.337</v>
          </cell>
          <cell r="F53">
            <v>31.988</v>
          </cell>
          <cell r="G53">
            <v>1</v>
          </cell>
          <cell r="H53">
            <v>45</v>
          </cell>
          <cell r="I53">
            <v>13.183999999999999</v>
          </cell>
          <cell r="J53">
            <v>0.15300000000000047</v>
          </cell>
          <cell r="M53">
            <v>2.6673999999999998</v>
          </cell>
          <cell r="O53">
            <v>0</v>
          </cell>
          <cell r="S53">
            <v>11.992202144410289</v>
          </cell>
          <cell r="T53">
            <v>11.992202144410289</v>
          </cell>
          <cell r="U53">
            <v>0</v>
          </cell>
          <cell r="V53">
            <v>3.1724000000000001</v>
          </cell>
          <cell r="W53">
            <v>2.93</v>
          </cell>
        </row>
        <row r="54">
          <cell r="A54" t="str">
            <v>263  Шпикачки Стародворские, ВЕС.  ПОКОМ</v>
          </cell>
          <cell r="B54" t="str">
            <v>кг</v>
          </cell>
          <cell r="C54">
            <v>2.3410000000000002</v>
          </cell>
          <cell r="D54">
            <v>136.364</v>
          </cell>
          <cell r="E54">
            <v>58.390999999999998</v>
          </cell>
          <cell r="F54">
            <v>77.67</v>
          </cell>
          <cell r="G54">
            <v>1</v>
          </cell>
          <cell r="H54">
            <v>30</v>
          </cell>
          <cell r="I54">
            <v>67.3</v>
          </cell>
          <cell r="J54">
            <v>-8.9089999999999989</v>
          </cell>
          <cell r="M54">
            <v>11.6782</v>
          </cell>
          <cell r="O54">
            <v>0</v>
          </cell>
          <cell r="S54">
            <v>6.6508537274579984</v>
          </cell>
          <cell r="T54">
            <v>6.6508537274579984</v>
          </cell>
          <cell r="U54">
            <v>0</v>
          </cell>
          <cell r="V54">
            <v>25.305600000000002</v>
          </cell>
          <cell r="W54">
            <v>10.055400000000001</v>
          </cell>
        </row>
        <row r="55">
          <cell r="A55" t="str">
            <v>266  Колбаса Филейбургская с сочным окороком, ВЕС, ТМ Баварушка  ПОКОМ</v>
          </cell>
          <cell r="B55" t="str">
            <v>кг</v>
          </cell>
          <cell r="C55">
            <v>1.2709999999999999</v>
          </cell>
          <cell r="D55">
            <v>116.55800000000001</v>
          </cell>
          <cell r="E55">
            <v>74.528999999999996</v>
          </cell>
          <cell r="F55">
            <v>41.863999999999997</v>
          </cell>
          <cell r="G55">
            <v>1</v>
          </cell>
          <cell r="H55">
            <v>45</v>
          </cell>
          <cell r="I55">
            <v>72.5</v>
          </cell>
          <cell r="J55">
            <v>2.0289999999999964</v>
          </cell>
          <cell r="M55">
            <v>14.905799999999999</v>
          </cell>
          <cell r="N55">
            <v>105</v>
          </cell>
          <cell r="O55">
            <v>105</v>
          </cell>
          <cell r="S55">
            <v>9.8528089736880951</v>
          </cell>
          <cell r="T55">
            <v>2.808571160219512</v>
          </cell>
          <cell r="U55">
            <v>7.6534000000000004</v>
          </cell>
          <cell r="V55">
            <v>18.263200000000001</v>
          </cell>
          <cell r="W55">
            <v>8.2522000000000002</v>
          </cell>
        </row>
        <row r="56">
          <cell r="A56" t="str">
            <v>267  Колбаса Салями Филейбургская зернистая, оболочка фиброуз, ВЕС, ТМ Баварушка  ПОКОМ</v>
          </cell>
          <cell r="B56" t="str">
            <v>кг</v>
          </cell>
          <cell r="C56">
            <v>89.191000000000003</v>
          </cell>
          <cell r="D56">
            <v>56.146999999999998</v>
          </cell>
          <cell r="E56">
            <v>146.708</v>
          </cell>
          <cell r="F56">
            <v>-3.5209999999999999</v>
          </cell>
          <cell r="G56">
            <v>1</v>
          </cell>
          <cell r="H56">
            <v>45</v>
          </cell>
          <cell r="I56">
            <v>139.5</v>
          </cell>
          <cell r="J56">
            <v>7.2079999999999984</v>
          </cell>
          <cell r="L56">
            <v>110</v>
          </cell>
          <cell r="M56">
            <v>29.3416</v>
          </cell>
          <cell r="N56">
            <v>215</v>
          </cell>
          <cell r="O56">
            <v>215</v>
          </cell>
          <cell r="S56">
            <v>10.956423644245712</v>
          </cell>
          <cell r="T56">
            <v>3.628943206914415</v>
          </cell>
          <cell r="U56">
            <v>17.141999999999999</v>
          </cell>
          <cell r="V56">
            <v>17.636199999999999</v>
          </cell>
          <cell r="W56">
            <v>23.392400000000002</v>
          </cell>
        </row>
        <row r="57">
          <cell r="A57" t="str">
            <v>272  Колбаса Сервелат Филедворский, фиброуз, в/у 0,35 кг срез,  ПОКОМ</v>
          </cell>
          <cell r="B57" t="str">
            <v>шт</v>
          </cell>
          <cell r="C57">
            <v>121</v>
          </cell>
          <cell r="E57">
            <v>60</v>
          </cell>
          <cell r="F57">
            <v>42</v>
          </cell>
          <cell r="G57">
            <v>0.35</v>
          </cell>
          <cell r="H57">
            <v>40</v>
          </cell>
          <cell r="I57">
            <v>67</v>
          </cell>
          <cell r="J57">
            <v>-7</v>
          </cell>
          <cell r="M57">
            <v>12</v>
          </cell>
          <cell r="N57">
            <v>90</v>
          </cell>
          <cell r="O57">
            <v>90</v>
          </cell>
          <cell r="S57">
            <v>11</v>
          </cell>
          <cell r="T57">
            <v>3.5</v>
          </cell>
          <cell r="U57">
            <v>14.2</v>
          </cell>
          <cell r="V57">
            <v>10.4</v>
          </cell>
          <cell r="W57">
            <v>6.6</v>
          </cell>
        </row>
        <row r="58">
          <cell r="A58" t="str">
            <v>273  Сосиски Сочинки с сочной грудинкой, МГС 0.4кг,   ПОКОМ</v>
          </cell>
          <cell r="B58" t="str">
            <v>шт</v>
          </cell>
          <cell r="C58">
            <v>755</v>
          </cell>
          <cell r="E58">
            <v>585</v>
          </cell>
          <cell r="F58">
            <v>7</v>
          </cell>
          <cell r="G58">
            <v>0.4</v>
          </cell>
          <cell r="H58">
            <v>45</v>
          </cell>
          <cell r="I58">
            <v>705</v>
          </cell>
          <cell r="J58">
            <v>-120</v>
          </cell>
          <cell r="M58">
            <v>117</v>
          </cell>
          <cell r="N58">
            <v>930</v>
          </cell>
          <cell r="O58">
            <v>930</v>
          </cell>
          <cell r="S58">
            <v>8.0085470085470085</v>
          </cell>
          <cell r="T58">
            <v>5.9829059829059832E-2</v>
          </cell>
          <cell r="U58">
            <v>143.19999999999999</v>
          </cell>
          <cell r="V58">
            <v>140</v>
          </cell>
          <cell r="W58">
            <v>130.4</v>
          </cell>
        </row>
        <row r="59">
          <cell r="A59" t="str">
            <v>276  Колбаса Сливушка ТМ Вязанка в оболочке полиамид 0,45 кг  ПОКОМ</v>
          </cell>
          <cell r="B59" t="str">
            <v>шт</v>
          </cell>
          <cell r="C59">
            <v>38</v>
          </cell>
          <cell r="E59">
            <v>10</v>
          </cell>
          <cell r="F59">
            <v>-2</v>
          </cell>
          <cell r="G59">
            <v>0</v>
          </cell>
          <cell r="H59">
            <v>50</v>
          </cell>
          <cell r="I59">
            <v>16</v>
          </cell>
          <cell r="J59">
            <v>-6</v>
          </cell>
          <cell r="M59">
            <v>2</v>
          </cell>
          <cell r="O59">
            <v>0</v>
          </cell>
          <cell r="S59">
            <v>-1</v>
          </cell>
          <cell r="T59">
            <v>-1</v>
          </cell>
          <cell r="U59">
            <v>4</v>
          </cell>
          <cell r="V59">
            <v>2</v>
          </cell>
          <cell r="W59">
            <v>8.4</v>
          </cell>
          <cell r="X59" t="str">
            <v>Вывести</v>
          </cell>
        </row>
        <row r="60">
          <cell r="A60" t="str">
            <v>283  Сосиски Сочинки, ВЕС, ТМ Стародворье ПОКОМ</v>
          </cell>
          <cell r="B60" t="str">
            <v>кг</v>
          </cell>
          <cell r="C60">
            <v>811.78899999999999</v>
          </cell>
          <cell r="D60">
            <v>151.501</v>
          </cell>
          <cell r="E60">
            <v>577.56600000000003</v>
          </cell>
          <cell r="F60">
            <v>307.85199999999998</v>
          </cell>
          <cell r="G60">
            <v>1</v>
          </cell>
          <cell r="H60">
            <v>45</v>
          </cell>
          <cell r="I60">
            <v>540.85</v>
          </cell>
          <cell r="J60">
            <v>36.716000000000008</v>
          </cell>
          <cell r="M60">
            <v>115.51320000000001</v>
          </cell>
          <cell r="N60">
            <v>845</v>
          </cell>
          <cell r="O60">
            <v>445</v>
          </cell>
          <cell r="P60">
            <v>400</v>
          </cell>
          <cell r="S60">
            <v>6.5174542822811583</v>
          </cell>
          <cell r="T60">
            <v>2.6650807007337685</v>
          </cell>
          <cell r="U60">
            <v>107.06659999999999</v>
          </cell>
          <cell r="V60">
            <v>112.63420000000001</v>
          </cell>
          <cell r="W60">
            <v>95.991600000000005</v>
          </cell>
        </row>
        <row r="61">
          <cell r="A61" t="str">
            <v>296  Колбаса Мясорубская с рубленой грудинкой 0,35кг срез ТМ Стародворье  ПОКОМ</v>
          </cell>
          <cell r="B61" t="str">
            <v>шт</v>
          </cell>
          <cell r="C61">
            <v>115</v>
          </cell>
          <cell r="D61">
            <v>54</v>
          </cell>
          <cell r="E61">
            <v>91</v>
          </cell>
          <cell r="F61">
            <v>4</v>
          </cell>
          <cell r="G61">
            <v>0.35</v>
          </cell>
          <cell r="H61">
            <v>40</v>
          </cell>
          <cell r="I61">
            <v>204</v>
          </cell>
          <cell r="J61">
            <v>-113</v>
          </cell>
          <cell r="L61">
            <v>220</v>
          </cell>
          <cell r="M61">
            <v>18.2</v>
          </cell>
          <cell r="O61">
            <v>0</v>
          </cell>
          <cell r="S61">
            <v>12.307692307692308</v>
          </cell>
          <cell r="T61">
            <v>12.307692307692308</v>
          </cell>
          <cell r="U61">
            <v>26</v>
          </cell>
          <cell r="V61">
            <v>26</v>
          </cell>
          <cell r="W61">
            <v>46.4</v>
          </cell>
        </row>
        <row r="62">
          <cell r="A62" t="str">
            <v>297  Колбаса Мясорубская с рубленой грудинкой ВЕС ТМ Стародворье  ПОКОМ</v>
          </cell>
          <cell r="B62" t="str">
            <v>кг</v>
          </cell>
          <cell r="C62">
            <v>6.1040000000000001</v>
          </cell>
          <cell r="D62">
            <v>207.90899999999999</v>
          </cell>
          <cell r="E62">
            <v>125.148</v>
          </cell>
          <cell r="F62">
            <v>84.570999999999998</v>
          </cell>
          <cell r="G62">
            <v>1</v>
          </cell>
          <cell r="H62">
            <v>40</v>
          </cell>
          <cell r="I62">
            <v>138.19999999999999</v>
          </cell>
          <cell r="J62">
            <v>-13.051999999999992</v>
          </cell>
          <cell r="M62">
            <v>25.029599999999999</v>
          </cell>
          <cell r="N62">
            <v>165</v>
          </cell>
          <cell r="O62">
            <v>165</v>
          </cell>
          <cell r="S62">
            <v>9.9710342953942543</v>
          </cell>
          <cell r="T62">
            <v>3.378839454086362</v>
          </cell>
          <cell r="U62">
            <v>11.2546</v>
          </cell>
          <cell r="V62">
            <v>33.630399999999995</v>
          </cell>
          <cell r="W62">
            <v>12.6744</v>
          </cell>
        </row>
        <row r="63">
          <cell r="A63" t="str">
            <v>301  Сосиски Сочинки по-баварски с сыром,  0.4кг, ТМ Стародворье  ПОКОМ</v>
          </cell>
          <cell r="B63" t="str">
            <v>шт</v>
          </cell>
          <cell r="C63">
            <v>309</v>
          </cell>
          <cell r="D63">
            <v>150</v>
          </cell>
          <cell r="E63">
            <v>344</v>
          </cell>
          <cell r="F63">
            <v>42</v>
          </cell>
          <cell r="G63">
            <v>0.4</v>
          </cell>
          <cell r="H63">
            <v>40</v>
          </cell>
          <cell r="I63">
            <v>513</v>
          </cell>
          <cell r="J63">
            <v>-169</v>
          </cell>
          <cell r="M63">
            <v>68.8</v>
          </cell>
          <cell r="N63">
            <v>580</v>
          </cell>
          <cell r="O63">
            <v>580</v>
          </cell>
          <cell r="S63">
            <v>9.0406976744186043</v>
          </cell>
          <cell r="T63">
            <v>0.61046511627906974</v>
          </cell>
          <cell r="U63">
            <v>83</v>
          </cell>
          <cell r="V63">
            <v>85.8</v>
          </cell>
          <cell r="W63">
            <v>74.400000000000006</v>
          </cell>
        </row>
        <row r="64">
          <cell r="A64" t="str">
            <v>302  Сосиски Сочинки по-баварски,  0.4кг, ТМ Стародворье  ПОКОМ</v>
          </cell>
          <cell r="B64" t="str">
            <v>шт</v>
          </cell>
          <cell r="C64">
            <v>679</v>
          </cell>
          <cell r="E64">
            <v>557</v>
          </cell>
          <cell r="F64">
            <v>55</v>
          </cell>
          <cell r="G64">
            <v>0.4</v>
          </cell>
          <cell r="H64">
            <v>45</v>
          </cell>
          <cell r="I64">
            <v>716</v>
          </cell>
          <cell r="J64">
            <v>-159</v>
          </cell>
          <cell r="M64">
            <v>111.4</v>
          </cell>
          <cell r="N64">
            <v>835</v>
          </cell>
          <cell r="O64">
            <v>835</v>
          </cell>
          <cell r="S64">
            <v>7.9892280071813282</v>
          </cell>
          <cell r="T64">
            <v>0.49371633752244165</v>
          </cell>
          <cell r="U64">
            <v>106.8</v>
          </cell>
          <cell r="V64">
            <v>105.2</v>
          </cell>
          <cell r="W64">
            <v>98.2</v>
          </cell>
        </row>
        <row r="65">
          <cell r="A65" t="str">
            <v>309  Сосиски Сочинки с сыром 0,4 кг ТМ Стародворье  ПОКОМ</v>
          </cell>
          <cell r="B65" t="str">
            <v>шт</v>
          </cell>
          <cell r="C65">
            <v>285</v>
          </cell>
          <cell r="E65">
            <v>192</v>
          </cell>
          <cell r="F65">
            <v>39</v>
          </cell>
          <cell r="G65">
            <v>0.4</v>
          </cell>
          <cell r="H65">
            <v>40</v>
          </cell>
          <cell r="I65">
            <v>197</v>
          </cell>
          <cell r="J65">
            <v>-5</v>
          </cell>
          <cell r="M65">
            <v>38.4</v>
          </cell>
          <cell r="N65">
            <v>310</v>
          </cell>
          <cell r="O65">
            <v>310</v>
          </cell>
          <cell r="S65">
            <v>9.0885416666666679</v>
          </cell>
          <cell r="T65">
            <v>1.015625</v>
          </cell>
          <cell r="U65">
            <v>41.4</v>
          </cell>
          <cell r="V65">
            <v>5.2</v>
          </cell>
          <cell r="W65">
            <v>34.200000000000003</v>
          </cell>
        </row>
        <row r="66">
          <cell r="A66" t="str">
            <v>312  Ветчина Филейская ТМ Вязанка ТС Столичная ВЕС  ПОКОМ</v>
          </cell>
          <cell r="B66" t="str">
            <v>кг</v>
          </cell>
          <cell r="C66">
            <v>282.51499999999999</v>
          </cell>
          <cell r="D66">
            <v>555.86900000000003</v>
          </cell>
          <cell r="E66">
            <v>474.40300000000002</v>
          </cell>
          <cell r="F66">
            <v>284.70800000000003</v>
          </cell>
          <cell r="G66">
            <v>1</v>
          </cell>
          <cell r="H66">
            <v>50</v>
          </cell>
          <cell r="I66">
            <v>437.95</v>
          </cell>
          <cell r="J66">
            <v>36.453000000000031</v>
          </cell>
          <cell r="L66">
            <v>300</v>
          </cell>
          <cell r="M66">
            <v>94.880600000000001</v>
          </cell>
          <cell r="N66">
            <v>460</v>
          </cell>
          <cell r="O66">
            <v>460</v>
          </cell>
          <cell r="S66">
            <v>11.010765108989615</v>
          </cell>
          <cell r="T66">
            <v>6.1625664255917449</v>
          </cell>
          <cell r="U66">
            <v>78.763999999999996</v>
          </cell>
          <cell r="V66">
            <v>93.311999999999998</v>
          </cell>
          <cell r="W66">
            <v>87.182199999999995</v>
          </cell>
        </row>
        <row r="67">
          <cell r="A67" t="str">
            <v>313 Колбаса вареная Молокуша ТМ Вязанка в оболочке полиамид. ВЕС  ПОКОМ</v>
          </cell>
          <cell r="B67" t="str">
            <v>кг</v>
          </cell>
          <cell r="C67">
            <v>182.71</v>
          </cell>
          <cell r="D67">
            <v>760.62900000000002</v>
          </cell>
          <cell r="E67">
            <v>599.87400000000002</v>
          </cell>
          <cell r="F67">
            <v>248.417</v>
          </cell>
          <cell r="G67">
            <v>1</v>
          </cell>
          <cell r="H67">
            <v>50</v>
          </cell>
          <cell r="I67">
            <v>628</v>
          </cell>
          <cell r="J67">
            <v>-28.125999999999976</v>
          </cell>
          <cell r="L67">
            <v>350</v>
          </cell>
          <cell r="M67">
            <v>119.9748</v>
          </cell>
          <cell r="N67">
            <v>720</v>
          </cell>
          <cell r="O67">
            <v>720</v>
          </cell>
          <cell r="S67">
            <v>10.98911604770335</v>
          </cell>
          <cell r="T67">
            <v>4.9878557830477739</v>
          </cell>
          <cell r="U67">
            <v>69.150000000000006</v>
          </cell>
          <cell r="V67">
            <v>105.96400000000001</v>
          </cell>
          <cell r="W67">
            <v>100.01520000000001</v>
          </cell>
        </row>
        <row r="68">
          <cell r="A68" t="str">
            <v>314 Колбаса вареная Филейская ТМ Вязанка ТС Классическая в оболочке полиамид.  ПОКОМ</v>
          </cell>
          <cell r="B68" t="str">
            <v>кг</v>
          </cell>
          <cell r="C68">
            <v>113.861</v>
          </cell>
          <cell r="D68">
            <v>477.19200000000001</v>
          </cell>
          <cell r="E68">
            <v>384.024</v>
          </cell>
          <cell r="F68">
            <v>136.54599999999999</v>
          </cell>
          <cell r="G68">
            <v>1</v>
          </cell>
          <cell r="H68">
            <v>55</v>
          </cell>
          <cell r="I68">
            <v>461.85</v>
          </cell>
          <cell r="J68">
            <v>-77.826000000000022</v>
          </cell>
          <cell r="L68">
            <v>230</v>
          </cell>
          <cell r="M68">
            <v>76.8048</v>
          </cell>
          <cell r="N68">
            <v>480</v>
          </cell>
          <cell r="O68">
            <v>480</v>
          </cell>
          <cell r="S68">
            <v>11.022045497156428</v>
          </cell>
          <cell r="T68">
            <v>4.7724360977438911</v>
          </cell>
          <cell r="U68">
            <v>57.206600000000002</v>
          </cell>
          <cell r="V68">
            <v>81.311999999999998</v>
          </cell>
          <cell r="W68">
            <v>64.817599999999999</v>
          </cell>
        </row>
        <row r="69">
          <cell r="A69" t="str">
            <v>315 Колбаса Нежная ТМ Зареченские ТС Зареченские продукты в оболочкНТУ.  изделие вар  ПОКОМ</v>
          </cell>
          <cell r="B69" t="str">
            <v>кг</v>
          </cell>
          <cell r="C69">
            <v>0.85499999999999998</v>
          </cell>
          <cell r="F69">
            <v>0.85499999999999998</v>
          </cell>
          <cell r="G69">
            <v>0</v>
          </cell>
          <cell r="H69">
            <v>50</v>
          </cell>
          <cell r="J69">
            <v>0</v>
          </cell>
          <cell r="M69">
            <v>0</v>
          </cell>
          <cell r="O69">
            <v>0</v>
          </cell>
          <cell r="S69" t="e">
            <v>#DIV/0!</v>
          </cell>
          <cell r="T69" t="e">
            <v>#DIV/0!</v>
          </cell>
          <cell r="U69">
            <v>0</v>
          </cell>
          <cell r="V69">
            <v>0</v>
          </cell>
          <cell r="W69">
            <v>0</v>
          </cell>
          <cell r="X69" t="str">
            <v>Вывести</v>
          </cell>
        </row>
        <row r="70">
          <cell r="A70" t="str">
            <v>319  Колбаса вареная Филейская ТМ Вязанка ТС Классическая, 0,45 кг. ПОКОМ</v>
          </cell>
          <cell r="B70" t="str">
            <v>шт</v>
          </cell>
          <cell r="C70">
            <v>3</v>
          </cell>
          <cell r="E70">
            <v>1</v>
          </cell>
          <cell r="F70">
            <v>2</v>
          </cell>
          <cell r="G70">
            <v>0</v>
          </cell>
          <cell r="H70" t="e">
            <v>#N/A</v>
          </cell>
          <cell r="I70">
            <v>1</v>
          </cell>
          <cell r="J70">
            <v>0</v>
          </cell>
          <cell r="M70">
            <v>0.2</v>
          </cell>
          <cell r="O70">
            <v>0</v>
          </cell>
          <cell r="S70">
            <v>10</v>
          </cell>
          <cell r="T70">
            <v>10</v>
          </cell>
          <cell r="U70">
            <v>2.6</v>
          </cell>
          <cell r="V70">
            <v>6.4</v>
          </cell>
          <cell r="W70">
            <v>0.4</v>
          </cell>
        </row>
        <row r="71">
          <cell r="A71" t="str">
            <v>320  Сосиски Сочинки с сочным окороком 0,4 кг ТМ Стародворье  ПОКОМ</v>
          </cell>
          <cell r="B71" t="str">
            <v>шт</v>
          </cell>
          <cell r="C71">
            <v>425</v>
          </cell>
          <cell r="D71">
            <v>240</v>
          </cell>
          <cell r="E71">
            <v>474</v>
          </cell>
          <cell r="F71">
            <v>94</v>
          </cell>
          <cell r="G71">
            <v>0.4</v>
          </cell>
          <cell r="H71">
            <v>45</v>
          </cell>
          <cell r="I71">
            <v>489</v>
          </cell>
          <cell r="J71">
            <v>-15</v>
          </cell>
          <cell r="M71">
            <v>94.8</v>
          </cell>
          <cell r="N71">
            <v>760</v>
          </cell>
          <cell r="O71">
            <v>760</v>
          </cell>
          <cell r="S71">
            <v>9.0084388185654003</v>
          </cell>
          <cell r="T71">
            <v>0.99156118143459915</v>
          </cell>
          <cell r="U71">
            <v>75.8</v>
          </cell>
          <cell r="V71">
            <v>77</v>
          </cell>
          <cell r="W71">
            <v>73.400000000000006</v>
          </cell>
        </row>
        <row r="72">
          <cell r="A72" t="str">
            <v>325 Колбаса Сервелат Мясорубский ТМ Стародворье с мелкорубленным окороком 0,35 кг  ПОКОМ</v>
          </cell>
          <cell r="B72" t="str">
            <v>шт</v>
          </cell>
          <cell r="C72">
            <v>280</v>
          </cell>
          <cell r="D72">
            <v>120</v>
          </cell>
          <cell r="E72">
            <v>332</v>
          </cell>
          <cell r="F72">
            <v>2</v>
          </cell>
          <cell r="G72">
            <v>0.35</v>
          </cell>
          <cell r="H72">
            <v>40</v>
          </cell>
          <cell r="I72">
            <v>385</v>
          </cell>
          <cell r="J72">
            <v>-53</v>
          </cell>
          <cell r="L72">
            <v>210</v>
          </cell>
          <cell r="M72">
            <v>66.400000000000006</v>
          </cell>
          <cell r="N72">
            <v>450</v>
          </cell>
          <cell r="O72">
            <v>450</v>
          </cell>
          <cell r="S72">
            <v>9.9698795180722879</v>
          </cell>
          <cell r="T72">
            <v>3.1927710843373491</v>
          </cell>
          <cell r="U72">
            <v>56</v>
          </cell>
          <cell r="V72">
            <v>49.6</v>
          </cell>
          <cell r="W72">
            <v>50.4</v>
          </cell>
        </row>
        <row r="73">
          <cell r="A73" t="str">
            <v>326 Сосиски Молочные для завтрака ТМ Особый рецепт в оболочке полиам  ПОКОМ</v>
          </cell>
          <cell r="B73" t="str">
            <v>кг</v>
          </cell>
          <cell r="C73">
            <v>-1.282</v>
          </cell>
          <cell r="F73">
            <v>-1.282</v>
          </cell>
          <cell r="G73">
            <v>0</v>
          </cell>
          <cell r="H73" t="e">
            <v>#N/A</v>
          </cell>
          <cell r="J73">
            <v>0</v>
          </cell>
          <cell r="M73">
            <v>0</v>
          </cell>
          <cell r="O73">
            <v>0</v>
          </cell>
          <cell r="S73" t="e">
            <v>#DIV/0!</v>
          </cell>
          <cell r="T73" t="e">
            <v>#DIV/0!</v>
          </cell>
          <cell r="U73">
            <v>0</v>
          </cell>
          <cell r="V73">
            <v>0</v>
          </cell>
          <cell r="W73">
            <v>0.25640000000000002</v>
          </cell>
        </row>
        <row r="74">
          <cell r="A74" t="str">
            <v>339  Колбаса вареная Филейская ТМ Вязанка ТС Классическая, 0,40 кг.  ПОКОМ</v>
          </cell>
          <cell r="B74" t="str">
            <v>шт</v>
          </cell>
          <cell r="C74">
            <v>346.29500000000002</v>
          </cell>
          <cell r="E74">
            <v>181</v>
          </cell>
          <cell r="F74">
            <v>126.295</v>
          </cell>
          <cell r="G74">
            <v>0.4</v>
          </cell>
          <cell r="H74">
            <v>50</v>
          </cell>
          <cell r="I74">
            <v>183.6</v>
          </cell>
          <cell r="J74">
            <v>-2.5999999999999943</v>
          </cell>
          <cell r="L74">
            <v>50</v>
          </cell>
          <cell r="M74">
            <v>36.200000000000003</v>
          </cell>
          <cell r="N74">
            <v>220</v>
          </cell>
          <cell r="O74">
            <v>220</v>
          </cell>
          <cell r="S74">
            <v>10.947375690607734</v>
          </cell>
          <cell r="T74">
            <v>4.8700276243093921</v>
          </cell>
          <cell r="U74">
            <v>20</v>
          </cell>
          <cell r="V74">
            <v>36.741</v>
          </cell>
          <cell r="W74">
            <v>29.8</v>
          </cell>
        </row>
        <row r="75">
          <cell r="A75" t="str">
            <v>340 Ветчина Запекуша с сочным окороком ТМ Стародворские колбасы ТС Вязанка в обо 0,42 кг. ПОКОМ</v>
          </cell>
          <cell r="B75" t="str">
            <v>шт</v>
          </cell>
          <cell r="C75">
            <v>30</v>
          </cell>
          <cell r="G75">
            <v>0</v>
          </cell>
          <cell r="H75" t="e">
            <v>#N/A</v>
          </cell>
          <cell r="J75">
            <v>0</v>
          </cell>
          <cell r="M75">
            <v>0</v>
          </cell>
          <cell r="O75">
            <v>0</v>
          </cell>
          <cell r="S75" t="e">
            <v>#DIV/0!</v>
          </cell>
          <cell r="T75" t="e">
            <v>#DIV/0!</v>
          </cell>
          <cell r="U75">
            <v>0</v>
          </cell>
          <cell r="V75">
            <v>6</v>
          </cell>
          <cell r="W75">
            <v>6</v>
          </cell>
        </row>
        <row r="76">
          <cell r="A76" t="str">
            <v>341 Колбаса вареная Филейбургская с филе сочного окорока ТМ Баварушка ТС Бавар  вектор 0,4кг ПОКОМ</v>
          </cell>
          <cell r="B76" t="str">
            <v>шт</v>
          </cell>
          <cell r="C76">
            <v>5</v>
          </cell>
          <cell r="E76">
            <v>2</v>
          </cell>
          <cell r="F76">
            <v>3</v>
          </cell>
          <cell r="G76">
            <v>0</v>
          </cell>
          <cell r="H76" t="e">
            <v>#N/A</v>
          </cell>
          <cell r="I76">
            <v>3</v>
          </cell>
          <cell r="J76">
            <v>-1</v>
          </cell>
          <cell r="M76">
            <v>0.4</v>
          </cell>
          <cell r="O76">
            <v>0</v>
          </cell>
          <cell r="S76">
            <v>7.5</v>
          </cell>
          <cell r="T76">
            <v>7.5</v>
          </cell>
          <cell r="U76">
            <v>3.6</v>
          </cell>
          <cell r="V76">
            <v>0</v>
          </cell>
          <cell r="W76">
            <v>0.6</v>
          </cell>
        </row>
        <row r="77">
          <cell r="A77" t="str">
            <v>343 Колбаса Докторская оригинальная ТМ Особый рецепт в оболочке полиамид 0,4 кг.  ПОКОМ</v>
          </cell>
          <cell r="B77" t="str">
            <v>шт</v>
          </cell>
          <cell r="C77">
            <v>30</v>
          </cell>
          <cell r="G77">
            <v>0.4</v>
          </cell>
          <cell r="H77">
            <v>60</v>
          </cell>
          <cell r="J77">
            <v>0</v>
          </cell>
          <cell r="L77">
            <v>35</v>
          </cell>
          <cell r="M77">
            <v>0</v>
          </cell>
          <cell r="O77">
            <v>0</v>
          </cell>
          <cell r="S77" t="e">
            <v>#DIV/0!</v>
          </cell>
          <cell r="T77" t="e">
            <v>#DIV/0!</v>
          </cell>
          <cell r="U77">
            <v>0</v>
          </cell>
          <cell r="V77">
            <v>0</v>
          </cell>
          <cell r="W77">
            <v>6</v>
          </cell>
        </row>
        <row r="78">
          <cell r="A78" t="str">
            <v>344 Колбаса Салями Финская ТМ Стародворски колбасы ТС Вязанка в оболочке фиброуз в вак 0,35 кг ПОКОМ</v>
          </cell>
          <cell r="B78" t="str">
            <v>шт</v>
          </cell>
          <cell r="C78">
            <v>32</v>
          </cell>
          <cell r="E78">
            <v>-3</v>
          </cell>
          <cell r="F78">
            <v>3</v>
          </cell>
          <cell r="G78">
            <v>0</v>
          </cell>
          <cell r="H78">
            <v>40</v>
          </cell>
          <cell r="I78">
            <v>2</v>
          </cell>
          <cell r="J78">
            <v>-5</v>
          </cell>
          <cell r="M78">
            <v>-0.6</v>
          </cell>
          <cell r="O78">
            <v>0</v>
          </cell>
          <cell r="S78">
            <v>-5</v>
          </cell>
          <cell r="T78">
            <v>-5</v>
          </cell>
          <cell r="U78">
            <v>0</v>
          </cell>
          <cell r="V78">
            <v>0</v>
          </cell>
          <cell r="W78">
            <v>5.8</v>
          </cell>
          <cell r="X78" t="str">
            <v>Вывести</v>
          </cell>
        </row>
        <row r="79">
          <cell r="A79" t="str">
            <v>346 Колбаса Сервелат Филейбургский с копченой грудинкой ТМ Баварушка в оболов/у 0,35 кг срез  ПОКОМ</v>
          </cell>
          <cell r="B79" t="str">
            <v>шт</v>
          </cell>
          <cell r="C79">
            <v>22</v>
          </cell>
          <cell r="E79">
            <v>7</v>
          </cell>
          <cell r="F79">
            <v>-17</v>
          </cell>
          <cell r="G79">
            <v>0</v>
          </cell>
          <cell r="H79" t="e">
            <v>#N/A</v>
          </cell>
          <cell r="I79">
            <v>5</v>
          </cell>
          <cell r="J79">
            <v>2</v>
          </cell>
          <cell r="M79">
            <v>1.4</v>
          </cell>
          <cell r="O79">
            <v>0</v>
          </cell>
          <cell r="S79">
            <v>-12.142857142857144</v>
          </cell>
          <cell r="T79">
            <v>-12.142857142857144</v>
          </cell>
          <cell r="U79">
            <v>4.5999999999999996</v>
          </cell>
          <cell r="V79">
            <v>15</v>
          </cell>
          <cell r="W79">
            <v>8.1999999999999993</v>
          </cell>
        </row>
        <row r="80">
          <cell r="A80" t="str">
            <v>350 Сосиски Молокуши миникушай ТМ Вязанка в оболочке амицел в модифиц газовой среде 0,45 кг  Поком</v>
          </cell>
          <cell r="B80" t="str">
            <v>шт</v>
          </cell>
          <cell r="C80">
            <v>36</v>
          </cell>
          <cell r="E80">
            <v>6</v>
          </cell>
          <cell r="G80">
            <v>0</v>
          </cell>
          <cell r="H80" t="e">
            <v>#N/A</v>
          </cell>
          <cell r="I80">
            <v>12</v>
          </cell>
          <cell r="J80">
            <v>-6</v>
          </cell>
          <cell r="M80">
            <v>1.2</v>
          </cell>
          <cell r="O80">
            <v>0</v>
          </cell>
          <cell r="S80">
            <v>0</v>
          </cell>
          <cell r="T80">
            <v>0</v>
          </cell>
          <cell r="U80">
            <v>4.8</v>
          </cell>
          <cell r="V80">
            <v>3.4</v>
          </cell>
          <cell r="W80">
            <v>7.4</v>
          </cell>
        </row>
        <row r="81">
          <cell r="A81" t="str">
            <v>351 Сосиски Филейбургские с грудкой ТМ Баварушка в оболо амицел в моди газовой среде 0,33 кг  Поком</v>
          </cell>
          <cell r="B81" t="str">
            <v>шт</v>
          </cell>
          <cell r="C81">
            <v>39</v>
          </cell>
          <cell r="E81">
            <v>5</v>
          </cell>
          <cell r="F81">
            <v>1</v>
          </cell>
          <cell r="G81">
            <v>0</v>
          </cell>
          <cell r="H81" t="e">
            <v>#N/A</v>
          </cell>
          <cell r="I81">
            <v>5</v>
          </cell>
          <cell r="J81">
            <v>0</v>
          </cell>
          <cell r="M81">
            <v>1</v>
          </cell>
          <cell r="O81">
            <v>0</v>
          </cell>
          <cell r="S81">
            <v>1</v>
          </cell>
          <cell r="T81">
            <v>1</v>
          </cell>
          <cell r="U81">
            <v>4.8</v>
          </cell>
          <cell r="V81">
            <v>9.8000000000000007</v>
          </cell>
          <cell r="W81">
            <v>7.8</v>
          </cell>
        </row>
        <row r="82">
          <cell r="A82" t="str">
            <v>352  Сардельки Сочинки с сыром 0,4 кг ТМ Стародворье   ПОКОМ</v>
          </cell>
          <cell r="B82" t="str">
            <v>шт</v>
          </cell>
          <cell r="C82">
            <v>340</v>
          </cell>
          <cell r="E82">
            <v>90</v>
          </cell>
          <cell r="F82">
            <v>192</v>
          </cell>
          <cell r="G82">
            <v>0.4</v>
          </cell>
          <cell r="H82">
            <v>40</v>
          </cell>
          <cell r="I82">
            <v>106</v>
          </cell>
          <cell r="J82">
            <v>-16</v>
          </cell>
          <cell r="M82">
            <v>18</v>
          </cell>
          <cell r="N82">
            <v>10</v>
          </cell>
          <cell r="O82">
            <v>10</v>
          </cell>
          <cell r="S82">
            <v>11.222222222222221</v>
          </cell>
          <cell r="T82">
            <v>10.666666666666666</v>
          </cell>
          <cell r="U82">
            <v>18.600000000000001</v>
          </cell>
          <cell r="V82">
            <v>18.399999999999999</v>
          </cell>
          <cell r="W82">
            <v>23.8</v>
          </cell>
        </row>
        <row r="83">
          <cell r="A83" t="str">
            <v>358 Колбаса Сервелат Мясорубский ТМ Стародворье с мелкорубленным окороком в вак упак  ПОКОМ</v>
          </cell>
          <cell r="B83" t="str">
            <v>кг</v>
          </cell>
          <cell r="C83">
            <v>34.337000000000003</v>
          </cell>
          <cell r="D83">
            <v>203.74299999999999</v>
          </cell>
          <cell r="E83">
            <v>148.93799999999999</v>
          </cell>
          <cell r="F83">
            <v>86.27</v>
          </cell>
          <cell r="G83">
            <v>1</v>
          </cell>
          <cell r="H83">
            <v>40</v>
          </cell>
          <cell r="I83">
            <v>183.4</v>
          </cell>
          <cell r="J83">
            <v>-34.462000000000018</v>
          </cell>
          <cell r="M83">
            <v>29.787599999999998</v>
          </cell>
          <cell r="N83">
            <v>210</v>
          </cell>
          <cell r="O83">
            <v>110</v>
          </cell>
          <cell r="P83">
            <v>100</v>
          </cell>
          <cell r="S83">
            <v>6.588983335347594</v>
          </cell>
          <cell r="T83">
            <v>2.8961715613208181</v>
          </cell>
          <cell r="U83">
            <v>7.030800000000001</v>
          </cell>
          <cell r="V83">
            <v>32.0212</v>
          </cell>
          <cell r="W83">
            <v>11.474</v>
          </cell>
        </row>
        <row r="84">
          <cell r="A84" t="str">
            <v>361 Колбаса Салями Филейбургская зернистая ТМ Баварушка в оболочке  в вак 0.28кг ПОКОМ</v>
          </cell>
          <cell r="B84" t="str">
            <v>шт</v>
          </cell>
          <cell r="C84">
            <v>193</v>
          </cell>
          <cell r="D84">
            <v>12</v>
          </cell>
          <cell r="E84">
            <v>176</v>
          </cell>
          <cell r="F84">
            <v>3</v>
          </cell>
          <cell r="G84">
            <v>0.28000000000000003</v>
          </cell>
          <cell r="H84">
            <v>45</v>
          </cell>
          <cell r="I84">
            <v>211</v>
          </cell>
          <cell r="J84">
            <v>-35</v>
          </cell>
          <cell r="L84">
            <v>50</v>
          </cell>
          <cell r="M84">
            <v>35.200000000000003</v>
          </cell>
          <cell r="N84">
            <v>265</v>
          </cell>
          <cell r="O84">
            <v>265</v>
          </cell>
          <cell r="S84">
            <v>9.0340909090909083</v>
          </cell>
          <cell r="T84">
            <v>1.5056818181818181</v>
          </cell>
          <cell r="U84">
            <v>28.8</v>
          </cell>
          <cell r="V84">
            <v>24.4</v>
          </cell>
          <cell r="W84">
            <v>21.6</v>
          </cell>
        </row>
        <row r="85">
          <cell r="A85" t="str">
            <v>363 Сардельки Филейские Вязанка ТМ Вязанка в обол NDX  ПОКОМ</v>
          </cell>
          <cell r="B85" t="str">
            <v>кг</v>
          </cell>
          <cell r="C85">
            <v>239.60900000000001</v>
          </cell>
          <cell r="E85">
            <v>188.96</v>
          </cell>
          <cell r="F85">
            <v>10.382</v>
          </cell>
          <cell r="G85">
            <v>1</v>
          </cell>
          <cell r="H85">
            <v>30</v>
          </cell>
          <cell r="I85">
            <v>205.15299999999999</v>
          </cell>
          <cell r="J85">
            <v>-16.192999999999984</v>
          </cell>
          <cell r="L85">
            <v>100</v>
          </cell>
          <cell r="M85">
            <v>37.792000000000002</v>
          </cell>
          <cell r="N85">
            <v>190</v>
          </cell>
          <cell r="O85">
            <v>190</v>
          </cell>
          <cell r="S85">
            <v>7.9482959356477556</v>
          </cell>
          <cell r="T85">
            <v>2.9207768839966128</v>
          </cell>
          <cell r="U85">
            <v>38.735199999999999</v>
          </cell>
          <cell r="V85">
            <v>34.361399999999996</v>
          </cell>
          <cell r="W85">
            <v>37.413600000000002</v>
          </cell>
        </row>
        <row r="86">
          <cell r="A86" t="str">
            <v>364 Колбаса Сервелат Филейбургский с копченой грудинкой ТМ Баварушка  в/у 0,28 кг  ПОКОМ</v>
          </cell>
          <cell r="B86" t="str">
            <v>шт</v>
          </cell>
          <cell r="C86">
            <v>40</v>
          </cell>
          <cell r="D86">
            <v>162</v>
          </cell>
          <cell r="E86">
            <v>119</v>
          </cell>
          <cell r="F86">
            <v>60</v>
          </cell>
          <cell r="G86">
            <v>0.28000000000000003</v>
          </cell>
          <cell r="H86">
            <v>45</v>
          </cell>
          <cell r="I86">
            <v>191</v>
          </cell>
          <cell r="J86">
            <v>-72</v>
          </cell>
          <cell r="L86">
            <v>30</v>
          </cell>
          <cell r="M86">
            <v>23.8</v>
          </cell>
          <cell r="N86">
            <v>170</v>
          </cell>
          <cell r="O86">
            <v>170</v>
          </cell>
          <cell r="S86">
            <v>10.92436974789916</v>
          </cell>
          <cell r="T86">
            <v>3.7815126050420167</v>
          </cell>
          <cell r="U86">
            <v>19.2</v>
          </cell>
          <cell r="V86">
            <v>27.4</v>
          </cell>
          <cell r="W86">
            <v>20.399999999999999</v>
          </cell>
        </row>
        <row r="87">
          <cell r="A87" t="str">
            <v>367 Вареные колбасы Молокуша Вязанка Фикс.вес 0,45 п/а Вязанка  ПОКОМ</v>
          </cell>
          <cell r="B87" t="str">
            <v>шт</v>
          </cell>
          <cell r="C87">
            <v>117</v>
          </cell>
          <cell r="D87">
            <v>180</v>
          </cell>
          <cell r="E87">
            <v>223</v>
          </cell>
          <cell r="F87">
            <v>44</v>
          </cell>
          <cell r="G87">
            <v>0.45</v>
          </cell>
          <cell r="H87">
            <v>50</v>
          </cell>
          <cell r="I87">
            <v>227</v>
          </cell>
          <cell r="J87">
            <v>-4</v>
          </cell>
          <cell r="L87">
            <v>210</v>
          </cell>
          <cell r="M87">
            <v>44.6</v>
          </cell>
          <cell r="N87">
            <v>235</v>
          </cell>
          <cell r="O87">
            <v>235</v>
          </cell>
          <cell r="S87">
            <v>10.964125560538116</v>
          </cell>
          <cell r="T87">
            <v>5.695067264573991</v>
          </cell>
          <cell r="U87">
            <v>14.8</v>
          </cell>
          <cell r="V87">
            <v>39.6</v>
          </cell>
          <cell r="W87">
            <v>40.6</v>
          </cell>
        </row>
        <row r="88">
          <cell r="A88" t="str">
            <v>369 Колбаса Сливушка ТМ Вязанка в оболочке полиамид вес.  ПОКОМ</v>
          </cell>
          <cell r="B88" t="str">
            <v>кг</v>
          </cell>
          <cell r="C88">
            <v>377.89800000000002</v>
          </cell>
          <cell r="D88">
            <v>265.02</v>
          </cell>
          <cell r="E88">
            <v>573.46799999999996</v>
          </cell>
          <cell r="F88">
            <v>-0.754</v>
          </cell>
          <cell r="G88">
            <v>1</v>
          </cell>
          <cell r="H88">
            <v>50</v>
          </cell>
          <cell r="I88">
            <v>547.54999999999995</v>
          </cell>
          <cell r="J88">
            <v>25.918000000000006</v>
          </cell>
          <cell r="L88">
            <v>450</v>
          </cell>
          <cell r="M88">
            <v>114.69359999999999</v>
          </cell>
          <cell r="N88">
            <v>810</v>
          </cell>
          <cell r="O88">
            <v>410</v>
          </cell>
          <cell r="P88">
            <v>400</v>
          </cell>
          <cell r="S88">
            <v>7.4916647485125596</v>
          </cell>
          <cell r="T88">
            <v>3.9169230018065524</v>
          </cell>
          <cell r="U88">
            <v>84.837199999999996</v>
          </cell>
          <cell r="V88">
            <v>70.836800000000011</v>
          </cell>
          <cell r="W88">
            <v>85.272000000000006</v>
          </cell>
        </row>
        <row r="89">
          <cell r="A89" t="str">
            <v>370 Ветчина Сливушка с индейкой ТМ Вязанка в оболочке полиамид.</v>
          </cell>
          <cell r="B89" t="str">
            <v>кг</v>
          </cell>
          <cell r="C89">
            <v>21.869</v>
          </cell>
          <cell r="E89">
            <v>16.376000000000001</v>
          </cell>
          <cell r="G89">
            <v>1</v>
          </cell>
          <cell r="H89">
            <v>50</v>
          </cell>
          <cell r="I89">
            <v>30.3</v>
          </cell>
          <cell r="J89">
            <v>-13.923999999999999</v>
          </cell>
          <cell r="L89">
            <v>75</v>
          </cell>
          <cell r="M89">
            <v>3.2752000000000003</v>
          </cell>
          <cell r="O89">
            <v>0</v>
          </cell>
          <cell r="S89">
            <v>22.899364924279432</v>
          </cell>
          <cell r="T89">
            <v>22.899364924279432</v>
          </cell>
          <cell r="U89">
            <v>9.0434000000000001</v>
          </cell>
          <cell r="V89">
            <v>0</v>
          </cell>
          <cell r="W89">
            <v>13.9588</v>
          </cell>
        </row>
        <row r="90">
          <cell r="A90" t="str">
            <v>371  Сосиски Сочинки Молочные 0,4 кг ТМ Стародворье  ПОКОМ</v>
          </cell>
          <cell r="B90" t="str">
            <v>шт</v>
          </cell>
          <cell r="C90">
            <v>387</v>
          </cell>
          <cell r="E90">
            <v>297</v>
          </cell>
          <cell r="F90">
            <v>4</v>
          </cell>
          <cell r="G90">
            <v>0.4</v>
          </cell>
          <cell r="H90">
            <v>40</v>
          </cell>
          <cell r="I90">
            <v>303</v>
          </cell>
          <cell r="J90">
            <v>-6</v>
          </cell>
          <cell r="L90">
            <v>100</v>
          </cell>
          <cell r="M90">
            <v>59.4</v>
          </cell>
          <cell r="N90">
            <v>430</v>
          </cell>
          <cell r="O90">
            <v>430</v>
          </cell>
          <cell r="S90">
            <v>8.9898989898989896</v>
          </cell>
          <cell r="T90">
            <v>1.7508417508417509</v>
          </cell>
          <cell r="U90">
            <v>65.8</v>
          </cell>
          <cell r="V90">
            <v>46.8</v>
          </cell>
          <cell r="W90">
            <v>55.6</v>
          </cell>
        </row>
        <row r="91">
          <cell r="A91" t="str">
            <v>372  Сосиски Сочинки Сливочные 0,4 кг ТМ Стародворье  ПОКОМ</v>
          </cell>
          <cell r="B91" t="str">
            <v>шт</v>
          </cell>
          <cell r="C91">
            <v>255</v>
          </cell>
          <cell r="D91">
            <v>138</v>
          </cell>
          <cell r="E91">
            <v>262</v>
          </cell>
          <cell r="F91">
            <v>54</v>
          </cell>
          <cell r="G91">
            <v>0.4</v>
          </cell>
          <cell r="H91">
            <v>40</v>
          </cell>
          <cell r="I91">
            <v>275</v>
          </cell>
          <cell r="J91">
            <v>-13</v>
          </cell>
          <cell r="M91">
            <v>52.4</v>
          </cell>
          <cell r="N91">
            <v>420</v>
          </cell>
          <cell r="O91">
            <v>420</v>
          </cell>
          <cell r="S91">
            <v>9.0458015267175576</v>
          </cell>
          <cell r="T91">
            <v>1.0305343511450382</v>
          </cell>
          <cell r="U91">
            <v>47.8</v>
          </cell>
          <cell r="V91">
            <v>47.4</v>
          </cell>
          <cell r="W91">
            <v>47.8</v>
          </cell>
        </row>
        <row r="92">
          <cell r="A92" t="str">
            <v>373 Ветчины «Филейская» Фикс.вес 0,45 Вектор ТМ «Вязанка»  Поком</v>
          </cell>
          <cell r="B92" t="str">
            <v>шт</v>
          </cell>
          <cell r="C92">
            <v>60</v>
          </cell>
          <cell r="E92">
            <v>9</v>
          </cell>
          <cell r="F92">
            <v>20</v>
          </cell>
          <cell r="G92">
            <v>0</v>
          </cell>
          <cell r="H92" t="e">
            <v>#N/A</v>
          </cell>
          <cell r="I92">
            <v>22</v>
          </cell>
          <cell r="J92">
            <v>-13</v>
          </cell>
          <cell r="M92">
            <v>1.8</v>
          </cell>
          <cell r="O92">
            <v>0</v>
          </cell>
          <cell r="S92">
            <v>11.111111111111111</v>
          </cell>
          <cell r="T92">
            <v>11.111111111111111</v>
          </cell>
          <cell r="U92">
            <v>7.2</v>
          </cell>
          <cell r="V92">
            <v>0</v>
          </cell>
          <cell r="W92">
            <v>6.4</v>
          </cell>
        </row>
        <row r="93">
          <cell r="A93" t="str">
            <v>374  Сосиски Сочинки с сыром ф/в 0,3 кг п/а ТМ "Стародворье"  Поком</v>
          </cell>
          <cell r="B93" t="str">
            <v>шт</v>
          </cell>
          <cell r="C93">
            <v>30</v>
          </cell>
          <cell r="G93">
            <v>0</v>
          </cell>
          <cell r="H93" t="e">
            <v>#N/A</v>
          </cell>
          <cell r="I93">
            <v>5</v>
          </cell>
          <cell r="J93">
            <v>-5</v>
          </cell>
          <cell r="M93">
            <v>0</v>
          </cell>
          <cell r="O93">
            <v>0</v>
          </cell>
          <cell r="S93" t="e">
            <v>#DIV/0!</v>
          </cell>
          <cell r="T93" t="e">
            <v>#DIV/0!</v>
          </cell>
          <cell r="U93">
            <v>0</v>
          </cell>
          <cell r="V93">
            <v>7.2</v>
          </cell>
          <cell r="W93">
            <v>6</v>
          </cell>
        </row>
        <row r="94">
          <cell r="A94" t="str">
            <v>376  Сардельки Сочинки с сочным окороком ТМ Стародворье полиамид мгс ф/в 0,4 кг СК3</v>
          </cell>
          <cell r="B94" t="str">
            <v>шт</v>
          </cell>
          <cell r="C94">
            <v>220</v>
          </cell>
          <cell r="E94">
            <v>131</v>
          </cell>
          <cell r="F94">
            <v>50</v>
          </cell>
          <cell r="G94">
            <v>0.4</v>
          </cell>
          <cell r="H94">
            <v>40</v>
          </cell>
          <cell r="I94">
            <v>187</v>
          </cell>
          <cell r="J94">
            <v>-56</v>
          </cell>
          <cell r="M94">
            <v>26.2</v>
          </cell>
          <cell r="N94">
            <v>185</v>
          </cell>
          <cell r="O94">
            <v>185</v>
          </cell>
          <cell r="S94">
            <v>8.9694656488549622</v>
          </cell>
          <cell r="T94">
            <v>1.9083969465648856</v>
          </cell>
          <cell r="U94">
            <v>20.8</v>
          </cell>
          <cell r="V94">
            <v>30</v>
          </cell>
          <cell r="W94">
            <v>39.200000000000003</v>
          </cell>
        </row>
        <row r="95">
          <cell r="A95" t="str">
            <v>383 Колбаса Сочинка по-европейски с сочной грудиной ТМ Стародворье в оболочке фиброуз в ва  Поком</v>
          </cell>
          <cell r="B95" t="str">
            <v>кг</v>
          </cell>
          <cell r="C95">
            <v>173.02600000000001</v>
          </cell>
          <cell r="E95">
            <v>139.637</v>
          </cell>
          <cell r="F95">
            <v>11.403</v>
          </cell>
          <cell r="G95">
            <v>1</v>
          </cell>
          <cell r="H95">
            <v>40</v>
          </cell>
          <cell r="I95">
            <v>224</v>
          </cell>
          <cell r="J95">
            <v>-84.363</v>
          </cell>
          <cell r="L95">
            <v>230</v>
          </cell>
          <cell r="M95">
            <v>27.927399999999999</v>
          </cell>
          <cell r="N95">
            <v>65.798399999999972</v>
          </cell>
          <cell r="O95">
            <v>100</v>
          </cell>
          <cell r="Q95">
            <v>150</v>
          </cell>
          <cell r="R95" t="str">
            <v>нет остатков, хорошая реализация</v>
          </cell>
          <cell r="S95">
            <v>12.224661085528908</v>
          </cell>
          <cell r="T95">
            <v>8.6439482372150653</v>
          </cell>
          <cell r="U95">
            <v>37.239800000000002</v>
          </cell>
          <cell r="V95">
            <v>27.539400000000001</v>
          </cell>
          <cell r="W95">
            <v>46.438400000000001</v>
          </cell>
        </row>
        <row r="96">
          <cell r="A96" t="str">
            <v>384  Колбаса Сочинка по-фински с сочным окороком ТМ Стародворье в оболочке фиброуз в ва  Поком</v>
          </cell>
          <cell r="B96" t="str">
            <v>кг</v>
          </cell>
          <cell r="C96">
            <v>239.07300000000001</v>
          </cell>
          <cell r="D96">
            <v>53.216999999999999</v>
          </cell>
          <cell r="E96">
            <v>272.911</v>
          </cell>
          <cell r="F96">
            <v>6.4790000000000001</v>
          </cell>
          <cell r="G96">
            <v>1</v>
          </cell>
          <cell r="H96">
            <v>40</v>
          </cell>
          <cell r="I96">
            <v>285.89999999999998</v>
          </cell>
          <cell r="J96">
            <v>-12.988999999999976</v>
          </cell>
          <cell r="L96">
            <v>150</v>
          </cell>
          <cell r="M96">
            <v>54.5822</v>
          </cell>
          <cell r="N96">
            <v>390</v>
          </cell>
          <cell r="O96">
            <v>390</v>
          </cell>
          <cell r="S96">
            <v>10.012036891147664</v>
          </cell>
          <cell r="T96">
            <v>2.8668503651373527</v>
          </cell>
          <cell r="U96">
            <v>43.287400000000005</v>
          </cell>
          <cell r="V96">
            <v>38.244199999999999</v>
          </cell>
          <cell r="W96">
            <v>37.636399999999995</v>
          </cell>
        </row>
        <row r="97">
          <cell r="A97" t="str">
            <v>388 Колбаски Филейбургские ТМ Баварушка с филе сочного окорока копченые в оболоч 0,28 кг ПОКОМ</v>
          </cell>
          <cell r="B97" t="str">
            <v>шт</v>
          </cell>
          <cell r="C97">
            <v>108</v>
          </cell>
          <cell r="D97">
            <v>18</v>
          </cell>
          <cell r="E97">
            <v>88</v>
          </cell>
          <cell r="F97">
            <v>26</v>
          </cell>
          <cell r="G97">
            <v>0.28000000000000003</v>
          </cell>
          <cell r="H97">
            <v>35</v>
          </cell>
          <cell r="I97">
            <v>99</v>
          </cell>
          <cell r="J97">
            <v>-11</v>
          </cell>
          <cell r="M97">
            <v>17.600000000000001</v>
          </cell>
          <cell r="N97">
            <v>100</v>
          </cell>
          <cell r="O97">
            <v>100</v>
          </cell>
          <cell r="S97">
            <v>7.1590909090909083</v>
          </cell>
          <cell r="T97">
            <v>1.4772727272727271</v>
          </cell>
          <cell r="U97">
            <v>9.8000000000000007</v>
          </cell>
          <cell r="V97">
            <v>15.6</v>
          </cell>
          <cell r="W97">
            <v>9.8000000000000007</v>
          </cell>
        </row>
        <row r="98">
          <cell r="A98" t="str">
            <v>389 Колбаса вареная Мусульманская Халяль ТМ Вязанка Халяль оболочка вектор 0,4 кг АК.  Поком</v>
          </cell>
          <cell r="B98" t="str">
            <v>шт</v>
          </cell>
          <cell r="C98">
            <v>13</v>
          </cell>
          <cell r="F98">
            <v>2</v>
          </cell>
          <cell r="G98">
            <v>0.4</v>
          </cell>
          <cell r="H98">
            <v>90</v>
          </cell>
          <cell r="I98">
            <v>2</v>
          </cell>
          <cell r="J98">
            <v>-2</v>
          </cell>
          <cell r="L98">
            <v>20</v>
          </cell>
          <cell r="M98">
            <v>0</v>
          </cell>
          <cell r="O98">
            <v>0</v>
          </cell>
          <cell r="S98" t="e">
            <v>#DIV/0!</v>
          </cell>
          <cell r="T98" t="e">
            <v>#DIV/0!</v>
          </cell>
          <cell r="U98">
            <v>5</v>
          </cell>
          <cell r="V98">
            <v>4.5999999999999996</v>
          </cell>
          <cell r="W98">
            <v>3.4</v>
          </cell>
          <cell r="X98" t="str">
            <v>нет в бланке заказов</v>
          </cell>
        </row>
        <row r="99">
          <cell r="A99" t="str">
            <v>391 Вареные колбасы «Докторская ГОСТ» Фикс.вес 0,37 п/а ТМ «Вязанка»  Поком</v>
          </cell>
          <cell r="B99" t="str">
            <v>шт</v>
          </cell>
          <cell r="C99">
            <v>113</v>
          </cell>
          <cell r="D99">
            <v>80</v>
          </cell>
          <cell r="E99">
            <v>163</v>
          </cell>
          <cell r="G99">
            <v>0.37</v>
          </cell>
          <cell r="H99">
            <v>50</v>
          </cell>
          <cell r="I99">
            <v>167</v>
          </cell>
          <cell r="J99">
            <v>-4</v>
          </cell>
          <cell r="L99">
            <v>170</v>
          </cell>
          <cell r="M99">
            <v>32.6</v>
          </cell>
          <cell r="N99">
            <v>190</v>
          </cell>
          <cell r="O99">
            <v>190</v>
          </cell>
          <cell r="S99">
            <v>11.042944785276074</v>
          </cell>
          <cell r="T99">
            <v>5.2147239263803682</v>
          </cell>
          <cell r="U99">
            <v>23.8</v>
          </cell>
          <cell r="V99">
            <v>26.4</v>
          </cell>
          <cell r="W99">
            <v>28.8</v>
          </cell>
        </row>
        <row r="100">
          <cell r="A100" t="str">
            <v>392 Вареные колбасы «Докторская ГОСТ» Фикс.вес 0,6 Вектор ТМ «Дугушка»  Поком</v>
          </cell>
          <cell r="B100" t="str">
            <v>шт</v>
          </cell>
          <cell r="C100">
            <v>30</v>
          </cell>
          <cell r="D100">
            <v>150</v>
          </cell>
          <cell r="E100">
            <v>114</v>
          </cell>
          <cell r="F100">
            <v>36</v>
          </cell>
          <cell r="G100">
            <v>0.6</v>
          </cell>
          <cell r="H100">
            <v>55</v>
          </cell>
          <cell r="I100">
            <v>114</v>
          </cell>
          <cell r="J100">
            <v>0</v>
          </cell>
          <cell r="L100">
            <v>35</v>
          </cell>
          <cell r="M100">
            <v>22.8</v>
          </cell>
          <cell r="N100">
            <v>160</v>
          </cell>
          <cell r="O100">
            <v>160</v>
          </cell>
          <cell r="S100">
            <v>10.131578947368421</v>
          </cell>
          <cell r="T100">
            <v>3.1140350877192979</v>
          </cell>
          <cell r="U100">
            <v>9.6</v>
          </cell>
          <cell r="V100">
            <v>23</v>
          </cell>
          <cell r="W100">
            <v>16.600000000000001</v>
          </cell>
        </row>
        <row r="101">
          <cell r="A101" t="str">
            <v>393 Ветчины Сливушка с индейкой Вязанка Фикс.вес 0,4 П/а Вязанка  Поком</v>
          </cell>
          <cell r="B101" t="str">
            <v>шт</v>
          </cell>
          <cell r="C101">
            <v>45</v>
          </cell>
          <cell r="D101">
            <v>198</v>
          </cell>
          <cell r="E101">
            <v>164</v>
          </cell>
          <cell r="F101">
            <v>49</v>
          </cell>
          <cell r="G101">
            <v>0.4</v>
          </cell>
          <cell r="H101">
            <v>50</v>
          </cell>
          <cell r="I101">
            <v>178</v>
          </cell>
          <cell r="J101">
            <v>-14</v>
          </cell>
          <cell r="L101">
            <v>45</v>
          </cell>
          <cell r="M101">
            <v>32.799999999999997</v>
          </cell>
          <cell r="N101">
            <v>235</v>
          </cell>
          <cell r="O101">
            <v>235</v>
          </cell>
          <cell r="S101">
            <v>10.030487804878049</v>
          </cell>
          <cell r="T101">
            <v>2.8658536585365857</v>
          </cell>
          <cell r="U101">
            <v>7.2</v>
          </cell>
          <cell r="V101">
            <v>30</v>
          </cell>
          <cell r="W101">
            <v>21.6</v>
          </cell>
        </row>
        <row r="102">
          <cell r="A102" t="str">
            <v>394 Ветчина Сочинка с сочным окороком ТМ Стародворье полиамид ф/в 0,35 кг  Поком</v>
          </cell>
          <cell r="B102" t="str">
            <v>шт</v>
          </cell>
          <cell r="C102">
            <v>136</v>
          </cell>
          <cell r="E102">
            <v>124</v>
          </cell>
          <cell r="F102">
            <v>12</v>
          </cell>
          <cell r="G102">
            <v>0.35</v>
          </cell>
          <cell r="H102">
            <v>50</v>
          </cell>
          <cell r="I102">
            <v>124</v>
          </cell>
          <cell r="J102">
            <v>0</v>
          </cell>
          <cell r="L102">
            <v>65</v>
          </cell>
          <cell r="M102">
            <v>24.8</v>
          </cell>
          <cell r="N102">
            <v>170</v>
          </cell>
          <cell r="O102">
            <v>170</v>
          </cell>
          <cell r="S102">
            <v>9.9596774193548381</v>
          </cell>
          <cell r="T102">
            <v>3.1048387096774195</v>
          </cell>
          <cell r="U102">
            <v>16.399999999999999</v>
          </cell>
          <cell r="V102">
            <v>17.8</v>
          </cell>
          <cell r="W102">
            <v>17</v>
          </cell>
        </row>
        <row r="103">
          <cell r="A103" t="str">
            <v>395 Ветчины «Дугушка» Фикс.вес 0,6 П/а ТМ «Дугушка»  Поком</v>
          </cell>
          <cell r="B103" t="str">
            <v>шт</v>
          </cell>
          <cell r="C103">
            <v>148</v>
          </cell>
          <cell r="D103">
            <v>36</v>
          </cell>
          <cell r="E103">
            <v>102</v>
          </cell>
          <cell r="F103">
            <v>52</v>
          </cell>
          <cell r="G103">
            <v>0.6</v>
          </cell>
          <cell r="H103">
            <v>55</v>
          </cell>
          <cell r="I103">
            <v>102</v>
          </cell>
          <cell r="J103">
            <v>0</v>
          </cell>
          <cell r="L103">
            <v>70</v>
          </cell>
          <cell r="M103">
            <v>20.399999999999999</v>
          </cell>
          <cell r="N103">
            <v>100</v>
          </cell>
          <cell r="O103">
            <v>100</v>
          </cell>
          <cell r="S103">
            <v>10.882352941176471</v>
          </cell>
          <cell r="T103">
            <v>5.9803921568627452</v>
          </cell>
          <cell r="U103">
            <v>13.4</v>
          </cell>
          <cell r="V103">
            <v>21.6</v>
          </cell>
          <cell r="W103">
            <v>19.399999999999999</v>
          </cell>
        </row>
        <row r="104">
          <cell r="A104" t="str">
            <v>396 Сардельки «Филейские» Фикс.вес 0,4 NDX мгс ТМ «Вязанка»</v>
          </cell>
          <cell r="B104" t="str">
            <v>шт</v>
          </cell>
          <cell r="C104">
            <v>52</v>
          </cell>
          <cell r="D104">
            <v>42</v>
          </cell>
          <cell r="E104">
            <v>42</v>
          </cell>
          <cell r="F104">
            <v>20</v>
          </cell>
          <cell r="G104">
            <v>0.4</v>
          </cell>
          <cell r="H104">
            <v>30</v>
          </cell>
          <cell r="I104">
            <v>42</v>
          </cell>
          <cell r="J104">
            <v>0</v>
          </cell>
          <cell r="L104">
            <v>45</v>
          </cell>
          <cell r="M104">
            <v>8.4</v>
          </cell>
          <cell r="O104">
            <v>0</v>
          </cell>
          <cell r="S104">
            <v>7.7380952380952381</v>
          </cell>
          <cell r="T104">
            <v>7.7380952380952381</v>
          </cell>
          <cell r="U104">
            <v>8.6</v>
          </cell>
          <cell r="V104">
            <v>13.2</v>
          </cell>
          <cell r="W104">
            <v>14.8</v>
          </cell>
        </row>
        <row r="105">
          <cell r="A105" t="str">
            <v>397 Сосиски Сливочные по-стародворски Бордо Фикс.вес 0,45 П/а мгс Стародворье  Поком</v>
          </cell>
          <cell r="B105" t="str">
            <v>шт</v>
          </cell>
          <cell r="C105">
            <v>117</v>
          </cell>
          <cell r="D105">
            <v>54</v>
          </cell>
          <cell r="E105">
            <v>54</v>
          </cell>
          <cell r="F105">
            <v>87</v>
          </cell>
          <cell r="G105">
            <v>0.45</v>
          </cell>
          <cell r="H105">
            <v>40</v>
          </cell>
          <cell r="I105">
            <v>54</v>
          </cell>
          <cell r="J105">
            <v>0</v>
          </cell>
          <cell r="L105">
            <v>130</v>
          </cell>
          <cell r="M105">
            <v>10.8</v>
          </cell>
          <cell r="O105">
            <v>0</v>
          </cell>
          <cell r="S105">
            <v>20.092592592592592</v>
          </cell>
          <cell r="T105">
            <v>20.092592592592592</v>
          </cell>
          <cell r="U105">
            <v>21.6</v>
          </cell>
          <cell r="V105">
            <v>25.2</v>
          </cell>
          <cell r="W105">
            <v>27.6</v>
          </cell>
        </row>
        <row r="106">
          <cell r="A106" t="str">
            <v>398 Сосиски Молочные Дугушки Дугушка Весовые П/а мгс Дугушка  Поком</v>
          </cell>
          <cell r="B106" t="str">
            <v>кг</v>
          </cell>
          <cell r="C106">
            <v>47.93</v>
          </cell>
          <cell r="D106">
            <v>22.523</v>
          </cell>
          <cell r="E106">
            <v>45.594999999999999</v>
          </cell>
          <cell r="F106">
            <v>23.922000000000001</v>
          </cell>
          <cell r="G106">
            <v>1</v>
          </cell>
          <cell r="H106">
            <v>45</v>
          </cell>
          <cell r="I106">
            <v>45.716999999999999</v>
          </cell>
          <cell r="J106">
            <v>-0.12199999999999989</v>
          </cell>
          <cell r="L106">
            <v>15</v>
          </cell>
          <cell r="M106">
            <v>9.1189999999999998</v>
          </cell>
          <cell r="N106">
            <v>60</v>
          </cell>
          <cell r="O106">
            <v>60</v>
          </cell>
          <cell r="S106">
            <v>10.847899989033886</v>
          </cell>
          <cell r="T106">
            <v>4.2682311656979932</v>
          </cell>
          <cell r="U106">
            <v>8.2902000000000005</v>
          </cell>
          <cell r="V106">
            <v>8.0898000000000003</v>
          </cell>
          <cell r="W106">
            <v>7.0561999999999996</v>
          </cell>
        </row>
        <row r="107">
          <cell r="A107" t="str">
            <v>431 Ветчина Филейская ТМ Вязанка ТС Столичная в оболочке полиамид 0,45 кг.  Поком</v>
          </cell>
          <cell r="B107" t="str">
            <v>шт</v>
          </cell>
          <cell r="C107">
            <v>-1</v>
          </cell>
          <cell r="F107">
            <v>-1</v>
          </cell>
          <cell r="G107">
            <v>0</v>
          </cell>
          <cell r="H107" t="e">
            <v>#N/A</v>
          </cell>
          <cell r="J107">
            <v>0</v>
          </cell>
          <cell r="M107">
            <v>0</v>
          </cell>
          <cell r="O107">
            <v>0</v>
          </cell>
          <cell r="S107" t="e">
            <v>#DIV/0!</v>
          </cell>
          <cell r="T107" t="e">
            <v>#DIV/0!</v>
          </cell>
          <cell r="U107">
            <v>0.2</v>
          </cell>
          <cell r="V107">
            <v>0</v>
          </cell>
          <cell r="W107">
            <v>0</v>
          </cell>
        </row>
        <row r="108">
          <cell r="A108" t="str">
            <v>446 Сосиски Баварские с сыром 0,35 кг. ТМ Стародворье в оболочке айпил в модифи газовой среде  Поком</v>
          </cell>
          <cell r="B108" t="str">
            <v>шт</v>
          </cell>
          <cell r="C108">
            <v>78</v>
          </cell>
          <cell r="E108">
            <v>1</v>
          </cell>
          <cell r="F108">
            <v>47</v>
          </cell>
          <cell r="G108">
            <v>0.35</v>
          </cell>
          <cell r="H108">
            <v>40</v>
          </cell>
          <cell r="I108">
            <v>1</v>
          </cell>
          <cell r="J108">
            <v>0</v>
          </cell>
          <cell r="L108">
            <v>20</v>
          </cell>
          <cell r="M108">
            <v>0.2</v>
          </cell>
          <cell r="O108">
            <v>0</v>
          </cell>
          <cell r="S108">
            <v>335</v>
          </cell>
          <cell r="T108">
            <v>335</v>
          </cell>
          <cell r="U108">
            <v>0</v>
          </cell>
          <cell r="V108">
            <v>0</v>
          </cell>
          <cell r="W108">
            <v>6.6</v>
          </cell>
        </row>
        <row r="109">
          <cell r="A109" t="str">
            <v>451 Сосиски «Баварские» Фикс.вес 0,35 П/а ТМ «Стародворье»  Поком</v>
          </cell>
          <cell r="B109" t="str">
            <v>шт</v>
          </cell>
          <cell r="C109">
            <v>30</v>
          </cell>
          <cell r="G109">
            <v>0.35</v>
          </cell>
          <cell r="H109">
            <v>45</v>
          </cell>
          <cell r="I109">
            <v>1</v>
          </cell>
          <cell r="J109">
            <v>-1</v>
          </cell>
          <cell r="L109">
            <v>30</v>
          </cell>
          <cell r="M109">
            <v>0</v>
          </cell>
          <cell r="O109">
            <v>0</v>
          </cell>
          <cell r="S109" t="e">
            <v>#DIV/0!</v>
          </cell>
          <cell r="T109" t="e">
            <v>#DIV/0!</v>
          </cell>
          <cell r="U109">
            <v>0</v>
          </cell>
          <cell r="V109">
            <v>0</v>
          </cell>
          <cell r="W109">
            <v>6</v>
          </cell>
        </row>
        <row r="110">
          <cell r="A110" t="str">
            <v>457 Колбаса Филейбургская ТМ Баварушка с филе сочного окорока в оболочке черева 0,13 кг.  Поком</v>
          </cell>
          <cell r="B110" t="str">
            <v>шт</v>
          </cell>
          <cell r="C110">
            <v>180</v>
          </cell>
          <cell r="E110">
            <v>143</v>
          </cell>
          <cell r="F110">
            <v>37</v>
          </cell>
          <cell r="G110">
            <v>0.13</v>
          </cell>
          <cell r="H110">
            <v>150</v>
          </cell>
          <cell r="I110">
            <v>169</v>
          </cell>
          <cell r="J110">
            <v>-26</v>
          </cell>
          <cell r="M110">
            <v>28.6</v>
          </cell>
          <cell r="N110">
            <v>220</v>
          </cell>
          <cell r="O110">
            <v>220</v>
          </cell>
          <cell r="S110">
            <v>8.9860139860139849</v>
          </cell>
          <cell r="T110">
            <v>1.2937062937062938</v>
          </cell>
          <cell r="U110">
            <v>0</v>
          </cell>
          <cell r="V110">
            <v>0</v>
          </cell>
          <cell r="W110">
            <v>0</v>
          </cell>
        </row>
        <row r="111">
          <cell r="A111" t="str">
            <v>Вареные колбасы «Любительская ГОСТ» Весовой п/а ТМ «Вязанка»</v>
          </cell>
          <cell r="G111">
            <v>1</v>
          </cell>
          <cell r="H111">
            <v>50</v>
          </cell>
          <cell r="M111">
            <v>0</v>
          </cell>
          <cell r="N111">
            <v>10</v>
          </cell>
          <cell r="O111">
            <v>10</v>
          </cell>
          <cell r="S111" t="e">
            <v>#DIV/0!</v>
          </cell>
          <cell r="T111" t="e">
            <v>#DIV/0!</v>
          </cell>
          <cell r="X111" t="str">
            <v>согласовал Химич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  <sheetName val="Донецк"/>
      <sheetName val="Луганск"/>
    </sheetNames>
    <sheetDataSet>
      <sheetData sheetId="0" refreshError="1"/>
      <sheetData sheetId="1" refreshError="1"/>
      <sheetData sheetId="2">
        <row r="1">
          <cell r="A1" t="str">
            <v>Склад ДОНЕЦК</v>
          </cell>
        </row>
      </sheetData>
      <sheetData sheetId="3">
        <row r="1">
          <cell r="A1" t="str">
            <v>Склад ЛУГАНСК</v>
          </cell>
          <cell r="D1">
            <v>14505.936</v>
          </cell>
        </row>
        <row r="2">
          <cell r="A2" t="str">
            <v>ПОКОМ Логистический Партнер</v>
          </cell>
          <cell r="D2">
            <v>14505.936</v>
          </cell>
        </row>
        <row r="3">
          <cell r="A3" t="str">
            <v>Вязанка Логистический Партнер(Кг)</v>
          </cell>
          <cell r="D3">
            <v>2375.395</v>
          </cell>
        </row>
        <row r="4">
          <cell r="A4" t="str">
            <v>001   Ветчина Столичная Вязанка, вектор, ВЕС.ПОКОМ</v>
          </cell>
          <cell r="D4">
            <v>1.3</v>
          </cell>
        </row>
        <row r="5">
          <cell r="A5" t="str">
            <v>003   Колбаса Вязанка с индейкой, вектор ВЕС, ПОКОМ</v>
          </cell>
          <cell r="D5">
            <v>1.3</v>
          </cell>
        </row>
        <row r="6">
          <cell r="A6" t="str">
            <v>005  Колбаса Докторская ГОСТ, Вязанка вектор,ВЕС. ПОКОМ</v>
          </cell>
          <cell r="D6">
            <v>564.66099999999994</v>
          </cell>
        </row>
        <row r="7">
          <cell r="A7" t="str">
            <v>016  Сосиски Вязанка Молочные, Вязанка вискофан  ВЕС.ПОКОМ</v>
          </cell>
          <cell r="D7">
            <v>91.55</v>
          </cell>
        </row>
        <row r="8">
          <cell r="A8" t="str">
            <v>017  Сосиски Вязанка Сливочные, Вязанка амицел ВЕС.ПОКОМ</v>
          </cell>
          <cell r="D8">
            <v>153.85</v>
          </cell>
        </row>
        <row r="9">
          <cell r="A9" t="str">
            <v>018  Сосиски Рубленые, Вязанка вискофан  ВЕС.ПОКОМ</v>
          </cell>
          <cell r="D9">
            <v>128.80000000000001</v>
          </cell>
        </row>
        <row r="10">
          <cell r="A10" t="str">
            <v>312  Ветчина Филейская ТМ Вязанка ТС Столичная ВЕС  ПОКОМ</v>
          </cell>
          <cell r="D10">
            <v>316.14999999999998</v>
          </cell>
        </row>
        <row r="11">
          <cell r="A11" t="str">
            <v>313 Колбаса вареная Молокуша ТМ Вязанка в оболочке полиамид. ВЕС  ПОКОМ</v>
          </cell>
          <cell r="D11">
            <v>420.55</v>
          </cell>
        </row>
        <row r="12">
          <cell r="A12" t="str">
            <v>314 Колбаса вареная Филейская ТМ Вязанка ТС Классическая в оболочке полиамид.  ПОКОМ</v>
          </cell>
          <cell r="D12">
            <v>349.5</v>
          </cell>
        </row>
        <row r="13">
          <cell r="A13" t="str">
            <v>363 Сардельки Филейские Вязанка ТМ Вязанка в обол NDX  ПОКОМ</v>
          </cell>
          <cell r="D13">
            <v>73.534000000000006</v>
          </cell>
        </row>
        <row r="14">
          <cell r="A14" t="str">
            <v>369 Колбаса Сливушка ТМ Вязанка в оболочке полиамид вес.  ПОКОМ</v>
          </cell>
          <cell r="D14">
            <v>231.6</v>
          </cell>
        </row>
        <row r="15">
          <cell r="A15" t="str">
            <v>370 Ветчина Сливушка с индейкой ТМ Вязанка в оболочке полиамид.</v>
          </cell>
          <cell r="D15">
            <v>42.6</v>
          </cell>
        </row>
        <row r="16">
          <cell r="A16" t="str">
            <v>Вязанка Логистический Партнер(Шт)</v>
          </cell>
          <cell r="D16">
            <v>457</v>
          </cell>
        </row>
        <row r="17">
          <cell r="A17" t="str">
            <v>022  Колбаса Вязанка со шпиком, вектор 0,5кг, ПОКОМ</v>
          </cell>
          <cell r="D17">
            <v>3</v>
          </cell>
        </row>
        <row r="18">
          <cell r="A18" t="str">
            <v>029  Сосиски Венские, Вязанка NDX МГС, 0.5кг, ПОКОМ</v>
          </cell>
          <cell r="D18">
            <v>3</v>
          </cell>
        </row>
        <row r="19">
          <cell r="A19" t="str">
            <v>030  Сосиски Вязанка Молочные, Вязанка вискофан МГС, 0.45кг, ПОКОМ</v>
          </cell>
          <cell r="D19">
            <v>66</v>
          </cell>
        </row>
        <row r="20">
          <cell r="A20" t="str">
            <v>032  Сосиски Вязанка Сливочные, Вязанка амицел МГС, 0.45кг, ПОКОМ</v>
          </cell>
          <cell r="D20">
            <v>98</v>
          </cell>
        </row>
        <row r="21">
          <cell r="A21" t="str">
            <v>339  Колбаса вареная Филейская ТМ Вязанка ТС Классическая, 0,40 кг.  ПОКОМ</v>
          </cell>
          <cell r="D21">
            <v>99</v>
          </cell>
        </row>
        <row r="22">
          <cell r="A22" t="str">
            <v>344 Колбаса Салями Финская ТМ Стародворски колбасы ТС Вязанка в оболочке фиброуз в вак 0,35 кг ПОКОМ</v>
          </cell>
          <cell r="D22">
            <v>1</v>
          </cell>
        </row>
        <row r="23">
          <cell r="A23" t="str">
            <v>367 Вареные колбасы Молокуша Вязанка Фикс.вес 0,45 п/а Вязанка  ПОКОМ</v>
          </cell>
          <cell r="D23">
            <v>57</v>
          </cell>
        </row>
        <row r="24">
          <cell r="A24" t="str">
            <v>391 Вареные колбасы «Докторская ГОСТ» Фикс.вес 0,37 п/а ТМ «Вязанка»  Поком</v>
          </cell>
          <cell r="D24">
            <v>51</v>
          </cell>
        </row>
        <row r="25">
          <cell r="A25" t="str">
            <v>393 Ветчины Сливушка с индейкой Вязанка Фикс.вес 0,4 П/а Вязанка  Поком</v>
          </cell>
          <cell r="D25">
            <v>51</v>
          </cell>
        </row>
        <row r="26">
          <cell r="A26" t="str">
            <v>396 Сардельки «Филейские» Фикс.вес 0,4 NDX мгс ТМ «Вязанка»</v>
          </cell>
          <cell r="D26">
            <v>25</v>
          </cell>
        </row>
        <row r="27">
          <cell r="A27" t="str">
            <v>432 Сосиски Молокуши миникушай ТМ Вязанка в оболочке амицел в м среде 0.33 кг.  Поком</v>
          </cell>
          <cell r="D27">
            <v>3</v>
          </cell>
        </row>
        <row r="28">
          <cell r="A28" t="str">
            <v>Логистический Партнер кг</v>
          </cell>
          <cell r="D28">
            <v>7897.1409999999996</v>
          </cell>
        </row>
        <row r="29">
          <cell r="A29" t="str">
            <v>200  Ветчина Дугушка ТМ Стародворье, вектор в/у    ПОКОМ</v>
          </cell>
          <cell r="D29">
            <v>241.65</v>
          </cell>
        </row>
        <row r="30">
          <cell r="A30" t="str">
            <v>201  Ветчина Нежная ТМ Особый рецепт, (2,5кг), ПОКОМ</v>
          </cell>
          <cell r="D30">
            <v>1045.3</v>
          </cell>
        </row>
        <row r="31">
          <cell r="A31" t="str">
            <v>215  Колбаса Докторская ГОСТ Дугушка, ВЕС, ТМ Стародворье ПОКОМ</v>
          </cell>
          <cell r="D31">
            <v>50.05</v>
          </cell>
        </row>
        <row r="32">
          <cell r="A32" t="str">
            <v>217  Колбаса Докторская Дугушка, ВЕС, НЕ ГОСТ, ТМ Стародворье ПОКОМ</v>
          </cell>
          <cell r="D32">
            <v>557.75</v>
          </cell>
        </row>
        <row r="33">
          <cell r="A33" t="str">
            <v>218  Колбаса Докторская оригинальная ТМ Особый рецепт БОЛЬШОЙ БАТОН, п/а ВЕС, ТМ Стародворье ПОКОМ</v>
          </cell>
          <cell r="D33">
            <v>20</v>
          </cell>
        </row>
        <row r="34">
          <cell r="A34" t="str">
            <v>219  Колбаса Докторская Особая ТМ Особый рецепт, ВЕС  ПОКОМ</v>
          </cell>
          <cell r="D34">
            <v>1557.8</v>
          </cell>
        </row>
        <row r="35">
          <cell r="A35" t="str">
            <v>225  Колбаса Дугушка со шпиком, ВЕС, ТМ Стародворье   ПОКОМ</v>
          </cell>
          <cell r="D35">
            <v>60.85</v>
          </cell>
        </row>
        <row r="36">
          <cell r="A36" t="str">
            <v>229  Колбаса Молочная Дугушка, в/у, ВЕС, ТМ Стародворье   ПОКОМ</v>
          </cell>
          <cell r="D36">
            <v>501.45</v>
          </cell>
        </row>
        <row r="37">
          <cell r="A37" t="str">
            <v>230  Колбаса Молочная Особая ТМ Особый рецепт, п/а, ВЕС. ПОКОМ</v>
          </cell>
          <cell r="D37">
            <v>1331.8</v>
          </cell>
        </row>
        <row r="38">
          <cell r="A38" t="str">
            <v>235  Колбаса Особая ТМ Особый рецепт, ВЕС, ТМ Стародворье ПОКОМ</v>
          </cell>
          <cell r="D38">
            <v>683.8</v>
          </cell>
        </row>
        <row r="39">
          <cell r="A39" t="str">
            <v>236  Колбаса Рубленая ЗАПЕЧ. Дугушка ТМ Стародворье, вектор, в/к    ПОКОМ</v>
          </cell>
          <cell r="D39">
            <v>147.94999999999999</v>
          </cell>
        </row>
        <row r="40">
          <cell r="A40" t="str">
            <v>239  Колбаса Салями запеч Дугушка, оболочка вектор, ВЕС, ТМ Стародворье  ПОКОМ</v>
          </cell>
          <cell r="D40">
            <v>159.75</v>
          </cell>
        </row>
        <row r="41">
          <cell r="A41" t="str">
            <v>242  Колбаса Сервелат ЗАПЕЧ.Дугушка ТМ Стародворье, вектор, в/к     ПОКОМ</v>
          </cell>
          <cell r="D41">
            <v>240.02</v>
          </cell>
        </row>
        <row r="42">
          <cell r="A42" t="str">
            <v>243  Колбаса Сервелат Зернистый, ВЕС.  ПОКОМ</v>
          </cell>
          <cell r="D42">
            <v>38.65</v>
          </cell>
        </row>
        <row r="43">
          <cell r="A43" t="str">
            <v>244  Колбаса Сервелат Кремлевский, ВЕС. ПОКОМ</v>
          </cell>
          <cell r="D43">
            <v>67.7</v>
          </cell>
        </row>
        <row r="44">
          <cell r="A44" t="str">
            <v>247  Сардельки Нежные, ВЕС.  ПОКОМ</v>
          </cell>
          <cell r="D44">
            <v>92.7</v>
          </cell>
        </row>
        <row r="45">
          <cell r="A45" t="str">
            <v>248  Сардельки Сочные ТМ Особый рецепт,   ПОКОМ</v>
          </cell>
          <cell r="D45">
            <v>88.4</v>
          </cell>
        </row>
        <row r="46">
          <cell r="A46" t="str">
            <v>250  Сардельки стародворские с говядиной в обол. NDX, ВЕС. ПОКОМ</v>
          </cell>
          <cell r="D46">
            <v>108.7</v>
          </cell>
        </row>
        <row r="47">
          <cell r="A47" t="str">
            <v>251  Сосиски Баварские, ВЕС.  ПОКОМ</v>
          </cell>
          <cell r="D47">
            <v>37.799999999999997</v>
          </cell>
        </row>
        <row r="48">
          <cell r="A48" t="str">
            <v>255  Сосиски Молочные для завтрака ТМ Особый рецепт, п/а МГС, ВЕС, ТМ Стародворье  ПОКОМ</v>
          </cell>
          <cell r="D48">
            <v>247.3</v>
          </cell>
        </row>
        <row r="49">
          <cell r="A49" t="str">
            <v>257  Сосиски Молочные оригинальные ТМ Особый рецепт, ВЕС.   ПОКОМ</v>
          </cell>
          <cell r="D49">
            <v>15.6</v>
          </cell>
        </row>
        <row r="50">
          <cell r="A50" t="str">
            <v>259  Сосиски Сливочные Дугушка, ВЕС.   ПОКОМ</v>
          </cell>
          <cell r="D50">
            <v>1.3</v>
          </cell>
        </row>
        <row r="51">
          <cell r="A51" t="str">
            <v>263  Шпикачки Стародворские, ВЕС.  ПОКОМ</v>
          </cell>
          <cell r="D51">
            <v>13</v>
          </cell>
        </row>
        <row r="52">
          <cell r="A52" t="str">
            <v>266  Колбаса Филейбургская с сочным окороком, ВЕС, ТМ Баварушка  ПОКОМ</v>
          </cell>
          <cell r="D52">
            <v>64.2</v>
          </cell>
        </row>
        <row r="53">
          <cell r="A53" t="str">
            <v>267  Колбаса Салями Филейбургская зернистая, оболочка фиброуз, ВЕС, ТМ Баварушка  ПОКОМ</v>
          </cell>
          <cell r="D53">
            <v>22.5</v>
          </cell>
        </row>
        <row r="54">
          <cell r="A54" t="str">
            <v>283  Сосиски Сочинки, ВЕС, ТМ Стародворье ПОКОМ</v>
          </cell>
          <cell r="D54">
            <v>87.3</v>
          </cell>
        </row>
        <row r="55">
          <cell r="A55" t="str">
            <v>297  Колбаса Мясорубская с рубленой грудинкой ВЕС ТМ Стародворье  ПОКОМ</v>
          </cell>
          <cell r="D55">
            <v>73.400000000000006</v>
          </cell>
        </row>
        <row r="56">
          <cell r="A56" t="str">
            <v>358 Колбаса Сервелат Мясорубский ТМ Стародворье с мелкорубленным окороком в вак упак  ПОКОМ</v>
          </cell>
          <cell r="D56">
            <v>79.7</v>
          </cell>
        </row>
        <row r="57">
          <cell r="A57" t="str">
            <v>383 Колбаса Сочинка по-европейски с сочной грудиной ТМ Стародворье в оболочке фиброуз в ва  Поком</v>
          </cell>
          <cell r="D57">
            <v>132</v>
          </cell>
        </row>
        <row r="58">
          <cell r="A58" t="str">
            <v>384  Колбаса Сочинка по-фински с сочным окороком ТМ Стародворье в оболочке фиброуз в ва  Поком</v>
          </cell>
          <cell r="D58">
            <v>112.4</v>
          </cell>
        </row>
        <row r="59">
          <cell r="A59" t="str">
            <v>398 Сосиски Молочные Дугушки Дугушка Весовые П/а мгс Дугушка  Поком</v>
          </cell>
          <cell r="D59">
            <v>16.321000000000002</v>
          </cell>
        </row>
        <row r="60">
          <cell r="A60" t="str">
            <v>Логистический Партнер Шт</v>
          </cell>
          <cell r="D60">
            <v>2009</v>
          </cell>
        </row>
        <row r="61">
          <cell r="A61" t="str">
            <v>047  Кол Баварская, белков.обол. в термоусад. пакете 0.17 кг, ТМ Стародворье  ПОКОМ</v>
          </cell>
          <cell r="D61">
            <v>49</v>
          </cell>
        </row>
        <row r="62">
          <cell r="A62" t="str">
            <v>054  Колбаса вареная Филейбургская с филе сочного окорока, 0,45 кг, БАВАРУШКА ПОКОМ</v>
          </cell>
          <cell r="D62">
            <v>9</v>
          </cell>
        </row>
        <row r="63">
          <cell r="A63" t="str">
            <v>062  Колбаса Кракушка пряная с сальцем, 0.3кг в/у п/к, БАВАРУШКА ПОКОМ</v>
          </cell>
          <cell r="D63">
            <v>43</v>
          </cell>
        </row>
        <row r="64">
          <cell r="A64" t="str">
            <v>064  Колбаса Молочная Дугушка, вектор 0,4 кг, ТМ Стародворье  ПОКОМ</v>
          </cell>
          <cell r="D64">
            <v>24</v>
          </cell>
        </row>
        <row r="65">
          <cell r="A65" t="str">
            <v>079  Колбаса Сервелат Кремлевский,  0.35 кг, ПОКОМ</v>
          </cell>
          <cell r="D65">
            <v>41</v>
          </cell>
        </row>
        <row r="66">
          <cell r="A66" t="str">
            <v>083  Колбаса Швейцарская 0,17 кг., ШТ., сырокопченая   ПОКОМ</v>
          </cell>
          <cell r="D66">
            <v>103</v>
          </cell>
        </row>
        <row r="67">
          <cell r="A67" t="str">
            <v>096  Сосиски Баварские,  0.42кг,ПОКОМ</v>
          </cell>
          <cell r="D67">
            <v>47</v>
          </cell>
        </row>
        <row r="68">
          <cell r="A68" t="str">
            <v>117  Колбаса Сервелат Филейбургский с ароматными пряностями, в/у 0,35 кг срез, БАВАРУШКА ПОКОМ</v>
          </cell>
          <cell r="D68">
            <v>37</v>
          </cell>
        </row>
        <row r="69">
          <cell r="A69" t="str">
            <v>118  Колбаса Сервелат Филейбургский с филе сочного окорока, в/у 0,35 кг срез, БАВАРУШКА ПОКОМ</v>
          </cell>
          <cell r="D69">
            <v>32</v>
          </cell>
        </row>
        <row r="70">
          <cell r="A70" t="str">
            <v>272  Колбаса Сервелат Филедворский, фиброуз, в/у 0,35 кг срез,  ПОКОМ</v>
          </cell>
          <cell r="D70">
            <v>54</v>
          </cell>
        </row>
        <row r="71">
          <cell r="A71" t="str">
            <v>273  Сосиски Сочинки с сочной грудинкой, МГС 0.4кг,   ПОКОМ</v>
          </cell>
          <cell r="D71">
            <v>77</v>
          </cell>
        </row>
        <row r="72">
          <cell r="A72" t="str">
            <v>296  Колбаса Мясорубская с рубленой грудинкой 0,35кг срез ТМ Стародворье  ПОКОМ</v>
          </cell>
          <cell r="D72">
            <v>86</v>
          </cell>
        </row>
        <row r="73">
          <cell r="A73" t="str">
            <v>301  Сосиски Сочинки по-баварски с сыром,  0.4кг, ТМ Стародворье  ПОКОМ</v>
          </cell>
          <cell r="D73">
            <v>176</v>
          </cell>
        </row>
        <row r="74">
          <cell r="A74" t="str">
            <v>302  Сосиски Сочинки по-баварски,  0.4кг, ТМ Стародворье  ПОКОМ</v>
          </cell>
          <cell r="D74">
            <v>189</v>
          </cell>
        </row>
        <row r="75">
          <cell r="A75" t="str">
            <v>309  Сосиски Сочинки с сыром 0,4 кг ТМ Стародворье  ПОКОМ</v>
          </cell>
          <cell r="D75">
            <v>27</v>
          </cell>
        </row>
        <row r="76">
          <cell r="A76" t="str">
            <v>320  Сосиски Сочинки с сочным окороком 0,4 кг ТМ Стародворье  ПОКОМ</v>
          </cell>
          <cell r="D76">
            <v>218</v>
          </cell>
        </row>
        <row r="77">
          <cell r="A77" t="str">
            <v>325 Колбаса Сервелат Мясорубский ТМ Стародворье с мелкорубленным окороком 0,35 кг  ПОКОМ</v>
          </cell>
          <cell r="D77">
            <v>97</v>
          </cell>
        </row>
        <row r="78">
          <cell r="A78" t="str">
            <v>343 Колбаса Докторская оригинальная ТМ Особый рецепт в оболочке полиамид 0,4 кг.  ПОКОМ</v>
          </cell>
          <cell r="D78">
            <v>20</v>
          </cell>
        </row>
        <row r="79">
          <cell r="A79" t="str">
            <v>351 Сосиски Филейбургские с грудкой ТМ Баварушка в оболо амицел в моди газовой среде 0,33 кг  Поком</v>
          </cell>
          <cell r="D79">
            <v>1</v>
          </cell>
        </row>
        <row r="80">
          <cell r="A80" t="str">
            <v>352  Сардельки Сочинки с сыром 0,4 кг ТМ Стародворье   ПОКОМ</v>
          </cell>
          <cell r="D80">
            <v>45</v>
          </cell>
        </row>
        <row r="81">
          <cell r="A81" t="str">
            <v>361 Колбаса Салями Филейбургская зернистая ТМ Баварушка в оболочке  в вак 0.28кг ПОКОМ</v>
          </cell>
          <cell r="D81">
            <v>39</v>
          </cell>
        </row>
        <row r="82">
          <cell r="A82" t="str">
            <v>364 Колбаса Сервелат Филейбургский с копченой грудинкой ТМ Баварушка  в/у 0,28 кг  ПОКОМ</v>
          </cell>
          <cell r="D82">
            <v>109</v>
          </cell>
        </row>
        <row r="83">
          <cell r="A83" t="str">
            <v>371  Сосиски Сочинки Молочные 0,4 кг ТМ Стародворье  ПОКОМ</v>
          </cell>
          <cell r="D83">
            <v>119</v>
          </cell>
        </row>
        <row r="84">
          <cell r="A84" t="str">
            <v>372  Сосиски Сочинки Сливочные 0,4 кг ТМ Стародворье  ПОКОМ</v>
          </cell>
          <cell r="D84">
            <v>145</v>
          </cell>
        </row>
        <row r="85">
          <cell r="A85" t="str">
            <v>376  Сардельки Сочинки с сочным окороком ТМ Стародворье полиамид мгс ф/в 0,4 кг СК3</v>
          </cell>
          <cell r="D85">
            <v>28</v>
          </cell>
        </row>
        <row r="86">
          <cell r="A86" t="str">
            <v>388 Колбаски Филейбургские ТМ Баварушка с филе сочного окорока копченые в оболоч 0,28 кг ПОКОМ</v>
          </cell>
          <cell r="D86">
            <v>32</v>
          </cell>
        </row>
        <row r="87">
          <cell r="A87" t="str">
            <v>392 Вареные колбасы «Докторская ГОСТ» Фикс.вес 0,6 Вектор ТМ «Дугушка»  Поком</v>
          </cell>
          <cell r="D87">
            <v>42</v>
          </cell>
        </row>
        <row r="88">
          <cell r="A88" t="str">
            <v>394 Ветчина Сочинка с сочным окороком ТМ Стародворье полиамид ф/в 0,35 кг  Поком</v>
          </cell>
          <cell r="D88">
            <v>15</v>
          </cell>
        </row>
        <row r="89">
          <cell r="A89" t="str">
            <v>395 Ветчины «Дугушка» Фикс.вес 0,6 П/а ТМ «Дугушка»  Поком</v>
          </cell>
          <cell r="D89">
            <v>36</v>
          </cell>
        </row>
        <row r="90">
          <cell r="A90" t="str">
            <v>397 Сосиски Сливочные по-стародворски Бордо Фикс.вес 0,45 П/а мгс Стародворье  Поком</v>
          </cell>
          <cell r="D90">
            <v>44</v>
          </cell>
        </row>
        <row r="91">
          <cell r="A91" t="str">
            <v>457 Колбаса Филейбургская ТМ Баварушка с филе сочного окорока в оболочке черева 0,13 кг.  Поком</v>
          </cell>
          <cell r="D91">
            <v>25</v>
          </cell>
        </row>
        <row r="92">
          <cell r="A92" t="str">
            <v>ПОКОМ Логистический Партнер Заморозка</v>
          </cell>
          <cell r="D92">
            <v>1767.4</v>
          </cell>
        </row>
        <row r="93">
          <cell r="A93" t="str">
            <v>Готовые чебупели острые с мясом Горячая штучка 0,3 кг зам  ПОКОМ</v>
          </cell>
          <cell r="D93">
            <v>54</v>
          </cell>
        </row>
        <row r="94">
          <cell r="A94" t="str">
            <v>Готовые чебупели с ветчиной и сыром Горячая штучка 0,3кг зам  ПОКОМ</v>
          </cell>
          <cell r="D94">
            <v>41</v>
          </cell>
        </row>
        <row r="95">
          <cell r="A95" t="str">
            <v>Готовые чебупели с мясом ТМ Горячая штучка Без свинины 0,3 кг  ПОКОМ</v>
          </cell>
          <cell r="D95">
            <v>17</v>
          </cell>
        </row>
        <row r="96">
          <cell r="A96" t="str">
            <v>Готовые чебупели сочные с мясом ТМ Горячая штучка  0,3кг зам  ПОКОМ</v>
          </cell>
          <cell r="D96">
            <v>27</v>
          </cell>
        </row>
        <row r="97">
          <cell r="A97" t="str">
            <v>Готовые чебуреки с мясом ТМ Горячая штучка 0,09 кг флоу-пак ПОКОМ</v>
          </cell>
          <cell r="D97">
            <v>53</v>
          </cell>
        </row>
        <row r="98">
          <cell r="A98" t="str">
            <v>Жар-боллы с курочкой и сыром. Кулинарные изделия рубленые в тесте куриные жареные  ПОКОМ</v>
          </cell>
          <cell r="D98">
            <v>3</v>
          </cell>
        </row>
        <row r="99">
          <cell r="A99" t="str">
            <v>Жар-ладушки с мясом ТМ Зареченские ТС Зареченские продукты.  Поком</v>
          </cell>
          <cell r="D99">
            <v>236.4</v>
          </cell>
        </row>
        <row r="100">
          <cell r="A100" t="str">
            <v>Жар-ладушки с яблоком и грушей. Изделия хлебобулочные жареные с начинкой зам  ПОКОМ</v>
          </cell>
          <cell r="D100">
            <v>11.1</v>
          </cell>
        </row>
        <row r="101">
          <cell r="A101" t="str">
            <v>Жар-мени с картофелем и сочной грудинкой. ВЕС  ПОКОМ</v>
          </cell>
          <cell r="D101">
            <v>7.5</v>
          </cell>
        </row>
        <row r="102">
          <cell r="A102" t="str">
            <v>Круггетсы с сырным соусом ТМ Горячая штучка 0,25 кг зам  ПОКОМ</v>
          </cell>
          <cell r="D102">
            <v>21</v>
          </cell>
        </row>
        <row r="103">
          <cell r="A103" t="str">
            <v>Круггетсы сочные ТМ Горячая штучка ТС Круггетсы 0,25 кг зам  ПОКОМ</v>
          </cell>
          <cell r="D103">
            <v>21</v>
          </cell>
        </row>
        <row r="104">
          <cell r="A104" t="str">
            <v>Мини-сосиски в тесте "Фрайпики" 1,8кг ВЕС,  ПОКОМ</v>
          </cell>
          <cell r="D104">
            <v>1.8</v>
          </cell>
        </row>
        <row r="105">
          <cell r="A105" t="str">
            <v>Наггетсы из печи 0,25кг ТМ Вязанка ТС Няняггетсы Сливушки замор.  ПОКОМ</v>
          </cell>
          <cell r="D105">
            <v>86</v>
          </cell>
        </row>
        <row r="106">
          <cell r="A106" t="str">
            <v>Наггетсы Нагетосы Сочная курочка в хруст панир со сметаной и зеленью ТМ Горячая штучка 0,25 ПОКОМ</v>
          </cell>
          <cell r="D106">
            <v>12</v>
          </cell>
        </row>
        <row r="107">
          <cell r="A107" t="str">
            <v>Наггетсы Нагетосы Сочная курочка со сладкой паприкой ТМ Горячая штучка ф/в 0,25 кг  ПОКОМ</v>
          </cell>
          <cell r="D107">
            <v>6</v>
          </cell>
        </row>
        <row r="108">
          <cell r="A108" t="str">
            <v>Наггетсы Нагетосы Сочная курочка ТМ Горячая штучка 0,25 кг зам  ПОКОМ</v>
          </cell>
          <cell r="D108">
            <v>97</v>
          </cell>
        </row>
        <row r="109">
          <cell r="A109" t="str">
            <v>Наггетсы с индейкой 0,25кг ТМ Вязанка ТС Няняггетсы Сливушки НД2 замор.  ПОКОМ</v>
          </cell>
          <cell r="D109">
            <v>80</v>
          </cell>
        </row>
        <row r="110">
          <cell r="A110" t="str">
            <v>Наггетсы Хрустящие ТМ Зареченские ТС Зареченские продукты. Поком</v>
          </cell>
          <cell r="D110">
            <v>29</v>
          </cell>
        </row>
        <row r="111">
          <cell r="A111" t="str">
            <v>Пекерсы с индейкой в сливочном соусе ТМ Горячая штучка 0,25 кг зам  ПОКОМ</v>
          </cell>
          <cell r="D111">
            <v>11</v>
          </cell>
        </row>
        <row r="112">
          <cell r="A112" t="str">
            <v>Пельмени Grandmeni с говядиной в сливочном соусе ТМ Горячая штучка флоупак сфера 0,75 кг.  ПОКОМ</v>
          </cell>
          <cell r="D112">
            <v>4</v>
          </cell>
        </row>
        <row r="113">
          <cell r="A113" t="str">
            <v>Пельмени Grandmeni с говядиной ТМ Горячая штучка флоупак сфера 0,75 кг. ПОКОМ</v>
          </cell>
          <cell r="D113">
            <v>3</v>
          </cell>
        </row>
        <row r="114">
          <cell r="A114" t="str">
            <v>Пельмени Grandmeni со сливочным маслом Горячая штучка 0,75 кг ПОКОМ</v>
          </cell>
          <cell r="D114">
            <v>3</v>
          </cell>
        </row>
        <row r="115">
          <cell r="A115" t="str">
            <v>Пельмени Бигбули с мясом, Горячая штучка 0,9кг  ПОКОМ</v>
          </cell>
          <cell r="D115">
            <v>16</v>
          </cell>
        </row>
        <row r="116">
          <cell r="A116" t="str">
            <v>Пельмени Бигбули с мясом, Горячая штучка сфера 0,43 кг  ПОКОМ</v>
          </cell>
          <cell r="D116">
            <v>3</v>
          </cell>
        </row>
        <row r="117">
          <cell r="A117" t="str">
            <v>Пельмени Бигбули со слив.маслом 0,9 кг   Поком</v>
          </cell>
          <cell r="D117">
            <v>33</v>
          </cell>
        </row>
        <row r="118">
          <cell r="A118" t="str">
            <v>Пельмени Бигбули со сливочным маслом ТМ Горячая штучка ТС Бигбули ГШ флоу-пак сфера 0,43 УВС.  ПОКОМ</v>
          </cell>
          <cell r="D118">
            <v>4</v>
          </cell>
        </row>
        <row r="119">
          <cell r="A119" t="str">
            <v>Пельмени Бульмени с говядиной и свининой Горячая шт. 0,9 кг  ПОКОМ</v>
          </cell>
          <cell r="D119">
            <v>38</v>
          </cell>
        </row>
        <row r="120">
          <cell r="A120" t="str">
            <v>Пельмени Бульмени с говядиной и свининой Горячая штучка 0,43  ПОКОМ</v>
          </cell>
          <cell r="D120">
            <v>8</v>
          </cell>
        </row>
        <row r="121">
          <cell r="A121" t="str">
            <v>Пельмени Бульмени с говядиной и свининой Наваристые Горячая штучка ВЕС  ПОКОМ</v>
          </cell>
          <cell r="D121">
            <v>145</v>
          </cell>
        </row>
        <row r="122">
          <cell r="A122" t="str">
            <v>Пельмени Бульмени со сливочным маслом Горячая штучка 0,9 кг  ПОКОМ</v>
          </cell>
          <cell r="D122">
            <v>29</v>
          </cell>
        </row>
        <row r="123">
          <cell r="A123" t="str">
            <v>Пельмени Бульмени со сливочным маслом ТМ Горячая шт. 0,43 кг  ПОКОМ</v>
          </cell>
          <cell r="D123">
            <v>10</v>
          </cell>
        </row>
        <row r="124">
          <cell r="A124" t="str">
            <v>Пельмени Мясорубские ТМ Стародворье фоу-пак равиоли 0,7 кг.  Поком</v>
          </cell>
          <cell r="D124">
            <v>34</v>
          </cell>
        </row>
        <row r="125">
          <cell r="A125" t="str">
            <v>Пельмени отборные  с говядиной и свининой 0,43кг ушко  Поком</v>
          </cell>
          <cell r="D125">
            <v>3</v>
          </cell>
        </row>
        <row r="126">
          <cell r="A126" t="str">
            <v>Пельмени Отборные из свинины и говядины 0,9 кг ТМ Стародворье ТС Медвежье ушко  ПОКОМ</v>
          </cell>
          <cell r="D126">
            <v>12</v>
          </cell>
        </row>
        <row r="127">
          <cell r="A127" t="str">
            <v>Пельмени Отборные с говядиной 0,9 кг НОВА ТМ Стародворье ТС Медвежье ушко  ПОКОМ</v>
          </cell>
          <cell r="D127">
            <v>15</v>
          </cell>
        </row>
        <row r="128">
          <cell r="A128" t="str">
            <v>Пельмени С говядиной и свининой, ВЕС, ТМ Славница сфера пуговки  ПОКОМ</v>
          </cell>
          <cell r="D128">
            <v>45</v>
          </cell>
        </row>
        <row r="129">
          <cell r="A129" t="str">
            <v>Пельмени Сочные стародв. сфера 0,43кг  Поком</v>
          </cell>
          <cell r="D129">
            <v>9</v>
          </cell>
        </row>
        <row r="130">
          <cell r="A130" t="str">
            <v>Пельмени Сочные сфера 0,9 кг ТМ Стародворье ПОКОМ</v>
          </cell>
          <cell r="D130">
            <v>19</v>
          </cell>
        </row>
        <row r="131">
          <cell r="A131" t="str">
            <v>Хотстеры ТМ Горячая штучка ТС Хотстеры 0,25 кг зам  ПОКОМ</v>
          </cell>
          <cell r="D131">
            <v>38</v>
          </cell>
        </row>
        <row r="132">
          <cell r="A132" t="str">
            <v>Хрустящие крылышки острые к пиву ТМ Горячая штучка 0,3кг зам  ПОКОМ</v>
          </cell>
          <cell r="D132">
            <v>11</v>
          </cell>
        </row>
        <row r="133">
          <cell r="A133" t="str">
            <v>Хрустящие крылышки ТМ Горячая штучка 0,3 кг зам  ПОКОМ</v>
          </cell>
          <cell r="D133">
            <v>24</v>
          </cell>
        </row>
        <row r="134">
          <cell r="A134" t="str">
            <v>Хрустящие крылышки ТМ Зареченские ТС Зареченские продукты.   Поком</v>
          </cell>
          <cell r="D134">
            <v>32.4</v>
          </cell>
        </row>
        <row r="135">
          <cell r="A135" t="str">
            <v>Чебупай сочное яблоко ТМ Горячая штучка ТС Чебупай 0,2 кг УВС.  зам  ПОКОМ</v>
          </cell>
          <cell r="D135">
            <v>18</v>
          </cell>
        </row>
        <row r="136">
          <cell r="A136" t="str">
            <v>Чебупай спелая вишня ТМ Горячая штучка ТС Чебупай 0,2 кг УВС. зам  ПОКОМ</v>
          </cell>
          <cell r="D136">
            <v>18</v>
          </cell>
        </row>
        <row r="137">
          <cell r="A137" t="str">
            <v>Чебупицца курочка по-итальянски Горячая штучка 0,25 кг зам  ПОКОМ</v>
          </cell>
          <cell r="D137">
            <v>67</v>
          </cell>
        </row>
        <row r="138">
          <cell r="A138" t="str">
            <v>Чебупицца Пепперони ТМ Горячая штучка ТС Чебупицца 0.25кг зам  ПОКОМ</v>
          </cell>
          <cell r="D138">
            <v>66</v>
          </cell>
        </row>
        <row r="139">
          <cell r="A139" t="str">
            <v>Чебуреки Мясные вес 2,7 кг ТМ Зареченские ТС Зареченские продукты   Поком</v>
          </cell>
          <cell r="D139">
            <v>16.2</v>
          </cell>
        </row>
        <row r="140">
          <cell r="A140" t="str">
            <v>Чебуреки сочные ТМ Зареченские ТС Зареченские продукты.  Поком</v>
          </cell>
          <cell r="D140">
            <v>25</v>
          </cell>
        </row>
        <row r="141">
          <cell r="A141" t="str">
            <v>Чебуречище горячая штучка 0,14кг Поком</v>
          </cell>
          <cell r="D141">
            <v>204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X108"/>
  <sheetViews>
    <sheetView tabSelected="1" workbookViewId="0">
      <pane ySplit="5" topLeftCell="A27" activePane="bottomLeft" state="frozen"/>
      <selection pane="bottomLeft" activeCell="N4" sqref="N4"/>
    </sheetView>
  </sheetViews>
  <sheetFormatPr defaultColWidth="10.5" defaultRowHeight="11.45" customHeight="1" outlineLevelRow="1" x14ac:dyDescent="0.2"/>
  <cols>
    <col min="1" max="1" width="64.1640625" style="1" customWidth="1"/>
    <col min="2" max="2" width="3.5" style="1" customWidth="1"/>
    <col min="3" max="6" width="7.83203125" style="1" customWidth="1"/>
    <col min="7" max="7" width="4.5" style="22" customWidth="1"/>
    <col min="8" max="8" width="5.5" style="2" customWidth="1"/>
    <col min="9" max="16" width="9" style="2" customWidth="1"/>
    <col min="17" max="17" width="21" style="2" customWidth="1"/>
    <col min="18" max="19" width="4.83203125" style="2" customWidth="1"/>
    <col min="20" max="22" width="7.83203125" style="2" customWidth="1"/>
    <col min="23" max="23" width="27" style="2" customWidth="1"/>
    <col min="24" max="16384" width="10.5" style="2"/>
  </cols>
  <sheetData>
    <row r="1" spans="1:24" ht="12.95" customHeight="1" outlineLevel="1" x14ac:dyDescent="0.2">
      <c r="A1" s="3" t="s">
        <v>0</v>
      </c>
      <c r="B1" s="3"/>
      <c r="C1" s="3"/>
    </row>
    <row r="2" spans="1:24" ht="12.95" customHeight="1" outlineLevel="1" thickBot="1" x14ac:dyDescent="0.25">
      <c r="B2" s="3"/>
      <c r="C2" s="3"/>
    </row>
    <row r="3" spans="1:24" ht="26.1" customHeight="1" x14ac:dyDescent="0.2">
      <c r="A3" s="4" t="s">
        <v>1</v>
      </c>
      <c r="B3" s="4" t="s">
        <v>2</v>
      </c>
      <c r="C3" s="5" t="s">
        <v>3</v>
      </c>
      <c r="D3" s="5"/>
      <c r="E3" s="5"/>
      <c r="F3" s="5"/>
      <c r="G3" s="11" t="s">
        <v>111</v>
      </c>
      <c r="H3" s="12" t="s">
        <v>112</v>
      </c>
      <c r="I3" s="13" t="s">
        <v>113</v>
      </c>
      <c r="J3" s="13" t="s">
        <v>114</v>
      </c>
      <c r="K3" s="16" t="s">
        <v>127</v>
      </c>
      <c r="L3" s="16" t="s">
        <v>127</v>
      </c>
      <c r="M3" s="13" t="s">
        <v>116</v>
      </c>
      <c r="N3" s="13" t="s">
        <v>115</v>
      </c>
      <c r="O3" s="33" t="s">
        <v>115</v>
      </c>
      <c r="P3" s="14" t="s">
        <v>115</v>
      </c>
      <c r="Q3" s="15"/>
      <c r="R3" s="13" t="s">
        <v>117</v>
      </c>
      <c r="S3" s="13" t="s">
        <v>118</v>
      </c>
      <c r="T3" s="13" t="s">
        <v>116</v>
      </c>
      <c r="U3" s="13" t="s">
        <v>116</v>
      </c>
      <c r="V3" s="13" t="s">
        <v>116</v>
      </c>
      <c r="W3" s="13" t="s">
        <v>119</v>
      </c>
      <c r="X3" s="13" t="s">
        <v>120</v>
      </c>
    </row>
    <row r="4" spans="1:24" ht="26.1" customHeight="1" x14ac:dyDescent="0.2">
      <c r="A4" s="6"/>
      <c r="B4" s="7"/>
      <c r="C4" s="5" t="s">
        <v>4</v>
      </c>
      <c r="D4" s="5" t="s">
        <v>5</v>
      </c>
      <c r="E4" s="5" t="s">
        <v>6</v>
      </c>
      <c r="F4" s="5" t="s">
        <v>7</v>
      </c>
      <c r="G4" s="11"/>
      <c r="H4" s="12" t="s">
        <v>112</v>
      </c>
      <c r="I4" s="13"/>
      <c r="J4" s="13"/>
      <c r="K4" s="23" t="s">
        <v>130</v>
      </c>
      <c r="L4" s="23" t="s">
        <v>130</v>
      </c>
      <c r="M4" s="16" t="s">
        <v>126</v>
      </c>
      <c r="N4" s="17"/>
      <c r="O4" s="37" t="s">
        <v>133</v>
      </c>
      <c r="P4" s="14" t="s">
        <v>121</v>
      </c>
      <c r="Q4" s="15" t="s">
        <v>122</v>
      </c>
      <c r="R4" s="13"/>
      <c r="S4" s="13"/>
      <c r="T4" s="16" t="s">
        <v>123</v>
      </c>
      <c r="U4" s="16" t="s">
        <v>124</v>
      </c>
      <c r="V4" s="16" t="s">
        <v>125</v>
      </c>
      <c r="W4" s="16"/>
      <c r="X4" s="17"/>
    </row>
    <row r="5" spans="1:24" ht="11.25" customHeight="1" x14ac:dyDescent="0.2">
      <c r="A5" s="6"/>
      <c r="B5" s="7"/>
      <c r="C5" s="5"/>
      <c r="D5" s="5"/>
      <c r="E5" s="19">
        <f t="shared" ref="E5:F5" si="0">SUM(E6:E204)</f>
        <v>9210.6220000000012</v>
      </c>
      <c r="F5" s="19">
        <f t="shared" si="0"/>
        <v>13725.675000000001</v>
      </c>
      <c r="G5" s="11"/>
      <c r="H5" s="18"/>
      <c r="I5" s="19">
        <f t="shared" ref="I5:P5" si="1">SUM(I6:I204)</f>
        <v>12732.536</v>
      </c>
      <c r="J5" s="19">
        <f t="shared" si="1"/>
        <v>-3521.9139999999993</v>
      </c>
      <c r="K5" s="19">
        <f t="shared" si="1"/>
        <v>22375</v>
      </c>
      <c r="L5" s="19">
        <f t="shared" si="1"/>
        <v>10100</v>
      </c>
      <c r="M5" s="19">
        <f t="shared" si="1"/>
        <v>3070.2073333333333</v>
      </c>
      <c r="N5" s="20">
        <f t="shared" si="1"/>
        <v>4839.5990000000002</v>
      </c>
      <c r="O5" s="34">
        <f t="shared" ref="O5" si="2">SUM(O6:O204)</f>
        <v>4919.5990000000002</v>
      </c>
      <c r="P5" s="21">
        <f t="shared" si="1"/>
        <v>400</v>
      </c>
      <c r="Q5" s="19"/>
      <c r="R5" s="13"/>
      <c r="S5" s="13"/>
      <c r="T5" s="19">
        <f>SUM(T6:T204)</f>
        <v>4693.6265999999987</v>
      </c>
      <c r="U5" s="19">
        <f>SUM(U6:U204)</f>
        <v>5243.3018000000029</v>
      </c>
      <c r="V5" s="19">
        <f>SUM(V6:V204)</f>
        <v>5628.7543999999962</v>
      </c>
      <c r="W5" s="13"/>
      <c r="X5" s="19">
        <f t="shared" ref="X5" si="3">SUM(X6:X204)</f>
        <v>4672.2993333333334</v>
      </c>
    </row>
    <row r="6" spans="1:24" ht="11.1" customHeight="1" x14ac:dyDescent="0.2">
      <c r="A6" s="8" t="s">
        <v>8</v>
      </c>
      <c r="B6" s="8" t="s">
        <v>9</v>
      </c>
      <c r="C6" s="9">
        <v>-1.36</v>
      </c>
      <c r="D6" s="9"/>
      <c r="E6" s="9"/>
      <c r="F6" s="9">
        <v>-1.36</v>
      </c>
      <c r="G6" s="22">
        <f>VLOOKUP(A6,[1]TDSheet!$A:$G,7,0)</f>
        <v>0</v>
      </c>
      <c r="H6" s="2" t="e">
        <f>VLOOKUP(A6,[1]TDSheet!$A:$H,8,0)</f>
        <v>#N/A</v>
      </c>
      <c r="I6" s="2">
        <f>VLOOKUP(A6,[2]Луганск!$A:$E,4,0)</f>
        <v>1.3</v>
      </c>
      <c r="J6" s="2">
        <f>E6-I6</f>
        <v>-1.3</v>
      </c>
      <c r="M6" s="2">
        <f>E6/3</f>
        <v>0</v>
      </c>
      <c r="N6" s="29"/>
      <c r="O6" s="35"/>
      <c r="P6" s="31"/>
      <c r="R6" s="2" t="e">
        <f>(F6+K6+L6+O6)/M6</f>
        <v>#DIV/0!</v>
      </c>
      <c r="S6" s="2" t="e">
        <f>(F6+K6+L6)/M6</f>
        <v>#DIV/0!</v>
      </c>
      <c r="T6" s="2">
        <f>VLOOKUP(A6,[1]TDSheet!$A:$V,22,0)</f>
        <v>0</v>
      </c>
      <c r="U6" s="2">
        <f>VLOOKUP(A6,[1]TDSheet!$A:$W,23,0)</f>
        <v>0.27200000000000002</v>
      </c>
      <c r="V6" s="2">
        <f>VLOOKUP(A6,[1]TDSheet!$A:$M,13,0)</f>
        <v>0</v>
      </c>
      <c r="X6" s="2">
        <f>O6*G6</f>
        <v>0</v>
      </c>
    </row>
    <row r="7" spans="1:24" ht="11.1" customHeight="1" x14ac:dyDescent="0.2">
      <c r="A7" s="8" t="s">
        <v>10</v>
      </c>
      <c r="B7" s="8" t="s">
        <v>9</v>
      </c>
      <c r="C7" s="10"/>
      <c r="D7" s="9"/>
      <c r="E7" s="9">
        <v>1.3560000000000001</v>
      </c>
      <c r="F7" s="9">
        <v>-1.3560000000000001</v>
      </c>
      <c r="G7" s="22">
        <v>0</v>
      </c>
      <c r="H7" s="2" t="e">
        <f>VLOOKUP(A7,[1]TDSheet!$A:$H,8,0)</f>
        <v>#N/A</v>
      </c>
      <c r="I7" s="2">
        <f>VLOOKUP(A7,[2]Луганск!$A:$E,4,0)</f>
        <v>1.3</v>
      </c>
      <c r="J7" s="2">
        <f t="shared" ref="J7:J70" si="4">E7-I7</f>
        <v>5.600000000000005E-2</v>
      </c>
      <c r="M7" s="2">
        <f t="shared" ref="M7:M70" si="5">E7/3</f>
        <v>0.45200000000000001</v>
      </c>
      <c r="N7" s="29"/>
      <c r="O7" s="35"/>
      <c r="P7" s="31"/>
      <c r="R7" s="2">
        <f t="shared" ref="R7:R70" si="6">(F7+K7+L7+O7)/M7</f>
        <v>-3</v>
      </c>
      <c r="S7" s="2">
        <f t="shared" ref="S7:S70" si="7">(F7+K7+L7)/M7</f>
        <v>-3</v>
      </c>
      <c r="T7" s="2">
        <v>0</v>
      </c>
      <c r="U7" s="2">
        <v>0</v>
      </c>
      <c r="V7" s="2">
        <v>0</v>
      </c>
      <c r="X7" s="2">
        <f t="shared" ref="X7:X70" si="8">O7*G7</f>
        <v>0</v>
      </c>
    </row>
    <row r="8" spans="1:24" ht="11.1" customHeight="1" x14ac:dyDescent="0.2">
      <c r="A8" s="8" t="s">
        <v>11</v>
      </c>
      <c r="B8" s="8" t="s">
        <v>9</v>
      </c>
      <c r="C8" s="9">
        <v>203.03700000000001</v>
      </c>
      <c r="D8" s="9">
        <v>1159.44</v>
      </c>
      <c r="E8" s="9">
        <v>415.86099999999999</v>
      </c>
      <c r="F8" s="9">
        <v>796.745</v>
      </c>
      <c r="G8" s="22">
        <f>VLOOKUP(A8,[1]TDSheet!$A:$G,7,0)</f>
        <v>1</v>
      </c>
      <c r="H8" s="2">
        <f>VLOOKUP(A8,[1]TDSheet!$A:$H,8,0)</f>
        <v>50</v>
      </c>
      <c r="I8" s="2">
        <f>VLOOKUP(A8,[2]Луганск!$A:$E,4,0)</f>
        <v>564.66099999999994</v>
      </c>
      <c r="J8" s="2">
        <f t="shared" si="4"/>
        <v>-148.79999999999995</v>
      </c>
      <c r="K8" s="2">
        <f>VLOOKUP(A8,[1]TDSheet!$A:$O,15,0)</f>
        <v>150</v>
      </c>
      <c r="L8" s="2">
        <f>VLOOKUP(A8,[1]TDSheet!$A:$P,16,0)</f>
        <v>150</v>
      </c>
      <c r="M8" s="2">
        <f t="shared" si="5"/>
        <v>138.62033333333332</v>
      </c>
      <c r="N8" s="29">
        <v>500</v>
      </c>
      <c r="O8" s="35">
        <f>N8</f>
        <v>500</v>
      </c>
      <c r="P8" s="31"/>
      <c r="R8" s="2">
        <f t="shared" si="6"/>
        <v>11.518836822880722</v>
      </c>
      <c r="S8" s="2">
        <f t="shared" si="7"/>
        <v>7.911862377092346</v>
      </c>
      <c r="T8" s="2">
        <f>VLOOKUP(A8,[1]TDSheet!$A:$V,22,0)</f>
        <v>138.0806</v>
      </c>
      <c r="U8" s="2">
        <f>VLOOKUP(A8,[1]TDSheet!$A:$W,23,0)</f>
        <v>175.90780000000001</v>
      </c>
      <c r="V8" s="2">
        <f>VLOOKUP(A8,[1]TDSheet!$A:$M,13,0)</f>
        <v>145.41980000000001</v>
      </c>
      <c r="X8" s="2">
        <f t="shared" si="8"/>
        <v>500</v>
      </c>
    </row>
    <row r="9" spans="1:24" ht="11.1" customHeight="1" x14ac:dyDescent="0.2">
      <c r="A9" s="8" t="s">
        <v>12</v>
      </c>
      <c r="B9" s="8" t="s">
        <v>9</v>
      </c>
      <c r="C9" s="9">
        <v>10.805999999999999</v>
      </c>
      <c r="D9" s="9">
        <v>202.13399999999999</v>
      </c>
      <c r="E9" s="9">
        <v>54.976999999999997</v>
      </c>
      <c r="F9" s="9">
        <v>156.423</v>
      </c>
      <c r="G9" s="22">
        <f>VLOOKUP(A9,[1]TDSheet!$A:$G,7,0)</f>
        <v>1</v>
      </c>
      <c r="H9" s="2">
        <f>VLOOKUP(A9,[1]TDSheet!$A:$H,8,0)</f>
        <v>45</v>
      </c>
      <c r="I9" s="2">
        <f>VLOOKUP(A9,[2]Луганск!$A:$E,4,0)</f>
        <v>91.55</v>
      </c>
      <c r="J9" s="2">
        <f t="shared" si="4"/>
        <v>-36.573</v>
      </c>
      <c r="K9" s="2">
        <f>VLOOKUP(A9,[1]TDSheet!$A:$O,15,0)</f>
        <v>225</v>
      </c>
      <c r="L9" s="2">
        <f>VLOOKUP(A9,[1]TDSheet!$A:$P,16,0)</f>
        <v>250</v>
      </c>
      <c r="M9" s="2">
        <f t="shared" si="5"/>
        <v>18.325666666666667</v>
      </c>
      <c r="N9" s="29"/>
      <c r="O9" s="35"/>
      <c r="P9" s="31"/>
      <c r="R9" s="2">
        <f t="shared" si="6"/>
        <v>34.455663277370533</v>
      </c>
      <c r="S9" s="2">
        <f t="shared" si="7"/>
        <v>34.455663277370533</v>
      </c>
      <c r="T9" s="2">
        <f>VLOOKUP(A9,[1]TDSheet!$A:$V,22,0)</f>
        <v>56.923199999999994</v>
      </c>
      <c r="U9" s="2">
        <f>VLOOKUP(A9,[1]TDSheet!$A:$W,23,0)</f>
        <v>73.593400000000003</v>
      </c>
      <c r="V9" s="2">
        <f>VLOOKUP(A9,[1]TDSheet!$A:$M,13,0)</f>
        <v>68.318399999999997</v>
      </c>
      <c r="X9" s="2">
        <f t="shared" si="8"/>
        <v>0</v>
      </c>
    </row>
    <row r="10" spans="1:24" ht="11.1" customHeight="1" x14ac:dyDescent="0.2">
      <c r="A10" s="8" t="s">
        <v>13</v>
      </c>
      <c r="B10" s="8" t="s">
        <v>9</v>
      </c>
      <c r="C10" s="9">
        <v>121.23</v>
      </c>
      <c r="D10" s="9">
        <v>206.78399999999999</v>
      </c>
      <c r="E10" s="9">
        <v>171.78299999999999</v>
      </c>
      <c r="F10" s="9">
        <v>103.10599999999999</v>
      </c>
      <c r="G10" s="22">
        <f>VLOOKUP(A10,[1]TDSheet!$A:$G,7,0)</f>
        <v>1</v>
      </c>
      <c r="H10" s="2">
        <f>VLOOKUP(A10,[1]TDSheet!$A:$H,8,0)</f>
        <v>45</v>
      </c>
      <c r="I10" s="2">
        <f>VLOOKUP(A10,[2]Луганск!$A:$E,4,0)</f>
        <v>153.85</v>
      </c>
      <c r="J10" s="2">
        <f t="shared" si="4"/>
        <v>17.932999999999993</v>
      </c>
      <c r="K10" s="2">
        <f>VLOOKUP(A10,[1]TDSheet!$A:$O,15,0)</f>
        <v>235</v>
      </c>
      <c r="L10" s="2">
        <f>VLOOKUP(A10,[1]TDSheet!$A:$P,16,0)</f>
        <v>300</v>
      </c>
      <c r="M10" s="2">
        <f t="shared" si="5"/>
        <v>57.260999999999996</v>
      </c>
      <c r="N10" s="29"/>
      <c r="O10" s="35"/>
      <c r="P10" s="31"/>
      <c r="R10" s="2">
        <f t="shared" si="6"/>
        <v>11.143815162152251</v>
      </c>
      <c r="S10" s="2">
        <f t="shared" si="7"/>
        <v>11.143815162152251</v>
      </c>
      <c r="T10" s="2">
        <f>VLOOKUP(A10,[1]TDSheet!$A:$V,22,0)</f>
        <v>74.114200000000011</v>
      </c>
      <c r="U10" s="2">
        <f>VLOOKUP(A10,[1]TDSheet!$A:$W,23,0)</f>
        <v>82.155000000000001</v>
      </c>
      <c r="V10" s="2">
        <f>VLOOKUP(A10,[1]TDSheet!$A:$M,13,0)</f>
        <v>77.0518</v>
      </c>
      <c r="X10" s="2">
        <f t="shared" si="8"/>
        <v>0</v>
      </c>
    </row>
    <row r="11" spans="1:24" ht="11.1" customHeight="1" x14ac:dyDescent="0.2">
      <c r="A11" s="8" t="s">
        <v>14</v>
      </c>
      <c r="B11" s="8" t="s">
        <v>9</v>
      </c>
      <c r="C11" s="9">
        <v>65.272000000000006</v>
      </c>
      <c r="D11" s="9">
        <v>155.03</v>
      </c>
      <c r="E11" s="9">
        <v>129.685</v>
      </c>
      <c r="F11" s="9">
        <v>69.861999999999995</v>
      </c>
      <c r="G11" s="22">
        <f>VLOOKUP(A11,[1]TDSheet!$A:$G,7,0)</f>
        <v>1</v>
      </c>
      <c r="H11" s="2">
        <f>VLOOKUP(A11,[1]TDSheet!$A:$H,8,0)</f>
        <v>40</v>
      </c>
      <c r="I11" s="2">
        <f>VLOOKUP(A11,[2]Луганск!$A:$E,4,0)</f>
        <v>128.80000000000001</v>
      </c>
      <c r="J11" s="2">
        <f t="shared" si="4"/>
        <v>0.88499999999999091</v>
      </c>
      <c r="K11" s="2">
        <f>VLOOKUP(A11,[1]TDSheet!$A:$O,15,0)</f>
        <v>240</v>
      </c>
      <c r="L11" s="2">
        <f>VLOOKUP(A11,[1]TDSheet!$A:$P,16,0)</f>
        <v>100</v>
      </c>
      <c r="M11" s="2">
        <f t="shared" si="5"/>
        <v>43.228333333333332</v>
      </c>
      <c r="N11" s="29">
        <f t="shared" ref="N11" si="9">11*M11-L11-K11-F11</f>
        <v>65.649666666666661</v>
      </c>
      <c r="O11" s="35">
        <f t="shared" ref="O11:O68" si="10">N11</f>
        <v>65.649666666666661</v>
      </c>
      <c r="P11" s="31"/>
      <c r="R11" s="2">
        <f t="shared" si="6"/>
        <v>11</v>
      </c>
      <c r="S11" s="2">
        <f t="shared" si="7"/>
        <v>9.4813278328256931</v>
      </c>
      <c r="T11" s="2">
        <f>VLOOKUP(A11,[1]TDSheet!$A:$V,22,0)</f>
        <v>46.423200000000001</v>
      </c>
      <c r="U11" s="2">
        <f>VLOOKUP(A11,[1]TDSheet!$A:$W,23,0)</f>
        <v>52.806799999999996</v>
      </c>
      <c r="V11" s="2">
        <f>VLOOKUP(A11,[1]TDSheet!$A:$M,13,0)</f>
        <v>50.162599999999998</v>
      </c>
      <c r="X11" s="2">
        <f t="shared" si="8"/>
        <v>65.649666666666661</v>
      </c>
    </row>
    <row r="12" spans="1:24" ht="11.1" customHeight="1" x14ac:dyDescent="0.2">
      <c r="A12" s="8" t="s">
        <v>15</v>
      </c>
      <c r="B12" s="8" t="s">
        <v>16</v>
      </c>
      <c r="C12" s="9">
        <v>9</v>
      </c>
      <c r="D12" s="9"/>
      <c r="E12" s="9"/>
      <c r="F12" s="9">
        <v>2</v>
      </c>
      <c r="G12" s="22">
        <f>VLOOKUP(A12,[1]TDSheet!$A:$G,7,0)</f>
        <v>0.5</v>
      </c>
      <c r="H12" s="2">
        <f>VLOOKUP(A12,[1]TDSheet!$A:$H,8,0)</f>
        <v>50</v>
      </c>
      <c r="I12" s="2">
        <f>VLOOKUP(A12,[2]Луганск!$A:$E,4,0)</f>
        <v>3</v>
      </c>
      <c r="J12" s="2">
        <f t="shared" si="4"/>
        <v>-3</v>
      </c>
      <c r="K12" s="2">
        <f>VLOOKUP(A12,[1]TDSheet!$A:$O,15,0)</f>
        <v>35</v>
      </c>
      <c r="M12" s="2">
        <f t="shared" si="5"/>
        <v>0</v>
      </c>
      <c r="N12" s="29"/>
      <c r="O12" s="35"/>
      <c r="P12" s="31"/>
      <c r="R12" s="2" t="e">
        <f t="shared" si="6"/>
        <v>#DIV/0!</v>
      </c>
      <c r="S12" s="2" t="e">
        <f t="shared" si="7"/>
        <v>#DIV/0!</v>
      </c>
      <c r="T12" s="2">
        <f>VLOOKUP(A12,[1]TDSheet!$A:$V,22,0)</f>
        <v>0</v>
      </c>
      <c r="U12" s="2">
        <f>VLOOKUP(A12,[1]TDSheet!$A:$W,23,0)</f>
        <v>1.8</v>
      </c>
      <c r="V12" s="2">
        <f>VLOOKUP(A12,[1]TDSheet!$A:$M,13,0)</f>
        <v>4.8</v>
      </c>
      <c r="X12" s="2">
        <f t="shared" si="8"/>
        <v>0</v>
      </c>
    </row>
    <row r="13" spans="1:24" ht="11.1" customHeight="1" x14ac:dyDescent="0.2">
      <c r="A13" s="8" t="s">
        <v>17</v>
      </c>
      <c r="B13" s="8" t="s">
        <v>16</v>
      </c>
      <c r="C13" s="9">
        <v>99.638999999999996</v>
      </c>
      <c r="D13" s="9"/>
      <c r="E13" s="9">
        <v>36</v>
      </c>
      <c r="F13" s="9">
        <v>35.639000000000003</v>
      </c>
      <c r="G13" s="22">
        <f>VLOOKUP(A13,[1]TDSheet!$A:$G,7,0)</f>
        <v>0.45</v>
      </c>
      <c r="H13" s="2">
        <f>VLOOKUP(A13,[1]TDSheet!$A:$H,8,0)</f>
        <v>45</v>
      </c>
      <c r="I13" s="2">
        <f>VLOOKUP(A13,[2]Луганск!$A:$E,4,0)</f>
        <v>66</v>
      </c>
      <c r="J13" s="2">
        <f t="shared" si="4"/>
        <v>-30</v>
      </c>
      <c r="K13" s="2">
        <f>VLOOKUP(A13,[1]TDSheet!$A:$O,15,0)</f>
        <v>200</v>
      </c>
      <c r="M13" s="2">
        <f t="shared" si="5"/>
        <v>12</v>
      </c>
      <c r="N13" s="29"/>
      <c r="O13" s="35"/>
      <c r="P13" s="31"/>
      <c r="R13" s="2">
        <f t="shared" si="6"/>
        <v>19.636583333333334</v>
      </c>
      <c r="S13" s="2">
        <f t="shared" si="7"/>
        <v>19.636583333333334</v>
      </c>
      <c r="T13" s="2">
        <f>VLOOKUP(A13,[1]TDSheet!$A:$V,22,0)</f>
        <v>33.4</v>
      </c>
      <c r="U13" s="2">
        <f>VLOOKUP(A13,[1]TDSheet!$A:$W,23,0)</f>
        <v>23.6</v>
      </c>
      <c r="V13" s="2">
        <f>VLOOKUP(A13,[1]TDSheet!$A:$M,13,0)</f>
        <v>30.272199999999998</v>
      </c>
      <c r="X13" s="2">
        <f t="shared" si="8"/>
        <v>0</v>
      </c>
    </row>
    <row r="14" spans="1:24" ht="11.1" customHeight="1" x14ac:dyDescent="0.2">
      <c r="A14" s="8" t="s">
        <v>18</v>
      </c>
      <c r="B14" s="8" t="s">
        <v>16</v>
      </c>
      <c r="C14" s="9">
        <v>36</v>
      </c>
      <c r="D14" s="9">
        <v>102</v>
      </c>
      <c r="E14" s="9">
        <v>37</v>
      </c>
      <c r="F14" s="9">
        <v>95</v>
      </c>
      <c r="G14" s="22">
        <f>VLOOKUP(A14,[1]TDSheet!$A:$G,7,0)</f>
        <v>0.45</v>
      </c>
      <c r="H14" s="2">
        <f>VLOOKUP(A14,[1]TDSheet!$A:$H,8,0)</f>
        <v>45</v>
      </c>
      <c r="I14" s="2">
        <f>VLOOKUP(A14,[2]Луганск!$A:$E,4,0)</f>
        <v>98</v>
      </c>
      <c r="J14" s="2">
        <f t="shared" si="4"/>
        <v>-61</v>
      </c>
      <c r="K14" s="2">
        <f>VLOOKUP(A14,[1]TDSheet!$A:$O,15,0)</f>
        <v>175</v>
      </c>
      <c r="M14" s="2">
        <f t="shared" si="5"/>
        <v>12.333333333333334</v>
      </c>
      <c r="N14" s="29"/>
      <c r="O14" s="35"/>
      <c r="P14" s="31"/>
      <c r="R14" s="2">
        <f t="shared" si="6"/>
        <v>21.891891891891891</v>
      </c>
      <c r="S14" s="2">
        <f t="shared" si="7"/>
        <v>21.891891891891891</v>
      </c>
      <c r="T14" s="2">
        <f>VLOOKUP(A14,[1]TDSheet!$A:$V,22,0)</f>
        <v>40.200000000000003</v>
      </c>
      <c r="U14" s="2">
        <f>VLOOKUP(A14,[1]TDSheet!$A:$W,23,0)</f>
        <v>30.4</v>
      </c>
      <c r="V14" s="2">
        <f>VLOOKUP(A14,[1]TDSheet!$A:$M,13,0)</f>
        <v>28.2</v>
      </c>
      <c r="X14" s="2">
        <f t="shared" si="8"/>
        <v>0</v>
      </c>
    </row>
    <row r="15" spans="1:24" ht="21.95" customHeight="1" x14ac:dyDescent="0.2">
      <c r="A15" s="8" t="s">
        <v>19</v>
      </c>
      <c r="B15" s="8" t="s">
        <v>16</v>
      </c>
      <c r="C15" s="9">
        <v>189</v>
      </c>
      <c r="D15" s="9"/>
      <c r="E15" s="9">
        <v>49</v>
      </c>
      <c r="F15" s="9">
        <v>101</v>
      </c>
      <c r="G15" s="22">
        <f>VLOOKUP(A15,[1]TDSheet!$A:$G,7,0)</f>
        <v>0.17</v>
      </c>
      <c r="H15" s="2">
        <f>VLOOKUP(A15,[1]TDSheet!$A:$H,8,0)</f>
        <v>180</v>
      </c>
      <c r="I15" s="2">
        <f>VLOOKUP(A15,[2]Луганск!$A:$E,4,0)</f>
        <v>49</v>
      </c>
      <c r="J15" s="2">
        <f t="shared" si="4"/>
        <v>0</v>
      </c>
      <c r="K15" s="2">
        <f>VLOOKUP(A15,[1]TDSheet!$A:$O,15,0)</f>
        <v>55</v>
      </c>
      <c r="M15" s="2">
        <f t="shared" si="5"/>
        <v>16.333333333333332</v>
      </c>
      <c r="N15" s="29">
        <v>40</v>
      </c>
      <c r="O15" s="35">
        <f t="shared" si="10"/>
        <v>40</v>
      </c>
      <c r="P15" s="31"/>
      <c r="R15" s="2">
        <f t="shared" si="6"/>
        <v>12</v>
      </c>
      <c r="S15" s="2">
        <f t="shared" si="7"/>
        <v>9.5510204081632661</v>
      </c>
      <c r="T15" s="2">
        <f>VLOOKUP(A15,[1]TDSheet!$A:$V,22,0)</f>
        <v>30.2</v>
      </c>
      <c r="U15" s="2">
        <f>VLOOKUP(A15,[1]TDSheet!$A:$W,23,0)</f>
        <v>20.399999999999999</v>
      </c>
      <c r="V15" s="2">
        <f>VLOOKUP(A15,[1]TDSheet!$A:$M,13,0)</f>
        <v>22</v>
      </c>
      <c r="X15" s="2">
        <f t="shared" si="8"/>
        <v>6.8000000000000007</v>
      </c>
    </row>
    <row r="16" spans="1:24" ht="21.95" customHeight="1" x14ac:dyDescent="0.2">
      <c r="A16" s="8" t="s">
        <v>20</v>
      </c>
      <c r="B16" s="8" t="s">
        <v>16</v>
      </c>
      <c r="C16" s="9">
        <v>19</v>
      </c>
      <c r="D16" s="9"/>
      <c r="E16" s="9">
        <v>5</v>
      </c>
      <c r="F16" s="9">
        <v>9</v>
      </c>
      <c r="G16" s="22">
        <f>VLOOKUP(A16,[1]TDSheet!$A:$G,7,0)</f>
        <v>0</v>
      </c>
      <c r="H16" s="2" t="e">
        <f>VLOOKUP(A16,[1]TDSheet!$A:$H,8,0)</f>
        <v>#N/A</v>
      </c>
      <c r="I16" s="2">
        <f>VLOOKUP(A16,[2]Луганск!$A:$E,4,0)</f>
        <v>9</v>
      </c>
      <c r="J16" s="2">
        <f t="shared" si="4"/>
        <v>-4</v>
      </c>
      <c r="M16" s="2">
        <f t="shared" si="5"/>
        <v>1.6666666666666667</v>
      </c>
      <c r="N16" s="29"/>
      <c r="O16" s="35"/>
      <c r="P16" s="31"/>
      <c r="R16" s="2">
        <f t="shared" si="6"/>
        <v>5.3999999999999995</v>
      </c>
      <c r="S16" s="2">
        <f t="shared" si="7"/>
        <v>5.3999999999999995</v>
      </c>
      <c r="T16" s="2">
        <f>VLOOKUP(A16,[1]TDSheet!$A:$V,22,0)</f>
        <v>0</v>
      </c>
      <c r="U16" s="2">
        <f>VLOOKUP(A16,[1]TDSheet!$A:$W,23,0)</f>
        <v>0.6</v>
      </c>
      <c r="V16" s="2">
        <f>VLOOKUP(A16,[1]TDSheet!$A:$M,13,0)</f>
        <v>0.4</v>
      </c>
      <c r="X16" s="2">
        <f t="shared" si="8"/>
        <v>0</v>
      </c>
    </row>
    <row r="17" spans="1:24" ht="11.1" customHeight="1" x14ac:dyDescent="0.2">
      <c r="A17" s="8" t="s">
        <v>21</v>
      </c>
      <c r="B17" s="8" t="s">
        <v>16</v>
      </c>
      <c r="C17" s="9">
        <v>3</v>
      </c>
      <c r="D17" s="9"/>
      <c r="E17" s="9"/>
      <c r="F17" s="9">
        <v>3</v>
      </c>
      <c r="G17" s="22">
        <f>VLOOKUP(A17,[1]TDSheet!$A:$G,7,0)</f>
        <v>0</v>
      </c>
      <c r="H17" s="2" t="e">
        <f>VLOOKUP(A17,[1]TDSheet!$A:$H,8,0)</f>
        <v>#N/A</v>
      </c>
      <c r="J17" s="2">
        <f t="shared" si="4"/>
        <v>0</v>
      </c>
      <c r="M17" s="2">
        <f t="shared" si="5"/>
        <v>0</v>
      </c>
      <c r="N17" s="29"/>
      <c r="O17" s="35"/>
      <c r="P17" s="31"/>
      <c r="R17" s="2" t="e">
        <f t="shared" si="6"/>
        <v>#DIV/0!</v>
      </c>
      <c r="S17" s="2" t="e">
        <f t="shared" si="7"/>
        <v>#DIV/0!</v>
      </c>
      <c r="T17" s="2">
        <f>VLOOKUP(A17,[1]TDSheet!$A:$V,22,0)</f>
        <v>9.6</v>
      </c>
      <c r="U17" s="2">
        <f>VLOOKUP(A17,[1]TDSheet!$A:$W,23,0)</f>
        <v>6</v>
      </c>
      <c r="V17" s="2">
        <f>VLOOKUP(A17,[1]TDSheet!$A:$M,13,0)</f>
        <v>0.6</v>
      </c>
      <c r="X17" s="2">
        <f t="shared" si="8"/>
        <v>0</v>
      </c>
    </row>
    <row r="18" spans="1:24" ht="11.1" customHeight="1" x14ac:dyDescent="0.2">
      <c r="A18" s="8" t="s">
        <v>22</v>
      </c>
      <c r="B18" s="8" t="s">
        <v>16</v>
      </c>
      <c r="C18" s="10"/>
      <c r="D18" s="9">
        <v>40</v>
      </c>
      <c r="E18" s="9"/>
      <c r="F18" s="9">
        <v>40</v>
      </c>
      <c r="G18" s="22">
        <f>VLOOKUP(A18,[1]TDSheet!$A:$G,7,0)</f>
        <v>0.5</v>
      </c>
      <c r="H18" s="2">
        <f>VLOOKUP(A18,[1]TDSheet!$A:$H,8,0)</f>
        <v>55</v>
      </c>
      <c r="J18" s="2">
        <f t="shared" si="4"/>
        <v>0</v>
      </c>
      <c r="M18" s="2">
        <f t="shared" si="5"/>
        <v>0</v>
      </c>
      <c r="N18" s="29"/>
      <c r="O18" s="35"/>
      <c r="P18" s="31"/>
      <c r="R18" s="2" t="e">
        <f t="shared" si="6"/>
        <v>#DIV/0!</v>
      </c>
      <c r="S18" s="2" t="e">
        <f t="shared" si="7"/>
        <v>#DIV/0!</v>
      </c>
      <c r="T18" s="2">
        <f>VLOOKUP(A18,[1]TDSheet!$A:$V,22,0)</f>
        <v>0</v>
      </c>
      <c r="U18" s="2">
        <f>VLOOKUP(A18,[1]TDSheet!$A:$W,23,0)</f>
        <v>6</v>
      </c>
      <c r="V18" s="2">
        <f>VLOOKUP(A18,[1]TDSheet!$A:$M,13,0)</f>
        <v>0</v>
      </c>
      <c r="X18" s="2">
        <f t="shared" si="8"/>
        <v>0</v>
      </c>
    </row>
    <row r="19" spans="1:24" ht="11.1" customHeight="1" x14ac:dyDescent="0.2">
      <c r="A19" s="8" t="s">
        <v>23</v>
      </c>
      <c r="B19" s="8" t="s">
        <v>16</v>
      </c>
      <c r="C19" s="10"/>
      <c r="D19" s="9">
        <v>40</v>
      </c>
      <c r="E19" s="9"/>
      <c r="F19" s="9">
        <v>40</v>
      </c>
      <c r="G19" s="22">
        <f>VLOOKUP(A19,[1]TDSheet!$A:$G,7,0)</f>
        <v>0.5</v>
      </c>
      <c r="H19" s="2">
        <f>VLOOKUP(A19,[1]TDSheet!$A:$H,8,0)</f>
        <v>55</v>
      </c>
      <c r="J19" s="2">
        <f t="shared" si="4"/>
        <v>0</v>
      </c>
      <c r="M19" s="2">
        <f t="shared" si="5"/>
        <v>0</v>
      </c>
      <c r="N19" s="29"/>
      <c r="O19" s="35"/>
      <c r="P19" s="31"/>
      <c r="R19" s="2" t="e">
        <f t="shared" si="6"/>
        <v>#DIV/0!</v>
      </c>
      <c r="S19" s="2" t="e">
        <f t="shared" si="7"/>
        <v>#DIV/0!</v>
      </c>
      <c r="T19" s="2">
        <f>VLOOKUP(A19,[1]TDSheet!$A:$V,22,0)</f>
        <v>0</v>
      </c>
      <c r="U19" s="2">
        <f>VLOOKUP(A19,[1]TDSheet!$A:$W,23,0)</f>
        <v>6</v>
      </c>
      <c r="V19" s="2">
        <f>VLOOKUP(A19,[1]TDSheet!$A:$M,13,0)</f>
        <v>0</v>
      </c>
      <c r="X19" s="2">
        <f t="shared" si="8"/>
        <v>0</v>
      </c>
    </row>
    <row r="20" spans="1:24" ht="11.1" customHeight="1" x14ac:dyDescent="0.2">
      <c r="A20" s="8" t="s">
        <v>24</v>
      </c>
      <c r="B20" s="8" t="s">
        <v>16</v>
      </c>
      <c r="C20" s="9">
        <v>188</v>
      </c>
      <c r="D20" s="9"/>
      <c r="E20" s="9">
        <v>46</v>
      </c>
      <c r="F20" s="9">
        <v>126</v>
      </c>
      <c r="G20" s="22">
        <f>VLOOKUP(A20,[1]TDSheet!$A:$G,7,0)</f>
        <v>0.3</v>
      </c>
      <c r="H20" s="2">
        <f>VLOOKUP(A20,[1]TDSheet!$A:$H,8,0)</f>
        <v>40</v>
      </c>
      <c r="I20" s="2">
        <f>VLOOKUP(A20,[2]Луганск!$A:$E,4,0)</f>
        <v>43</v>
      </c>
      <c r="J20" s="2">
        <f t="shared" si="4"/>
        <v>3</v>
      </c>
      <c r="M20" s="2">
        <f t="shared" si="5"/>
        <v>15.333333333333334</v>
      </c>
      <c r="N20" s="29">
        <f t="shared" ref="N20" si="11">11*M20-L20-K20-F20</f>
        <v>42.666666666666686</v>
      </c>
      <c r="O20" s="35">
        <f t="shared" si="10"/>
        <v>42.666666666666686</v>
      </c>
      <c r="P20" s="31"/>
      <c r="R20" s="2">
        <f t="shared" si="6"/>
        <v>11</v>
      </c>
      <c r="S20" s="2">
        <f t="shared" si="7"/>
        <v>8.2173913043478262</v>
      </c>
      <c r="T20" s="2">
        <f>VLOOKUP(A20,[1]TDSheet!$A:$V,22,0)</f>
        <v>46.6</v>
      </c>
      <c r="U20" s="2">
        <f>VLOOKUP(A20,[1]TDSheet!$A:$W,23,0)</f>
        <v>13.4</v>
      </c>
      <c r="V20" s="2">
        <f>VLOOKUP(A20,[1]TDSheet!$A:$M,13,0)</f>
        <v>15</v>
      </c>
      <c r="X20" s="2">
        <f t="shared" si="8"/>
        <v>12.800000000000006</v>
      </c>
    </row>
    <row r="21" spans="1:24" ht="11.1" customHeight="1" x14ac:dyDescent="0.2">
      <c r="A21" s="8" t="s">
        <v>25</v>
      </c>
      <c r="B21" s="8" t="s">
        <v>16</v>
      </c>
      <c r="C21" s="9">
        <v>30</v>
      </c>
      <c r="D21" s="9">
        <v>90</v>
      </c>
      <c r="E21" s="9">
        <v>24</v>
      </c>
      <c r="F21" s="9">
        <v>93</v>
      </c>
      <c r="G21" s="22">
        <f>VLOOKUP(A21,[1]TDSheet!$A:$G,7,0)</f>
        <v>0.4</v>
      </c>
      <c r="H21" s="2">
        <f>VLOOKUP(A21,[1]TDSheet!$A:$H,8,0)</f>
        <v>50</v>
      </c>
      <c r="I21" s="2">
        <f>VLOOKUP(A21,[2]Луганск!$A:$E,4,0)</f>
        <v>24</v>
      </c>
      <c r="J21" s="2">
        <f t="shared" si="4"/>
        <v>0</v>
      </c>
      <c r="K21" s="2">
        <f>VLOOKUP(A21,[1]TDSheet!$A:$O,15,0)</f>
        <v>40</v>
      </c>
      <c r="M21" s="2">
        <f t="shared" si="5"/>
        <v>8</v>
      </c>
      <c r="N21" s="29"/>
      <c r="O21" s="35"/>
      <c r="P21" s="31"/>
      <c r="R21" s="2">
        <f t="shared" si="6"/>
        <v>16.625</v>
      </c>
      <c r="S21" s="2">
        <f t="shared" si="7"/>
        <v>16.625</v>
      </c>
      <c r="T21" s="2">
        <f>VLOOKUP(A21,[1]TDSheet!$A:$V,22,0)</f>
        <v>15.4</v>
      </c>
      <c r="U21" s="2">
        <f>VLOOKUP(A21,[1]TDSheet!$A:$W,23,0)</f>
        <v>16</v>
      </c>
      <c r="V21" s="2">
        <f>VLOOKUP(A21,[1]TDSheet!$A:$M,13,0)</f>
        <v>14</v>
      </c>
      <c r="X21" s="2">
        <f t="shared" si="8"/>
        <v>0</v>
      </c>
    </row>
    <row r="22" spans="1:24" ht="11.1" customHeight="1" x14ac:dyDescent="0.2">
      <c r="A22" s="8" t="s">
        <v>26</v>
      </c>
      <c r="B22" s="8" t="s">
        <v>16</v>
      </c>
      <c r="C22" s="9">
        <v>34.469000000000001</v>
      </c>
      <c r="D22" s="9">
        <v>144</v>
      </c>
      <c r="E22" s="9">
        <v>40</v>
      </c>
      <c r="F22" s="9">
        <v>138.46899999999999</v>
      </c>
      <c r="G22" s="22">
        <f>VLOOKUP(A22,[1]TDSheet!$A:$G,7,0)</f>
        <v>0.35</v>
      </c>
      <c r="H22" s="2">
        <f>VLOOKUP(A22,[1]TDSheet!$A:$H,8,0)</f>
        <v>40</v>
      </c>
      <c r="I22" s="2">
        <f>VLOOKUP(A22,[2]Луганск!$A:$E,4,0)</f>
        <v>41</v>
      </c>
      <c r="J22" s="2">
        <f t="shared" si="4"/>
        <v>-1</v>
      </c>
      <c r="K22" s="2">
        <f>VLOOKUP(A22,[1]TDSheet!$A:$O,15,0)</f>
        <v>170</v>
      </c>
      <c r="M22" s="2">
        <f t="shared" si="5"/>
        <v>13.333333333333334</v>
      </c>
      <c r="N22" s="29"/>
      <c r="O22" s="35"/>
      <c r="P22" s="31"/>
      <c r="R22" s="2">
        <f t="shared" si="6"/>
        <v>23.135175</v>
      </c>
      <c r="S22" s="2">
        <f t="shared" si="7"/>
        <v>23.135175</v>
      </c>
      <c r="T22" s="2">
        <f>VLOOKUP(A22,[1]TDSheet!$A:$V,22,0)</f>
        <v>23.6236</v>
      </c>
      <c r="U22" s="2">
        <f>VLOOKUP(A22,[1]TDSheet!$A:$W,23,0)</f>
        <v>31.282600000000002</v>
      </c>
      <c r="V22" s="2">
        <f>VLOOKUP(A22,[1]TDSheet!$A:$M,13,0)</f>
        <v>28.8</v>
      </c>
      <c r="X22" s="2">
        <f t="shared" si="8"/>
        <v>0</v>
      </c>
    </row>
    <row r="23" spans="1:24" ht="11.1" customHeight="1" x14ac:dyDescent="0.2">
      <c r="A23" s="8" t="s">
        <v>27</v>
      </c>
      <c r="B23" s="8" t="s">
        <v>16</v>
      </c>
      <c r="C23" s="9">
        <v>41</v>
      </c>
      <c r="D23" s="9">
        <v>210</v>
      </c>
      <c r="E23" s="9">
        <v>61</v>
      </c>
      <c r="F23" s="9">
        <v>150</v>
      </c>
      <c r="G23" s="22">
        <f>VLOOKUP(A23,[1]TDSheet!$A:$G,7,0)</f>
        <v>0.17</v>
      </c>
      <c r="H23" s="2">
        <f>VLOOKUP(A23,[1]TDSheet!$A:$H,8,0)</f>
        <v>120</v>
      </c>
      <c r="I23" s="2">
        <f>VLOOKUP(A23,[2]Луганск!$A:$E,4,0)</f>
        <v>103</v>
      </c>
      <c r="J23" s="2">
        <f t="shared" si="4"/>
        <v>-42</v>
      </c>
      <c r="K23" s="2">
        <f>VLOOKUP(A23,[1]TDSheet!$A:$O,15,0)</f>
        <v>465</v>
      </c>
      <c r="M23" s="2">
        <f t="shared" si="5"/>
        <v>20.333333333333332</v>
      </c>
      <c r="N23" s="29"/>
      <c r="O23" s="35"/>
      <c r="P23" s="31"/>
      <c r="R23" s="2">
        <f t="shared" si="6"/>
        <v>30.245901639344265</v>
      </c>
      <c r="S23" s="2">
        <f t="shared" si="7"/>
        <v>30.245901639344265</v>
      </c>
      <c r="T23" s="2">
        <f>VLOOKUP(A23,[1]TDSheet!$A:$V,22,0)</f>
        <v>44.6</v>
      </c>
      <c r="U23" s="2">
        <f>VLOOKUP(A23,[1]TDSheet!$A:$W,23,0)</f>
        <v>47.8</v>
      </c>
      <c r="V23" s="2">
        <f>VLOOKUP(A23,[1]TDSheet!$A:$M,13,0)</f>
        <v>63.8</v>
      </c>
      <c r="X23" s="2">
        <f t="shared" si="8"/>
        <v>0</v>
      </c>
    </row>
    <row r="24" spans="1:24" ht="11.1" customHeight="1" x14ac:dyDescent="0.2">
      <c r="A24" s="8" t="s">
        <v>28</v>
      </c>
      <c r="B24" s="8" t="s">
        <v>16</v>
      </c>
      <c r="C24" s="10"/>
      <c r="D24" s="9">
        <v>30</v>
      </c>
      <c r="E24" s="9"/>
      <c r="F24" s="9">
        <v>30</v>
      </c>
      <c r="G24" s="22">
        <f>VLOOKUP(A24,[1]TDSheet!$A:$G,7,0)</f>
        <v>0.38</v>
      </c>
      <c r="H24" s="2">
        <f>VLOOKUP(A24,[1]TDSheet!$A:$H,8,0)</f>
        <v>40</v>
      </c>
      <c r="J24" s="2">
        <f t="shared" si="4"/>
        <v>0</v>
      </c>
      <c r="M24" s="2">
        <f t="shared" si="5"/>
        <v>0</v>
      </c>
      <c r="N24" s="29"/>
      <c r="O24" s="35"/>
      <c r="P24" s="31"/>
      <c r="R24" s="2" t="e">
        <f t="shared" si="6"/>
        <v>#DIV/0!</v>
      </c>
      <c r="S24" s="2" t="e">
        <f t="shared" si="7"/>
        <v>#DIV/0!</v>
      </c>
      <c r="T24" s="2">
        <f>VLOOKUP(A24,[1]TDSheet!$A:$V,22,0)</f>
        <v>0</v>
      </c>
      <c r="U24" s="2">
        <f>VLOOKUP(A24,[1]TDSheet!$A:$W,23,0)</f>
        <v>6</v>
      </c>
      <c r="V24" s="2">
        <f>VLOOKUP(A24,[1]TDSheet!$A:$M,13,0)</f>
        <v>0</v>
      </c>
      <c r="X24" s="2">
        <f t="shared" si="8"/>
        <v>0</v>
      </c>
    </row>
    <row r="25" spans="1:24" ht="11.1" customHeight="1" x14ac:dyDescent="0.2">
      <c r="A25" s="24" t="s">
        <v>29</v>
      </c>
      <c r="B25" s="24" t="s">
        <v>16</v>
      </c>
      <c r="C25" s="25">
        <v>-1</v>
      </c>
      <c r="D25" s="25"/>
      <c r="E25" s="25"/>
      <c r="F25" s="25">
        <v>-1</v>
      </c>
      <c r="G25" s="22">
        <f>VLOOKUP(A25,[1]TDSheet!$A:$G,7,0)</f>
        <v>0</v>
      </c>
      <c r="H25" s="2">
        <f>VLOOKUP(A25,[1]TDSheet!$A:$H,8,0)</f>
        <v>40</v>
      </c>
      <c r="J25" s="2">
        <f t="shared" si="4"/>
        <v>0</v>
      </c>
      <c r="M25" s="2">
        <f t="shared" si="5"/>
        <v>0</v>
      </c>
      <c r="N25" s="29"/>
      <c r="O25" s="35"/>
      <c r="P25" s="31"/>
      <c r="R25" s="2" t="e">
        <f t="shared" si="6"/>
        <v>#DIV/0!</v>
      </c>
      <c r="S25" s="2" t="e">
        <f t="shared" si="7"/>
        <v>#DIV/0!</v>
      </c>
      <c r="T25" s="2">
        <f>VLOOKUP(A25,[1]TDSheet!$A:$V,22,0)</f>
        <v>3.6</v>
      </c>
      <c r="U25" s="2">
        <f>VLOOKUP(A25,[1]TDSheet!$A:$W,23,0)</f>
        <v>8.1999999999999993</v>
      </c>
      <c r="V25" s="2">
        <f>VLOOKUP(A25,[1]TDSheet!$A:$M,13,0)</f>
        <v>3.6</v>
      </c>
      <c r="W25" s="26" t="str">
        <f>VLOOKUP(A25,[1]TDSheet!$A:$X,24,0)</f>
        <v>устар</v>
      </c>
      <c r="X25" s="2">
        <f t="shared" si="8"/>
        <v>0</v>
      </c>
    </row>
    <row r="26" spans="1:24" ht="11.1" customHeight="1" x14ac:dyDescent="0.2">
      <c r="A26" s="24" t="s">
        <v>30</v>
      </c>
      <c r="B26" s="24" t="s">
        <v>16</v>
      </c>
      <c r="C26" s="25">
        <v>25</v>
      </c>
      <c r="D26" s="25"/>
      <c r="E26" s="25">
        <v>2</v>
      </c>
      <c r="F26" s="25">
        <v>23</v>
      </c>
      <c r="G26" s="22">
        <f>VLOOKUP(A26,[1]TDSheet!$A:$G,7,0)</f>
        <v>0</v>
      </c>
      <c r="H26" s="2">
        <f>VLOOKUP(A26,[1]TDSheet!$A:$H,8,0)</f>
        <v>45</v>
      </c>
      <c r="I26" s="2">
        <f>VLOOKUP(A26,[2]Луганск!$A:$E,4,0)</f>
        <v>47</v>
      </c>
      <c r="J26" s="2">
        <f t="shared" si="4"/>
        <v>-45</v>
      </c>
      <c r="M26" s="2">
        <f t="shared" si="5"/>
        <v>0.66666666666666663</v>
      </c>
      <c r="N26" s="29"/>
      <c r="O26" s="35"/>
      <c r="P26" s="31"/>
      <c r="R26" s="2">
        <f t="shared" si="6"/>
        <v>34.5</v>
      </c>
      <c r="S26" s="2">
        <f t="shared" si="7"/>
        <v>34.5</v>
      </c>
      <c r="T26" s="2">
        <f>VLOOKUP(A26,[1]TDSheet!$A:$V,22,0)</f>
        <v>13.6</v>
      </c>
      <c r="U26" s="2">
        <f>VLOOKUP(A26,[1]TDSheet!$A:$W,23,0)</f>
        <v>18.399999999999999</v>
      </c>
      <c r="V26" s="2">
        <f>VLOOKUP(A26,[1]TDSheet!$A:$M,13,0)</f>
        <v>17.2</v>
      </c>
      <c r="W26" s="26" t="str">
        <f>VLOOKUP(A26,[1]TDSheet!$A:$X,24,0)</f>
        <v>устар</v>
      </c>
      <c r="X26" s="2">
        <f t="shared" si="8"/>
        <v>0</v>
      </c>
    </row>
    <row r="27" spans="1:24" ht="11.1" customHeight="1" x14ac:dyDescent="0.2">
      <c r="A27" s="8" t="s">
        <v>31</v>
      </c>
      <c r="B27" s="8" t="s">
        <v>16</v>
      </c>
      <c r="C27" s="10"/>
      <c r="D27" s="9">
        <v>36</v>
      </c>
      <c r="E27" s="9"/>
      <c r="F27" s="9">
        <v>36</v>
      </c>
      <c r="G27" s="22">
        <f>VLOOKUP(A27,[1]TDSheet!$A:$G,7,0)</f>
        <v>0.6</v>
      </c>
      <c r="H27" s="2">
        <f>VLOOKUP(A27,[1]TDSheet!$A:$H,8,0)</f>
        <v>45</v>
      </c>
      <c r="J27" s="2">
        <f t="shared" si="4"/>
        <v>0</v>
      </c>
      <c r="M27" s="2">
        <f t="shared" si="5"/>
        <v>0</v>
      </c>
      <c r="N27" s="29"/>
      <c r="O27" s="35"/>
      <c r="P27" s="31"/>
      <c r="R27" s="2" t="e">
        <f t="shared" si="6"/>
        <v>#DIV/0!</v>
      </c>
      <c r="S27" s="2" t="e">
        <f t="shared" si="7"/>
        <v>#DIV/0!</v>
      </c>
      <c r="T27" s="2">
        <f>VLOOKUP(A27,[1]TDSheet!$A:$V,22,0)</f>
        <v>0</v>
      </c>
      <c r="U27" s="2">
        <f>VLOOKUP(A27,[1]TDSheet!$A:$W,23,0)</f>
        <v>6.4</v>
      </c>
      <c r="V27" s="2">
        <f>VLOOKUP(A27,[1]TDSheet!$A:$M,13,0)</f>
        <v>0</v>
      </c>
      <c r="X27" s="2">
        <f t="shared" si="8"/>
        <v>0</v>
      </c>
    </row>
    <row r="28" spans="1:24" ht="11.1" customHeight="1" x14ac:dyDescent="0.2">
      <c r="A28" s="8" t="s">
        <v>32</v>
      </c>
      <c r="B28" s="8" t="s">
        <v>16</v>
      </c>
      <c r="C28" s="9">
        <v>12</v>
      </c>
      <c r="D28" s="9"/>
      <c r="E28" s="9"/>
      <c r="F28" s="9"/>
      <c r="G28" s="22">
        <f>VLOOKUP(A28,[1]TDSheet!$A:$G,7,0)</f>
        <v>0</v>
      </c>
      <c r="H28" s="2" t="e">
        <f>VLOOKUP(A28,[1]TDSheet!$A:$H,8,0)</f>
        <v>#N/A</v>
      </c>
      <c r="J28" s="2">
        <f t="shared" si="4"/>
        <v>0</v>
      </c>
      <c r="M28" s="2">
        <f t="shared" si="5"/>
        <v>0</v>
      </c>
      <c r="N28" s="29"/>
      <c r="O28" s="35"/>
      <c r="P28" s="31"/>
      <c r="R28" s="2" t="e">
        <f t="shared" si="6"/>
        <v>#DIV/0!</v>
      </c>
      <c r="S28" s="2" t="e">
        <f t="shared" si="7"/>
        <v>#DIV/0!</v>
      </c>
      <c r="T28" s="2">
        <f>VLOOKUP(A28,[1]TDSheet!$A:$V,22,0)</f>
        <v>10.8</v>
      </c>
      <c r="U28" s="2">
        <f>VLOOKUP(A28,[1]TDSheet!$A:$W,23,0)</f>
        <v>7.2</v>
      </c>
      <c r="V28" s="2">
        <f>VLOOKUP(A28,[1]TDSheet!$A:$M,13,0)</f>
        <v>0.6</v>
      </c>
      <c r="X28" s="2">
        <f t="shared" si="8"/>
        <v>0</v>
      </c>
    </row>
    <row r="29" spans="1:24" ht="11.1" customHeight="1" x14ac:dyDescent="0.2">
      <c r="A29" s="8" t="s">
        <v>128</v>
      </c>
      <c r="B29" s="8" t="s">
        <v>16</v>
      </c>
      <c r="C29" s="9"/>
      <c r="D29" s="9"/>
      <c r="E29" s="9"/>
      <c r="F29" s="9"/>
      <c r="G29" s="22">
        <f>VLOOKUP(A29,[1]TDSheet!$A:$G,7,0)</f>
        <v>0.55000000000000004</v>
      </c>
      <c r="H29" s="2">
        <f>VLOOKUP(A29,[1]TDSheet!$A:$H,8,0)</f>
        <v>45</v>
      </c>
      <c r="J29" s="2">
        <f t="shared" si="4"/>
        <v>0</v>
      </c>
      <c r="M29" s="2">
        <f t="shared" si="5"/>
        <v>0</v>
      </c>
      <c r="N29" s="30">
        <v>30</v>
      </c>
      <c r="O29" s="35">
        <f t="shared" si="10"/>
        <v>30</v>
      </c>
      <c r="P29" s="31"/>
      <c r="R29" s="2" t="e">
        <f t="shared" si="6"/>
        <v>#DIV/0!</v>
      </c>
      <c r="S29" s="2" t="e">
        <f t="shared" si="7"/>
        <v>#DIV/0!</v>
      </c>
      <c r="T29" s="2">
        <f>VLOOKUP(A29,[1]TDSheet!$A:$V,22,0)</f>
        <v>0</v>
      </c>
      <c r="U29" s="2">
        <f>VLOOKUP(A29,[1]TDSheet!$A:$W,23,0)</f>
        <v>6.4</v>
      </c>
      <c r="V29" s="2">
        <f>VLOOKUP(A29,[1]TDSheet!$A:$M,13,0)</f>
        <v>0</v>
      </c>
      <c r="X29" s="2">
        <f t="shared" si="8"/>
        <v>16.5</v>
      </c>
    </row>
    <row r="30" spans="1:24" ht="21.95" customHeight="1" x14ac:dyDescent="0.2">
      <c r="A30" s="8" t="s">
        <v>33</v>
      </c>
      <c r="B30" s="8" t="s">
        <v>16</v>
      </c>
      <c r="C30" s="9">
        <v>58</v>
      </c>
      <c r="D30" s="9">
        <v>78</v>
      </c>
      <c r="E30" s="9">
        <v>29</v>
      </c>
      <c r="F30" s="9">
        <v>83</v>
      </c>
      <c r="G30" s="22">
        <f>VLOOKUP(A30,[1]TDSheet!$A:$G,7,0)</f>
        <v>0.35</v>
      </c>
      <c r="H30" s="2">
        <f>VLOOKUP(A30,[1]TDSheet!$A:$H,8,0)</f>
        <v>45</v>
      </c>
      <c r="I30" s="2">
        <f>VLOOKUP(A30,[2]Луганск!$A:$E,4,0)</f>
        <v>37</v>
      </c>
      <c r="J30" s="2">
        <f t="shared" si="4"/>
        <v>-8</v>
      </c>
      <c r="M30" s="2">
        <f t="shared" si="5"/>
        <v>9.6666666666666661</v>
      </c>
      <c r="N30" s="29">
        <f>10*M30-L30-K30-F30</f>
        <v>13.666666666666657</v>
      </c>
      <c r="O30" s="35">
        <f t="shared" si="10"/>
        <v>13.666666666666657</v>
      </c>
      <c r="P30" s="31"/>
      <c r="R30" s="2">
        <f t="shared" si="6"/>
        <v>10</v>
      </c>
      <c r="S30" s="2">
        <f t="shared" si="7"/>
        <v>8.5862068965517242</v>
      </c>
      <c r="T30" s="2">
        <f>VLOOKUP(A30,[1]TDSheet!$A:$V,22,0)</f>
        <v>11.4</v>
      </c>
      <c r="U30" s="2">
        <f>VLOOKUP(A30,[1]TDSheet!$A:$W,23,0)</f>
        <v>14.2</v>
      </c>
      <c r="V30" s="2">
        <f>VLOOKUP(A30,[1]TDSheet!$A:$M,13,0)</f>
        <v>5</v>
      </c>
      <c r="X30" s="2">
        <f t="shared" si="8"/>
        <v>4.7833333333333297</v>
      </c>
    </row>
    <row r="31" spans="1:24" ht="21.95" customHeight="1" x14ac:dyDescent="0.2">
      <c r="A31" s="8" t="s">
        <v>34</v>
      </c>
      <c r="B31" s="8" t="s">
        <v>16</v>
      </c>
      <c r="C31" s="9">
        <v>73</v>
      </c>
      <c r="D31" s="9"/>
      <c r="E31" s="9">
        <v>24</v>
      </c>
      <c r="F31" s="9">
        <v>30</v>
      </c>
      <c r="G31" s="22">
        <f>VLOOKUP(A31,[1]TDSheet!$A:$G,7,0)</f>
        <v>0.35</v>
      </c>
      <c r="H31" s="2">
        <f>VLOOKUP(A31,[1]TDSheet!$A:$H,8,0)</f>
        <v>45</v>
      </c>
      <c r="I31" s="2">
        <f>VLOOKUP(A31,[2]Луганск!$A:$E,4,0)</f>
        <v>32</v>
      </c>
      <c r="J31" s="2">
        <f t="shared" si="4"/>
        <v>-8</v>
      </c>
      <c r="M31" s="2">
        <f t="shared" si="5"/>
        <v>8</v>
      </c>
      <c r="N31" s="29">
        <f>9*M31-L31-K31-F31</f>
        <v>42</v>
      </c>
      <c r="O31" s="35">
        <f t="shared" si="10"/>
        <v>42</v>
      </c>
      <c r="P31" s="31"/>
      <c r="R31" s="2">
        <f t="shared" si="6"/>
        <v>9</v>
      </c>
      <c r="S31" s="2">
        <f t="shared" si="7"/>
        <v>3.75</v>
      </c>
      <c r="T31" s="2">
        <f>VLOOKUP(A31,[1]TDSheet!$A:$V,22,0)</f>
        <v>10</v>
      </c>
      <c r="U31" s="2">
        <f>VLOOKUP(A31,[1]TDSheet!$A:$W,23,0)</f>
        <v>6.4</v>
      </c>
      <c r="V31" s="2">
        <f>VLOOKUP(A31,[1]TDSheet!$A:$M,13,0)</f>
        <v>1.4</v>
      </c>
      <c r="X31" s="2">
        <f t="shared" si="8"/>
        <v>14.7</v>
      </c>
    </row>
    <row r="32" spans="1:24" ht="11.1" customHeight="1" x14ac:dyDescent="0.2">
      <c r="A32" s="8" t="s">
        <v>35</v>
      </c>
      <c r="B32" s="8" t="s">
        <v>9</v>
      </c>
      <c r="C32" s="9">
        <v>126.072</v>
      </c>
      <c r="D32" s="9">
        <v>316.44</v>
      </c>
      <c r="E32" s="9">
        <v>140.88499999999999</v>
      </c>
      <c r="F32" s="9">
        <v>188.977</v>
      </c>
      <c r="G32" s="22">
        <f>VLOOKUP(A32,[1]TDSheet!$A:$G,7,0)</f>
        <v>1</v>
      </c>
      <c r="H32" s="2">
        <f>VLOOKUP(A32,[1]TDSheet!$A:$H,8,0)</f>
        <v>55</v>
      </c>
      <c r="I32" s="2">
        <f>VLOOKUP(A32,[2]Луганск!$A:$E,4,0)</f>
        <v>241.65</v>
      </c>
      <c r="J32" s="2">
        <f t="shared" si="4"/>
        <v>-100.76500000000001</v>
      </c>
      <c r="K32" s="2">
        <f>VLOOKUP(A32,[1]TDSheet!$A:$O,15,0)</f>
        <v>365</v>
      </c>
      <c r="L32" s="2">
        <f>VLOOKUP(A32,[1]TDSheet!$A:$P,16,0)</f>
        <v>500</v>
      </c>
      <c r="M32" s="2">
        <f t="shared" si="5"/>
        <v>46.961666666666666</v>
      </c>
      <c r="N32" s="29"/>
      <c r="O32" s="35"/>
      <c r="P32" s="31"/>
      <c r="R32" s="2">
        <f t="shared" si="6"/>
        <v>22.443347411008975</v>
      </c>
      <c r="S32" s="2">
        <f t="shared" si="7"/>
        <v>22.443347411008975</v>
      </c>
      <c r="T32" s="2">
        <f>VLOOKUP(A32,[1]TDSheet!$A:$V,22,0)</f>
        <v>85.988</v>
      </c>
      <c r="U32" s="2">
        <f>VLOOKUP(A32,[1]TDSheet!$A:$W,23,0)</f>
        <v>87.825000000000003</v>
      </c>
      <c r="V32" s="2">
        <f>VLOOKUP(A32,[1]TDSheet!$A:$M,13,0)</f>
        <v>128.9178</v>
      </c>
      <c r="X32" s="2">
        <f t="shared" si="8"/>
        <v>0</v>
      </c>
    </row>
    <row r="33" spans="1:24" ht="11.1" customHeight="1" x14ac:dyDescent="0.2">
      <c r="A33" s="8" t="s">
        <v>36</v>
      </c>
      <c r="B33" s="8" t="s">
        <v>9</v>
      </c>
      <c r="C33" s="9">
        <v>19.638000000000002</v>
      </c>
      <c r="D33" s="9">
        <v>2708.27</v>
      </c>
      <c r="E33" s="9">
        <v>784.60299999999995</v>
      </c>
      <c r="F33" s="9">
        <v>1918.076</v>
      </c>
      <c r="G33" s="22">
        <f>VLOOKUP(A33,[1]TDSheet!$A:$G,7,0)</f>
        <v>1</v>
      </c>
      <c r="H33" s="2">
        <f>VLOOKUP(A33,[1]TDSheet!$A:$H,8,0)</f>
        <v>50</v>
      </c>
      <c r="I33" s="2">
        <f>VLOOKUP(A33,[2]Луганск!$A:$E,4,0)</f>
        <v>1045.3</v>
      </c>
      <c r="J33" s="2">
        <f t="shared" si="4"/>
        <v>-260.697</v>
      </c>
      <c r="K33" s="2">
        <f>VLOOKUP(A33,[1]TDSheet!$A:$O,15,0)</f>
        <v>750</v>
      </c>
      <c r="L33" s="2">
        <f>VLOOKUP(A33,[1]TDSheet!$A:$P,16,0)</f>
        <v>700</v>
      </c>
      <c r="M33" s="2">
        <f t="shared" si="5"/>
        <v>261.53433333333334</v>
      </c>
      <c r="N33" s="29">
        <v>300</v>
      </c>
      <c r="O33" s="35">
        <f t="shared" si="10"/>
        <v>300</v>
      </c>
      <c r="P33" s="31"/>
      <c r="R33" s="2">
        <f t="shared" si="6"/>
        <v>14.025217849026832</v>
      </c>
      <c r="S33" s="2">
        <f t="shared" si="7"/>
        <v>12.878140919675301</v>
      </c>
      <c r="T33" s="2">
        <f>VLOOKUP(A33,[1]TDSheet!$A:$V,22,0)</f>
        <v>255.89899999999997</v>
      </c>
      <c r="U33" s="2">
        <f>VLOOKUP(A33,[1]TDSheet!$A:$W,23,0)</f>
        <v>379.00419999999997</v>
      </c>
      <c r="V33" s="2">
        <f>VLOOKUP(A33,[1]TDSheet!$A:$M,13,0)</f>
        <v>378.363</v>
      </c>
      <c r="X33" s="2">
        <f t="shared" si="8"/>
        <v>300</v>
      </c>
    </row>
    <row r="34" spans="1:24" ht="11.1" customHeight="1" x14ac:dyDescent="0.2">
      <c r="A34" s="8" t="s">
        <v>37</v>
      </c>
      <c r="B34" s="8" t="s">
        <v>9</v>
      </c>
      <c r="C34" s="9">
        <v>-7.9359999999999999</v>
      </c>
      <c r="D34" s="9">
        <v>142.63999999999999</v>
      </c>
      <c r="E34" s="9">
        <v>47.462000000000003</v>
      </c>
      <c r="F34" s="9">
        <v>87.242000000000004</v>
      </c>
      <c r="G34" s="22">
        <f>VLOOKUP(A34,[1]TDSheet!$A:$G,7,0)</f>
        <v>1</v>
      </c>
      <c r="H34" s="2">
        <f>VLOOKUP(A34,[1]TDSheet!$A:$H,8,0)</f>
        <v>55</v>
      </c>
      <c r="I34" s="2">
        <f>VLOOKUP(A34,[2]Луганск!$A:$E,4,0)</f>
        <v>50.05</v>
      </c>
      <c r="J34" s="2">
        <f t="shared" si="4"/>
        <v>-2.5879999999999939</v>
      </c>
      <c r="M34" s="2">
        <f t="shared" si="5"/>
        <v>15.820666666666668</v>
      </c>
      <c r="N34" s="29">
        <f t="shared" ref="N34" si="12">11*M34-L34-K34-F34</f>
        <v>86.785333333333327</v>
      </c>
      <c r="O34" s="35">
        <f t="shared" si="10"/>
        <v>86.785333333333327</v>
      </c>
      <c r="P34" s="31"/>
      <c r="R34" s="2">
        <f t="shared" si="6"/>
        <v>10.999999999999998</v>
      </c>
      <c r="S34" s="2">
        <f t="shared" si="7"/>
        <v>5.5144325987105471</v>
      </c>
      <c r="T34" s="2">
        <f>VLOOKUP(A34,[1]TDSheet!$A:$V,22,0)</f>
        <v>9.7233999999999998</v>
      </c>
      <c r="U34" s="2">
        <f>VLOOKUP(A34,[1]TDSheet!$A:$W,23,0)</f>
        <v>22.4238</v>
      </c>
      <c r="V34" s="2">
        <f>VLOOKUP(A34,[1]TDSheet!$A:$M,13,0)</f>
        <v>0.35239999999999999</v>
      </c>
      <c r="X34" s="2">
        <f t="shared" si="8"/>
        <v>86.785333333333327</v>
      </c>
    </row>
    <row r="35" spans="1:24" ht="11.1" customHeight="1" x14ac:dyDescent="0.2">
      <c r="A35" s="8" t="s">
        <v>38</v>
      </c>
      <c r="B35" s="8" t="s">
        <v>9</v>
      </c>
      <c r="C35" s="9">
        <v>41.877000000000002</v>
      </c>
      <c r="D35" s="9">
        <v>1073.953</v>
      </c>
      <c r="E35" s="9">
        <v>410.21100000000001</v>
      </c>
      <c r="F35" s="9">
        <v>675.779</v>
      </c>
      <c r="G35" s="22">
        <f>VLOOKUP(A35,[1]TDSheet!$A:$G,7,0)</f>
        <v>1</v>
      </c>
      <c r="H35" s="2">
        <f>VLOOKUP(A35,[1]TDSheet!$A:$H,8,0)</f>
        <v>55</v>
      </c>
      <c r="I35" s="2">
        <f>VLOOKUP(A35,[2]Луганск!$A:$E,4,0)</f>
        <v>557.75</v>
      </c>
      <c r="J35" s="2">
        <f t="shared" si="4"/>
        <v>-147.53899999999999</v>
      </c>
      <c r="K35" s="2">
        <f>VLOOKUP(A35,[1]TDSheet!$A:$O,15,0)</f>
        <v>720</v>
      </c>
      <c r="L35" s="2">
        <f>VLOOKUP(A35,[1]TDSheet!$A:$P,16,0)</f>
        <v>800</v>
      </c>
      <c r="M35" s="2">
        <f t="shared" si="5"/>
        <v>136.73699999999999</v>
      </c>
      <c r="N35" s="29"/>
      <c r="O35" s="35"/>
      <c r="P35" s="31"/>
      <c r="R35" s="2">
        <f t="shared" si="6"/>
        <v>16.05841140291216</v>
      </c>
      <c r="S35" s="2">
        <f t="shared" si="7"/>
        <v>16.05841140291216</v>
      </c>
      <c r="T35" s="2">
        <f>VLOOKUP(A35,[1]TDSheet!$A:$V,22,0)</f>
        <v>161.70999999999998</v>
      </c>
      <c r="U35" s="2">
        <f>VLOOKUP(A35,[1]TDSheet!$A:$W,23,0)</f>
        <v>192.84219999999999</v>
      </c>
      <c r="V35" s="2">
        <f>VLOOKUP(A35,[1]TDSheet!$A:$M,13,0)</f>
        <v>237.41540000000001</v>
      </c>
      <c r="X35" s="2">
        <f t="shared" si="8"/>
        <v>0</v>
      </c>
    </row>
    <row r="36" spans="1:24" ht="21.95" customHeight="1" x14ac:dyDescent="0.2">
      <c r="A36" s="8" t="s">
        <v>39</v>
      </c>
      <c r="B36" s="8" t="s">
        <v>9</v>
      </c>
      <c r="C36" s="10"/>
      <c r="D36" s="9"/>
      <c r="E36" s="9">
        <v>10.391999999999999</v>
      </c>
      <c r="F36" s="9">
        <v>-10.391999999999999</v>
      </c>
      <c r="G36" s="22">
        <v>0</v>
      </c>
      <c r="H36" s="2" t="e">
        <f>VLOOKUP(A36,[1]TDSheet!$A:$H,8,0)</f>
        <v>#N/A</v>
      </c>
      <c r="I36" s="2">
        <f>VLOOKUP(A36,[2]Луганск!$A:$E,4,0)</f>
        <v>20</v>
      </c>
      <c r="J36" s="2">
        <f t="shared" si="4"/>
        <v>-9.6080000000000005</v>
      </c>
      <c r="M36" s="2">
        <f t="shared" si="5"/>
        <v>3.464</v>
      </c>
      <c r="N36" s="29"/>
      <c r="O36" s="35"/>
      <c r="P36" s="31"/>
      <c r="R36" s="2">
        <f t="shared" si="6"/>
        <v>-3</v>
      </c>
      <c r="S36" s="2">
        <f t="shared" si="7"/>
        <v>-3</v>
      </c>
      <c r="T36" s="2">
        <v>0</v>
      </c>
      <c r="U36" s="2">
        <v>0</v>
      </c>
      <c r="V36" s="2">
        <v>0</v>
      </c>
      <c r="X36" s="2">
        <f t="shared" si="8"/>
        <v>0</v>
      </c>
    </row>
    <row r="37" spans="1:24" ht="11.1" customHeight="1" x14ac:dyDescent="0.2">
      <c r="A37" s="8" t="s">
        <v>40</v>
      </c>
      <c r="B37" s="8" t="s">
        <v>9</v>
      </c>
      <c r="C37" s="9">
        <v>839.65499999999997</v>
      </c>
      <c r="D37" s="9">
        <v>2207.75</v>
      </c>
      <c r="E37" s="9">
        <v>1183.5260000000001</v>
      </c>
      <c r="F37" s="9">
        <v>1018.426</v>
      </c>
      <c r="G37" s="22">
        <f>VLOOKUP(A37,[1]TDSheet!$A:$G,7,0)</f>
        <v>1</v>
      </c>
      <c r="H37" s="2">
        <f>VLOOKUP(A37,[1]TDSheet!$A:$H,8,0)</f>
        <v>60</v>
      </c>
      <c r="I37" s="2">
        <f>VLOOKUP(A37,[2]Луганск!$A:$E,4,0)</f>
        <v>1557.8</v>
      </c>
      <c r="J37" s="2">
        <f t="shared" si="4"/>
        <v>-374.27399999999989</v>
      </c>
      <c r="K37" s="2">
        <f>VLOOKUP(A37,[1]TDSheet!$A:$O,15,0)</f>
        <v>2200</v>
      </c>
      <c r="L37" s="2">
        <f>VLOOKUP(A37,[1]TDSheet!$A:$P,16,0)</f>
        <v>3000</v>
      </c>
      <c r="M37" s="2">
        <f t="shared" si="5"/>
        <v>394.50866666666667</v>
      </c>
      <c r="N37" s="29"/>
      <c r="O37" s="35"/>
      <c r="P37" s="31"/>
      <c r="R37" s="2">
        <f t="shared" si="6"/>
        <v>15.762457267520949</v>
      </c>
      <c r="S37" s="2">
        <f t="shared" si="7"/>
        <v>15.762457267520949</v>
      </c>
      <c r="T37" s="2">
        <f>VLOOKUP(A37,[1]TDSheet!$A:$V,22,0)</f>
        <v>550.02859999999998</v>
      </c>
      <c r="U37" s="2">
        <f>VLOOKUP(A37,[1]TDSheet!$A:$W,23,0)</f>
        <v>523.11099999999999</v>
      </c>
      <c r="V37" s="2">
        <f>VLOOKUP(A37,[1]TDSheet!$A:$M,13,0)</f>
        <v>749.51599999999996</v>
      </c>
      <c r="X37" s="2">
        <f t="shared" si="8"/>
        <v>0</v>
      </c>
    </row>
    <row r="38" spans="1:24" ht="11.1" customHeight="1" x14ac:dyDescent="0.2">
      <c r="A38" s="8" t="s">
        <v>41</v>
      </c>
      <c r="B38" s="8" t="s">
        <v>9</v>
      </c>
      <c r="C38" s="9">
        <v>17.227</v>
      </c>
      <c r="D38" s="9">
        <v>391.5</v>
      </c>
      <c r="E38" s="9">
        <v>57.307000000000002</v>
      </c>
      <c r="F38" s="9">
        <v>348.82900000000001</v>
      </c>
      <c r="G38" s="22">
        <f>VLOOKUP(A38,[1]TDSheet!$A:$G,7,0)</f>
        <v>1</v>
      </c>
      <c r="H38" s="2">
        <f>VLOOKUP(A38,[1]TDSheet!$A:$H,8,0)</f>
        <v>50</v>
      </c>
      <c r="I38" s="2">
        <f>VLOOKUP(A38,[2]Луганск!$A:$E,4,0)</f>
        <v>60.85</v>
      </c>
      <c r="J38" s="2">
        <f t="shared" si="4"/>
        <v>-3.5429999999999993</v>
      </c>
      <c r="M38" s="2">
        <f t="shared" si="5"/>
        <v>19.102333333333334</v>
      </c>
      <c r="N38" s="29"/>
      <c r="O38" s="35"/>
      <c r="P38" s="31"/>
      <c r="R38" s="2">
        <f t="shared" si="6"/>
        <v>18.261067583366778</v>
      </c>
      <c r="S38" s="2">
        <f t="shared" si="7"/>
        <v>18.261067583366778</v>
      </c>
      <c r="T38" s="2">
        <f>VLOOKUP(A38,[1]TDSheet!$A:$V,22,0)</f>
        <v>34.055599999999998</v>
      </c>
      <c r="U38" s="2">
        <f>VLOOKUP(A38,[1]TDSheet!$A:$W,23,0)</f>
        <v>62.886800000000008</v>
      </c>
      <c r="V38" s="2">
        <f>VLOOKUP(A38,[1]TDSheet!$A:$M,13,0)</f>
        <v>35.929600000000001</v>
      </c>
      <c r="X38" s="2">
        <f t="shared" si="8"/>
        <v>0</v>
      </c>
    </row>
    <row r="39" spans="1:24" ht="11.1" customHeight="1" x14ac:dyDescent="0.2">
      <c r="A39" s="8" t="s">
        <v>42</v>
      </c>
      <c r="B39" s="8" t="s">
        <v>9</v>
      </c>
      <c r="C39" s="9">
        <v>105.702</v>
      </c>
      <c r="D39" s="9">
        <v>853.22</v>
      </c>
      <c r="E39" s="9">
        <v>348.76299999999998</v>
      </c>
      <c r="F39" s="9">
        <v>523.08299999999997</v>
      </c>
      <c r="G39" s="22">
        <f>VLOOKUP(A39,[1]TDSheet!$A:$G,7,0)</f>
        <v>1</v>
      </c>
      <c r="H39" s="2">
        <f>VLOOKUP(A39,[1]TDSheet!$A:$H,8,0)</f>
        <v>55</v>
      </c>
      <c r="I39" s="2">
        <f>VLOOKUP(A39,[2]Луганск!$A:$E,4,0)</f>
        <v>501.45</v>
      </c>
      <c r="J39" s="2">
        <f t="shared" si="4"/>
        <v>-152.68700000000001</v>
      </c>
      <c r="K39" s="2">
        <f>VLOOKUP(A39,[1]TDSheet!$A:$O,15,0)</f>
        <v>520</v>
      </c>
      <c r="L39" s="2">
        <f>VLOOKUP(A39,[1]TDSheet!$A:$P,16,0)</f>
        <v>600</v>
      </c>
      <c r="M39" s="2">
        <f t="shared" si="5"/>
        <v>116.25433333333332</v>
      </c>
      <c r="N39" s="29"/>
      <c r="O39" s="35"/>
      <c r="P39" s="31"/>
      <c r="R39" s="2">
        <f t="shared" si="6"/>
        <v>14.133520470921516</v>
      </c>
      <c r="S39" s="2">
        <f t="shared" si="7"/>
        <v>14.133520470921516</v>
      </c>
      <c r="T39" s="2">
        <f>VLOOKUP(A39,[1]TDSheet!$A:$V,22,0)</f>
        <v>129.51159999999999</v>
      </c>
      <c r="U39" s="2">
        <f>VLOOKUP(A39,[1]TDSheet!$A:$W,23,0)</f>
        <v>157.4752</v>
      </c>
      <c r="V39" s="2">
        <f>VLOOKUP(A39,[1]TDSheet!$A:$M,13,0)</f>
        <v>186.52960000000002</v>
      </c>
      <c r="X39" s="2">
        <f t="shared" si="8"/>
        <v>0</v>
      </c>
    </row>
    <row r="40" spans="1:24" ht="11.1" customHeight="1" x14ac:dyDescent="0.2">
      <c r="A40" s="8" t="s">
        <v>43</v>
      </c>
      <c r="B40" s="8" t="s">
        <v>9</v>
      </c>
      <c r="C40" s="9">
        <v>588.61699999999996</v>
      </c>
      <c r="D40" s="9">
        <v>2102.91</v>
      </c>
      <c r="E40" s="9">
        <v>937.83500000000004</v>
      </c>
      <c r="F40" s="9">
        <v>1314.761</v>
      </c>
      <c r="G40" s="22">
        <f>VLOOKUP(A40,[1]TDSheet!$A:$G,7,0)</f>
        <v>1</v>
      </c>
      <c r="H40" s="2">
        <f>VLOOKUP(A40,[1]TDSheet!$A:$H,8,0)</f>
        <v>60</v>
      </c>
      <c r="I40" s="2">
        <f>VLOOKUP(A40,[2]Луганск!$A:$E,4,0)</f>
        <v>1331.8</v>
      </c>
      <c r="J40" s="2">
        <f t="shared" si="4"/>
        <v>-393.96499999999992</v>
      </c>
      <c r="K40" s="2">
        <f>VLOOKUP(A40,[1]TDSheet!$A:$O,15,0)</f>
        <v>1550</v>
      </c>
      <c r="L40" s="2">
        <f>VLOOKUP(A40,[1]TDSheet!$A:$P,16,0)</f>
        <v>1500</v>
      </c>
      <c r="M40" s="2">
        <f t="shared" si="5"/>
        <v>312.61166666666668</v>
      </c>
      <c r="N40" s="29">
        <v>400</v>
      </c>
      <c r="O40" s="35">
        <f t="shared" si="10"/>
        <v>400</v>
      </c>
      <c r="P40" s="31"/>
      <c r="R40" s="2">
        <f t="shared" si="6"/>
        <v>15.241788800801848</v>
      </c>
      <c r="S40" s="2">
        <f t="shared" si="7"/>
        <v>13.962246024087394</v>
      </c>
      <c r="T40" s="2">
        <f>VLOOKUP(A40,[1]TDSheet!$A:$V,22,0)</f>
        <v>318.1216</v>
      </c>
      <c r="U40" s="2">
        <f>VLOOKUP(A40,[1]TDSheet!$A:$W,23,0)</f>
        <v>445.26300000000003</v>
      </c>
      <c r="V40" s="2">
        <f>VLOOKUP(A40,[1]TDSheet!$A:$M,13,0)</f>
        <v>519.14859999999999</v>
      </c>
      <c r="X40" s="2">
        <f t="shared" si="8"/>
        <v>400</v>
      </c>
    </row>
    <row r="41" spans="1:24" ht="11.1" customHeight="1" x14ac:dyDescent="0.2">
      <c r="A41" s="8" t="s">
        <v>44</v>
      </c>
      <c r="B41" s="8" t="s">
        <v>9</v>
      </c>
      <c r="C41" s="9">
        <v>744.40499999999997</v>
      </c>
      <c r="D41" s="9">
        <v>1454.8150000000001</v>
      </c>
      <c r="E41" s="9">
        <v>714.45299999999997</v>
      </c>
      <c r="F41" s="9">
        <v>1139.586</v>
      </c>
      <c r="G41" s="22">
        <f>VLOOKUP(A41,[1]TDSheet!$A:$G,7,0)</f>
        <v>1</v>
      </c>
      <c r="H41" s="2">
        <f>VLOOKUP(A41,[1]TDSheet!$A:$H,8,0)</f>
        <v>60</v>
      </c>
      <c r="I41" s="2">
        <f>VLOOKUP(A41,[2]Луганск!$A:$E,4,0)</f>
        <v>683.8</v>
      </c>
      <c r="J41" s="2">
        <f t="shared" si="4"/>
        <v>30.65300000000002</v>
      </c>
      <c r="K41" s="2">
        <f>VLOOKUP(A41,[1]TDSheet!$A:$O,15,0)</f>
        <v>600</v>
      </c>
      <c r="L41" s="2">
        <f>VLOOKUP(A41,[1]TDSheet!$A:$P,16,0)</f>
        <v>600</v>
      </c>
      <c r="M41" s="2">
        <f t="shared" si="5"/>
        <v>238.15099999999998</v>
      </c>
      <c r="N41" s="29">
        <v>800</v>
      </c>
      <c r="O41" s="35">
        <f t="shared" si="10"/>
        <v>800</v>
      </c>
      <c r="P41" s="31"/>
      <c r="R41" s="2">
        <f t="shared" si="6"/>
        <v>13.183173700719294</v>
      </c>
      <c r="S41" s="2">
        <f t="shared" si="7"/>
        <v>9.8239604284676538</v>
      </c>
      <c r="T41" s="2">
        <f>VLOOKUP(A41,[1]TDSheet!$A:$V,22,0)</f>
        <v>221.4708</v>
      </c>
      <c r="U41" s="2">
        <f>VLOOKUP(A41,[1]TDSheet!$A:$W,23,0)</f>
        <v>362.49740000000003</v>
      </c>
      <c r="V41" s="2">
        <f>VLOOKUP(A41,[1]TDSheet!$A:$M,13,0)</f>
        <v>307.78980000000001</v>
      </c>
      <c r="X41" s="2">
        <f t="shared" si="8"/>
        <v>800</v>
      </c>
    </row>
    <row r="42" spans="1:24" ht="11.1" customHeight="1" x14ac:dyDescent="0.2">
      <c r="A42" s="8" t="s">
        <v>45</v>
      </c>
      <c r="B42" s="8" t="s">
        <v>9</v>
      </c>
      <c r="C42" s="9">
        <v>5.609</v>
      </c>
      <c r="D42" s="9">
        <v>306.13</v>
      </c>
      <c r="E42" s="9">
        <v>94.108999999999995</v>
      </c>
      <c r="F42" s="9">
        <v>211.46100000000001</v>
      </c>
      <c r="G42" s="22">
        <f>VLOOKUP(A42,[1]TDSheet!$A:$G,7,0)</f>
        <v>1</v>
      </c>
      <c r="H42" s="2">
        <f>VLOOKUP(A42,[1]TDSheet!$A:$H,8,0)</f>
        <v>60</v>
      </c>
      <c r="I42" s="2">
        <f>VLOOKUP(A42,[2]Луганск!$A:$E,4,0)</f>
        <v>147.94999999999999</v>
      </c>
      <c r="J42" s="2">
        <f t="shared" si="4"/>
        <v>-53.840999999999994</v>
      </c>
      <c r="K42" s="2">
        <f>VLOOKUP(A42,[1]TDSheet!$A:$O,15,0)</f>
        <v>575</v>
      </c>
      <c r="M42" s="2">
        <f t="shared" si="5"/>
        <v>31.369666666666664</v>
      </c>
      <c r="N42" s="29"/>
      <c r="O42" s="35"/>
      <c r="P42" s="31"/>
      <c r="R42" s="2">
        <f t="shared" si="6"/>
        <v>25.070747749949529</v>
      </c>
      <c r="S42" s="2">
        <f t="shared" si="7"/>
        <v>25.070747749949529</v>
      </c>
      <c r="T42" s="2">
        <f>VLOOKUP(A42,[1]TDSheet!$A:$V,22,0)</f>
        <v>71.1096</v>
      </c>
      <c r="U42" s="2">
        <f>VLOOKUP(A42,[1]TDSheet!$A:$W,23,0)</f>
        <v>89.674000000000007</v>
      </c>
      <c r="V42" s="2">
        <f>VLOOKUP(A42,[1]TDSheet!$A:$M,13,0)</f>
        <v>80.048400000000001</v>
      </c>
      <c r="X42" s="2">
        <f t="shared" si="8"/>
        <v>0</v>
      </c>
    </row>
    <row r="43" spans="1:24" ht="11.1" customHeight="1" x14ac:dyDescent="0.2">
      <c r="A43" s="8" t="s">
        <v>46</v>
      </c>
      <c r="B43" s="8" t="s">
        <v>9</v>
      </c>
      <c r="C43" s="9">
        <v>2.7639999999999998</v>
      </c>
      <c r="D43" s="9">
        <v>458.13600000000002</v>
      </c>
      <c r="E43" s="9">
        <v>107.93600000000001</v>
      </c>
      <c r="F43" s="9">
        <v>352.10399999999998</v>
      </c>
      <c r="G43" s="22">
        <f>VLOOKUP(A43,[1]TDSheet!$A:$G,7,0)</f>
        <v>1</v>
      </c>
      <c r="H43" s="2">
        <f>VLOOKUP(A43,[1]TDSheet!$A:$H,8,0)</f>
        <v>60</v>
      </c>
      <c r="I43" s="2">
        <f>VLOOKUP(A43,[2]Луганск!$A:$E,4,0)</f>
        <v>159.75</v>
      </c>
      <c r="J43" s="2">
        <f t="shared" si="4"/>
        <v>-51.813999999999993</v>
      </c>
      <c r="K43" s="2">
        <f>VLOOKUP(A43,[1]TDSheet!$A:$O,15,0)</f>
        <v>335</v>
      </c>
      <c r="L43" s="2">
        <f>VLOOKUP(A43,[1]TDSheet!$A:$P,16,0)</f>
        <v>400</v>
      </c>
      <c r="M43" s="2">
        <f t="shared" si="5"/>
        <v>35.978666666666669</v>
      </c>
      <c r="N43" s="29"/>
      <c r="O43" s="35"/>
      <c r="P43" s="31"/>
      <c r="R43" s="2">
        <f t="shared" si="6"/>
        <v>30.215238659946635</v>
      </c>
      <c r="S43" s="2">
        <f t="shared" si="7"/>
        <v>30.215238659946635</v>
      </c>
      <c r="T43" s="2">
        <f>VLOOKUP(A43,[1]TDSheet!$A:$V,22,0)</f>
        <v>67.335999999999999</v>
      </c>
      <c r="U43" s="2">
        <f>VLOOKUP(A43,[1]TDSheet!$A:$W,23,0)</f>
        <v>77.995199999999997</v>
      </c>
      <c r="V43" s="2">
        <f>VLOOKUP(A43,[1]TDSheet!$A:$M,13,0)</f>
        <v>108.14320000000001</v>
      </c>
      <c r="X43" s="2">
        <f t="shared" si="8"/>
        <v>0</v>
      </c>
    </row>
    <row r="44" spans="1:24" ht="11.1" customHeight="1" x14ac:dyDescent="0.2">
      <c r="A44" s="8" t="s">
        <v>47</v>
      </c>
      <c r="B44" s="8" t="s">
        <v>9</v>
      </c>
      <c r="C44" s="9">
        <v>153.08799999999999</v>
      </c>
      <c r="D44" s="9">
        <v>404.56700000000001</v>
      </c>
      <c r="E44" s="9">
        <v>180.55199999999999</v>
      </c>
      <c r="F44" s="9">
        <v>263.83699999999999</v>
      </c>
      <c r="G44" s="22">
        <f>VLOOKUP(A44,[1]TDSheet!$A:$G,7,0)</f>
        <v>1</v>
      </c>
      <c r="H44" s="2">
        <f>VLOOKUP(A44,[1]TDSheet!$A:$H,8,0)</f>
        <v>60</v>
      </c>
      <c r="I44" s="2">
        <f>VLOOKUP(A44,[2]Луганск!$A:$E,4,0)</f>
        <v>240.02</v>
      </c>
      <c r="J44" s="2">
        <f t="shared" si="4"/>
        <v>-59.468000000000018</v>
      </c>
      <c r="K44" s="2">
        <f>VLOOKUP(A44,[1]TDSheet!$A:$O,15,0)</f>
        <v>475</v>
      </c>
      <c r="L44" s="2">
        <f>VLOOKUP(A44,[1]TDSheet!$A:$P,16,0)</f>
        <v>300</v>
      </c>
      <c r="M44" s="2">
        <f t="shared" si="5"/>
        <v>60.183999999999997</v>
      </c>
      <c r="N44" s="29"/>
      <c r="O44" s="35"/>
      <c r="P44" s="31"/>
      <c r="R44" s="2">
        <f t="shared" si="6"/>
        <v>17.261016216934735</v>
      </c>
      <c r="S44" s="2">
        <f t="shared" si="7"/>
        <v>17.261016216934735</v>
      </c>
      <c r="T44" s="2">
        <f>VLOOKUP(A44,[1]TDSheet!$A:$V,22,0)</f>
        <v>97.070799999999991</v>
      </c>
      <c r="U44" s="2">
        <f>VLOOKUP(A44,[1]TDSheet!$A:$W,23,0)</f>
        <v>97.822800000000001</v>
      </c>
      <c r="V44" s="2">
        <f>VLOOKUP(A44,[1]TDSheet!$A:$M,13,0)</f>
        <v>119.604</v>
      </c>
      <c r="X44" s="2">
        <f t="shared" si="8"/>
        <v>0</v>
      </c>
    </row>
    <row r="45" spans="1:24" ht="11.1" customHeight="1" x14ac:dyDescent="0.2">
      <c r="A45" s="8" t="s">
        <v>48</v>
      </c>
      <c r="B45" s="8" t="s">
        <v>9</v>
      </c>
      <c r="C45" s="9">
        <v>3.1619999999999999</v>
      </c>
      <c r="D45" s="9">
        <v>100.416</v>
      </c>
      <c r="E45" s="9">
        <v>39.067</v>
      </c>
      <c r="F45" s="9">
        <v>63.804000000000002</v>
      </c>
      <c r="G45" s="22">
        <f>VLOOKUP(A45,[1]TDSheet!$A:$G,7,0)</f>
        <v>1</v>
      </c>
      <c r="H45" s="2">
        <f>VLOOKUP(A45,[1]TDSheet!$A:$H,8,0)</f>
        <v>35</v>
      </c>
      <c r="I45" s="2">
        <f>VLOOKUP(A45,[2]Луганск!$A:$E,4,0)</f>
        <v>38.65</v>
      </c>
      <c r="J45" s="2">
        <f t="shared" si="4"/>
        <v>0.41700000000000159</v>
      </c>
      <c r="K45" s="2">
        <f>VLOOKUP(A45,[1]TDSheet!$A:$O,15,0)</f>
        <v>150</v>
      </c>
      <c r="M45" s="2">
        <f t="shared" si="5"/>
        <v>13.022333333333334</v>
      </c>
      <c r="N45" s="29"/>
      <c r="O45" s="35"/>
      <c r="P45" s="31"/>
      <c r="R45" s="2">
        <f t="shared" si="6"/>
        <v>16.418255816929889</v>
      </c>
      <c r="S45" s="2">
        <f t="shared" si="7"/>
        <v>16.418255816929889</v>
      </c>
      <c r="T45" s="2">
        <f>VLOOKUP(A45,[1]TDSheet!$A:$V,22,0)</f>
        <v>17.350999999999999</v>
      </c>
      <c r="U45" s="2">
        <f>VLOOKUP(A45,[1]TDSheet!$A:$W,23,0)</f>
        <v>29.904000000000003</v>
      </c>
      <c r="V45" s="2">
        <f>VLOOKUP(A45,[1]TDSheet!$A:$M,13,0)</f>
        <v>30.864600000000003</v>
      </c>
      <c r="X45" s="2">
        <f t="shared" si="8"/>
        <v>0</v>
      </c>
    </row>
    <row r="46" spans="1:24" ht="11.1" customHeight="1" x14ac:dyDescent="0.2">
      <c r="A46" s="8" t="s">
        <v>49</v>
      </c>
      <c r="B46" s="8" t="s">
        <v>9</v>
      </c>
      <c r="C46" s="9">
        <v>31.501000000000001</v>
      </c>
      <c r="D46" s="9">
        <v>114.761</v>
      </c>
      <c r="E46" s="9">
        <v>49.642000000000003</v>
      </c>
      <c r="F46" s="9">
        <v>68.492000000000004</v>
      </c>
      <c r="G46" s="22">
        <f>VLOOKUP(A46,[1]TDSheet!$A:$G,7,0)</f>
        <v>1</v>
      </c>
      <c r="H46" s="2">
        <f>VLOOKUP(A46,[1]TDSheet!$A:$H,8,0)</f>
        <v>40</v>
      </c>
      <c r="I46" s="2">
        <f>VLOOKUP(A46,[2]Луганск!$A:$E,4,0)</f>
        <v>67.7</v>
      </c>
      <c r="J46" s="2">
        <f t="shared" si="4"/>
        <v>-18.058</v>
      </c>
      <c r="K46" s="2">
        <f>VLOOKUP(A46,[1]TDSheet!$A:$O,15,0)</f>
        <v>270</v>
      </c>
      <c r="M46" s="2">
        <f t="shared" si="5"/>
        <v>16.547333333333334</v>
      </c>
      <c r="N46" s="29"/>
      <c r="O46" s="35"/>
      <c r="P46" s="31"/>
      <c r="R46" s="2">
        <f t="shared" si="6"/>
        <v>20.455984851537004</v>
      </c>
      <c r="S46" s="2">
        <f t="shared" si="7"/>
        <v>20.455984851537004</v>
      </c>
      <c r="T46" s="2">
        <f>VLOOKUP(A46,[1]TDSheet!$A:$V,22,0)</f>
        <v>19.6004</v>
      </c>
      <c r="U46" s="2">
        <f>VLOOKUP(A46,[1]TDSheet!$A:$W,23,0)</f>
        <v>25.868400000000001</v>
      </c>
      <c r="V46" s="2">
        <f>VLOOKUP(A46,[1]TDSheet!$A:$M,13,0)</f>
        <v>37.244999999999997</v>
      </c>
      <c r="X46" s="2">
        <f t="shared" si="8"/>
        <v>0</v>
      </c>
    </row>
    <row r="47" spans="1:24" ht="11.1" customHeight="1" x14ac:dyDescent="0.2">
      <c r="A47" s="8" t="s">
        <v>50</v>
      </c>
      <c r="B47" s="8" t="s">
        <v>9</v>
      </c>
      <c r="C47" s="9">
        <v>52.835999999999999</v>
      </c>
      <c r="D47" s="9">
        <v>102.962</v>
      </c>
      <c r="E47" s="9">
        <v>69.203999999999994</v>
      </c>
      <c r="F47" s="9">
        <v>54.444000000000003</v>
      </c>
      <c r="G47" s="22">
        <f>VLOOKUP(A47,[1]TDSheet!$A:$G,7,0)</f>
        <v>1</v>
      </c>
      <c r="H47" s="2">
        <f>VLOOKUP(A47,[1]TDSheet!$A:$H,8,0)</f>
        <v>30</v>
      </c>
      <c r="I47" s="2">
        <f>VLOOKUP(A47,[2]Луганск!$A:$E,4,0)</f>
        <v>92.7</v>
      </c>
      <c r="J47" s="2">
        <f t="shared" si="4"/>
        <v>-23.496000000000009</v>
      </c>
      <c r="K47" s="2">
        <f>VLOOKUP(A47,[1]TDSheet!$A:$O,15,0)</f>
        <v>225</v>
      </c>
      <c r="M47" s="2">
        <f t="shared" si="5"/>
        <v>23.067999999999998</v>
      </c>
      <c r="N47" s="29"/>
      <c r="O47" s="35">
        <v>40</v>
      </c>
      <c r="P47" s="32">
        <v>100</v>
      </c>
      <c r="Q47" s="2" t="s">
        <v>132</v>
      </c>
      <c r="R47" s="2">
        <f t="shared" si="6"/>
        <v>13.847927865441306</v>
      </c>
      <c r="S47" s="2">
        <f t="shared" si="7"/>
        <v>12.113924050632914</v>
      </c>
      <c r="T47" s="2">
        <f>VLOOKUP(A47,[1]TDSheet!$A:$V,22,0)</f>
        <v>42.001600000000003</v>
      </c>
      <c r="U47" s="2">
        <f>VLOOKUP(A47,[1]TDSheet!$A:$W,23,0)</f>
        <v>50.832799999999999</v>
      </c>
      <c r="V47" s="2">
        <f>VLOOKUP(A47,[1]TDSheet!$A:$M,13,0)</f>
        <v>47.2502</v>
      </c>
      <c r="X47" s="2">
        <f t="shared" si="8"/>
        <v>40</v>
      </c>
    </row>
    <row r="48" spans="1:24" ht="11.1" customHeight="1" x14ac:dyDescent="0.2">
      <c r="A48" s="8" t="s">
        <v>51</v>
      </c>
      <c r="B48" s="8" t="s">
        <v>9</v>
      </c>
      <c r="C48" s="9">
        <v>57.587000000000003</v>
      </c>
      <c r="D48" s="9">
        <v>106.801</v>
      </c>
      <c r="E48" s="9">
        <v>57.366999999999997</v>
      </c>
      <c r="F48" s="9">
        <v>63.451999999999998</v>
      </c>
      <c r="G48" s="22">
        <f>VLOOKUP(A48,[1]TDSheet!$A:$G,7,0)</f>
        <v>1</v>
      </c>
      <c r="H48" s="2">
        <f>VLOOKUP(A48,[1]TDSheet!$A:$H,8,0)</f>
        <v>30</v>
      </c>
      <c r="I48" s="2">
        <f>VLOOKUP(A48,[2]Луганск!$A:$E,4,0)</f>
        <v>88.4</v>
      </c>
      <c r="J48" s="2">
        <f t="shared" si="4"/>
        <v>-31.033000000000008</v>
      </c>
      <c r="K48" s="2">
        <f>VLOOKUP(A48,[1]TDSheet!$A:$O,15,0)</f>
        <v>160</v>
      </c>
      <c r="M48" s="2">
        <f t="shared" si="5"/>
        <v>19.122333333333334</v>
      </c>
      <c r="N48" s="29"/>
      <c r="O48" s="35">
        <v>40</v>
      </c>
      <c r="P48" s="32">
        <v>100</v>
      </c>
      <c r="Q48" s="2" t="s">
        <v>132</v>
      </c>
      <c r="R48" s="2">
        <f t="shared" si="6"/>
        <v>13.777188976240696</v>
      </c>
      <c r="S48" s="2">
        <f t="shared" si="7"/>
        <v>11.685394041870762</v>
      </c>
      <c r="T48" s="2">
        <f>VLOOKUP(A48,[1]TDSheet!$A:$V,22,0)</f>
        <v>33.5792</v>
      </c>
      <c r="U48" s="2">
        <f>VLOOKUP(A48,[1]TDSheet!$A:$W,23,0)</f>
        <v>42.042000000000002</v>
      </c>
      <c r="V48" s="2">
        <f>VLOOKUP(A48,[1]TDSheet!$A:$M,13,0)</f>
        <v>38.289000000000001</v>
      </c>
      <c r="X48" s="2">
        <f t="shared" si="8"/>
        <v>40</v>
      </c>
    </row>
    <row r="49" spans="1:24" ht="11.1" customHeight="1" x14ac:dyDescent="0.2">
      <c r="A49" s="8" t="s">
        <v>52</v>
      </c>
      <c r="B49" s="8" t="s">
        <v>9</v>
      </c>
      <c r="C49" s="9">
        <v>31.954999999999998</v>
      </c>
      <c r="D49" s="9">
        <v>107.375</v>
      </c>
      <c r="E49" s="9">
        <v>76.188000000000002</v>
      </c>
      <c r="F49" s="9">
        <v>48.12</v>
      </c>
      <c r="G49" s="22">
        <f>VLOOKUP(A49,[1]TDSheet!$A:$G,7,0)</f>
        <v>1</v>
      </c>
      <c r="H49" s="2">
        <f>VLOOKUP(A49,[1]TDSheet!$A:$H,8,0)</f>
        <v>30</v>
      </c>
      <c r="I49" s="2">
        <f>VLOOKUP(A49,[2]Луганск!$A:$E,4,0)</f>
        <v>108.7</v>
      </c>
      <c r="J49" s="2">
        <f t="shared" si="4"/>
        <v>-32.512</v>
      </c>
      <c r="K49" s="2">
        <f>VLOOKUP(A49,[1]TDSheet!$A:$O,15,0)</f>
        <v>410</v>
      </c>
      <c r="M49" s="2">
        <f t="shared" si="5"/>
        <v>25.396000000000001</v>
      </c>
      <c r="N49" s="29"/>
      <c r="O49" s="35"/>
      <c r="P49" s="32">
        <v>200</v>
      </c>
      <c r="Q49" s="2" t="s">
        <v>132</v>
      </c>
      <c r="R49" s="2">
        <f t="shared" si="6"/>
        <v>18.03906126949126</v>
      </c>
      <c r="S49" s="2">
        <f t="shared" si="7"/>
        <v>18.03906126949126</v>
      </c>
      <c r="T49" s="2">
        <f>VLOOKUP(A49,[1]TDSheet!$A:$V,22,0)</f>
        <v>68.546400000000006</v>
      </c>
      <c r="U49" s="2">
        <f>VLOOKUP(A49,[1]TDSheet!$A:$W,23,0)</f>
        <v>84.485199999999992</v>
      </c>
      <c r="V49" s="2">
        <f>VLOOKUP(A49,[1]TDSheet!$A:$M,13,0)</f>
        <v>75.340599999999995</v>
      </c>
      <c r="X49" s="2">
        <f t="shared" si="8"/>
        <v>0</v>
      </c>
    </row>
    <row r="50" spans="1:24" ht="11.1" customHeight="1" x14ac:dyDescent="0.2">
      <c r="A50" s="8" t="s">
        <v>53</v>
      </c>
      <c r="B50" s="8" t="s">
        <v>9</v>
      </c>
      <c r="C50" s="9">
        <v>47.591000000000001</v>
      </c>
      <c r="D50" s="9"/>
      <c r="E50" s="9">
        <v>40.188000000000002</v>
      </c>
      <c r="F50" s="9">
        <v>0.77200000000000002</v>
      </c>
      <c r="G50" s="22">
        <f>VLOOKUP(A50,[1]TDSheet!$A:$G,7,0)</f>
        <v>1</v>
      </c>
      <c r="H50" s="2">
        <f>VLOOKUP(A50,[1]TDSheet!$A:$H,8,0)</f>
        <v>45</v>
      </c>
      <c r="I50" s="2">
        <f>VLOOKUP(A50,[2]Луганск!$A:$E,4,0)</f>
        <v>37.799999999999997</v>
      </c>
      <c r="J50" s="2">
        <f t="shared" si="4"/>
        <v>2.3880000000000052</v>
      </c>
      <c r="M50" s="2">
        <f t="shared" si="5"/>
        <v>13.396000000000001</v>
      </c>
      <c r="N50" s="29">
        <f>6*M50-L50-K50-F50</f>
        <v>79.603999999999999</v>
      </c>
      <c r="O50" s="35">
        <f t="shared" si="10"/>
        <v>79.603999999999999</v>
      </c>
      <c r="P50" s="31"/>
      <c r="R50" s="2">
        <f t="shared" si="6"/>
        <v>6</v>
      </c>
      <c r="S50" s="2">
        <f t="shared" si="7"/>
        <v>5.7629143027769482E-2</v>
      </c>
      <c r="T50" s="2">
        <f>VLOOKUP(A50,[1]TDSheet!$A:$V,22,0)</f>
        <v>15.15</v>
      </c>
      <c r="U50" s="2">
        <f>VLOOKUP(A50,[1]TDSheet!$A:$W,23,0)</f>
        <v>9.1686000000000014</v>
      </c>
      <c r="V50" s="2">
        <f>VLOOKUP(A50,[1]TDSheet!$A:$M,13,0)</f>
        <v>11.549200000000001</v>
      </c>
      <c r="X50" s="2">
        <f t="shared" si="8"/>
        <v>79.603999999999999</v>
      </c>
    </row>
    <row r="51" spans="1:24" ht="21.95" customHeight="1" x14ac:dyDescent="0.2">
      <c r="A51" s="8" t="s">
        <v>54</v>
      </c>
      <c r="B51" s="8" t="s">
        <v>9</v>
      </c>
      <c r="C51" s="9">
        <v>723.94600000000003</v>
      </c>
      <c r="D51" s="9"/>
      <c r="E51" s="9">
        <v>232.85900000000001</v>
      </c>
      <c r="F51" s="9">
        <v>373.00099999999998</v>
      </c>
      <c r="G51" s="22">
        <f>VLOOKUP(A51,[1]TDSheet!$A:$G,7,0)</f>
        <v>1</v>
      </c>
      <c r="H51" s="2">
        <f>VLOOKUP(A51,[1]TDSheet!$A:$H,8,0)</f>
        <v>40</v>
      </c>
      <c r="I51" s="2">
        <f>VLOOKUP(A51,[2]Луганск!$A:$E,4,0)</f>
        <v>247.3</v>
      </c>
      <c r="J51" s="2">
        <f t="shared" si="4"/>
        <v>-14.441000000000003</v>
      </c>
      <c r="M51" s="2">
        <f t="shared" si="5"/>
        <v>77.619666666666674</v>
      </c>
      <c r="N51" s="29">
        <f t="shared" ref="N51" si="13">11*M51-L51-K51-F51</f>
        <v>480.81533333333346</v>
      </c>
      <c r="O51" s="35">
        <f t="shared" si="10"/>
        <v>480.81533333333346</v>
      </c>
      <c r="P51" s="31"/>
      <c r="R51" s="2">
        <f t="shared" si="6"/>
        <v>11</v>
      </c>
      <c r="S51" s="2">
        <f t="shared" si="7"/>
        <v>4.8054960297862648</v>
      </c>
      <c r="T51" s="2">
        <f>VLOOKUP(A51,[1]TDSheet!$A:$V,22,0)</f>
        <v>181.6592</v>
      </c>
      <c r="U51" s="2">
        <f>VLOOKUP(A51,[1]TDSheet!$A:$W,23,0)</f>
        <v>164.79640000000001</v>
      </c>
      <c r="V51" s="2">
        <f>VLOOKUP(A51,[1]TDSheet!$A:$M,13,0)</f>
        <v>134.4392</v>
      </c>
      <c r="X51" s="2">
        <f t="shared" si="8"/>
        <v>480.81533333333346</v>
      </c>
    </row>
    <row r="52" spans="1:24" ht="11.1" customHeight="1" x14ac:dyDescent="0.2">
      <c r="A52" s="8" t="s">
        <v>55</v>
      </c>
      <c r="B52" s="8" t="s">
        <v>9</v>
      </c>
      <c r="C52" s="9">
        <v>80.126999999999995</v>
      </c>
      <c r="D52" s="9"/>
      <c r="E52" s="9">
        <v>-18.919</v>
      </c>
      <c r="F52" s="9">
        <v>54.057000000000002</v>
      </c>
      <c r="G52" s="22">
        <f>VLOOKUP(A52,[1]TDSheet!$A:$G,7,0)</f>
        <v>1</v>
      </c>
      <c r="H52" s="2">
        <f>VLOOKUP(A52,[1]TDSheet!$A:$H,8,0)</f>
        <v>35</v>
      </c>
      <c r="I52" s="2">
        <f>VLOOKUP(A52,[2]Луганск!$A:$E,4,0)</f>
        <v>15.6</v>
      </c>
      <c r="J52" s="2">
        <f t="shared" si="4"/>
        <v>-34.518999999999998</v>
      </c>
      <c r="K52" s="2">
        <f>VLOOKUP(A52,[1]TDSheet!$A:$O,15,0)</f>
        <v>155</v>
      </c>
      <c r="M52" s="2">
        <f t="shared" si="5"/>
        <v>-6.3063333333333338</v>
      </c>
      <c r="N52" s="29"/>
      <c r="O52" s="35"/>
      <c r="P52" s="31"/>
      <c r="R52" s="2">
        <f t="shared" si="6"/>
        <v>-33.150325070035414</v>
      </c>
      <c r="S52" s="2">
        <f t="shared" si="7"/>
        <v>-33.150325070035414</v>
      </c>
      <c r="T52" s="2">
        <f>VLOOKUP(A52,[1]TDSheet!$A:$V,22,0)</f>
        <v>22.2852</v>
      </c>
      <c r="U52" s="2">
        <f>VLOOKUP(A52,[1]TDSheet!$A:$W,23,0)</f>
        <v>23.349399999999999</v>
      </c>
      <c r="V52" s="2">
        <f>VLOOKUP(A52,[1]TDSheet!$A:$M,13,0)</f>
        <v>29.420999999999999</v>
      </c>
      <c r="X52" s="2">
        <f t="shared" si="8"/>
        <v>0</v>
      </c>
    </row>
    <row r="53" spans="1:24" ht="11.1" customHeight="1" x14ac:dyDescent="0.2">
      <c r="A53" s="8" t="s">
        <v>56</v>
      </c>
      <c r="B53" s="8" t="s">
        <v>9</v>
      </c>
      <c r="C53" s="9">
        <v>31.988</v>
      </c>
      <c r="D53" s="9"/>
      <c r="E53" s="9">
        <v>1.3220000000000001</v>
      </c>
      <c r="F53" s="9">
        <v>27.890999999999998</v>
      </c>
      <c r="G53" s="22">
        <f>VLOOKUP(A53,[1]TDSheet!$A:$G,7,0)</f>
        <v>1</v>
      </c>
      <c r="H53" s="2">
        <f>VLOOKUP(A53,[1]TDSheet!$A:$H,8,0)</f>
        <v>45</v>
      </c>
      <c r="I53" s="2">
        <f>VLOOKUP(A53,[2]Луганск!$A:$E,4,0)</f>
        <v>1.3</v>
      </c>
      <c r="J53" s="2">
        <f t="shared" si="4"/>
        <v>2.200000000000002E-2</v>
      </c>
      <c r="M53" s="2">
        <f t="shared" si="5"/>
        <v>0.44066666666666671</v>
      </c>
      <c r="N53" s="29"/>
      <c r="O53" s="35"/>
      <c r="P53" s="31"/>
      <c r="R53" s="2">
        <f t="shared" si="6"/>
        <v>63.292738275340383</v>
      </c>
      <c r="S53" s="2">
        <f t="shared" si="7"/>
        <v>63.292738275340383</v>
      </c>
      <c r="T53" s="2">
        <f>VLOOKUP(A53,[1]TDSheet!$A:$V,22,0)</f>
        <v>3.1724000000000001</v>
      </c>
      <c r="U53" s="2">
        <f>VLOOKUP(A53,[1]TDSheet!$A:$W,23,0)</f>
        <v>2.93</v>
      </c>
      <c r="V53" s="2">
        <f>VLOOKUP(A53,[1]TDSheet!$A:$M,13,0)</f>
        <v>2.6673999999999998</v>
      </c>
      <c r="W53" s="28" t="s">
        <v>131</v>
      </c>
      <c r="X53" s="2">
        <f t="shared" si="8"/>
        <v>0</v>
      </c>
    </row>
    <row r="54" spans="1:24" ht="11.1" customHeight="1" x14ac:dyDescent="0.2">
      <c r="A54" s="8" t="s">
        <v>57</v>
      </c>
      <c r="B54" s="8" t="s">
        <v>9</v>
      </c>
      <c r="C54" s="9">
        <v>79.084000000000003</v>
      </c>
      <c r="D54" s="9"/>
      <c r="E54" s="9">
        <v>14.19</v>
      </c>
      <c r="F54" s="9">
        <v>53.570999999999998</v>
      </c>
      <c r="G54" s="22">
        <f>VLOOKUP(A54,[1]TDSheet!$A:$G,7,0)</f>
        <v>1</v>
      </c>
      <c r="H54" s="2">
        <f>VLOOKUP(A54,[1]TDSheet!$A:$H,8,0)</f>
        <v>30</v>
      </c>
      <c r="I54" s="2">
        <f>VLOOKUP(A54,[2]Луганск!$A:$E,4,0)</f>
        <v>13</v>
      </c>
      <c r="J54" s="2">
        <f t="shared" si="4"/>
        <v>1.1899999999999995</v>
      </c>
      <c r="M54" s="2">
        <f t="shared" si="5"/>
        <v>4.7299999999999995</v>
      </c>
      <c r="N54" s="29"/>
      <c r="O54" s="35"/>
      <c r="P54" s="31"/>
      <c r="R54" s="2">
        <f t="shared" si="6"/>
        <v>11.325792811839325</v>
      </c>
      <c r="S54" s="2">
        <f t="shared" si="7"/>
        <v>11.325792811839325</v>
      </c>
      <c r="T54" s="2">
        <f>VLOOKUP(A54,[1]TDSheet!$A:$V,22,0)</f>
        <v>25.305600000000002</v>
      </c>
      <c r="U54" s="2">
        <f>VLOOKUP(A54,[1]TDSheet!$A:$W,23,0)</f>
        <v>10.055400000000001</v>
      </c>
      <c r="V54" s="2">
        <f>VLOOKUP(A54,[1]TDSheet!$A:$M,13,0)</f>
        <v>11.6782</v>
      </c>
      <c r="W54" s="28" t="s">
        <v>131</v>
      </c>
      <c r="X54" s="2">
        <f t="shared" si="8"/>
        <v>0</v>
      </c>
    </row>
    <row r="55" spans="1:24" ht="11.1" customHeight="1" x14ac:dyDescent="0.2">
      <c r="A55" s="8" t="s">
        <v>58</v>
      </c>
      <c r="B55" s="8" t="s">
        <v>9</v>
      </c>
      <c r="C55" s="9">
        <v>41.863999999999997</v>
      </c>
      <c r="D55" s="9"/>
      <c r="E55" s="9">
        <v>51.87</v>
      </c>
      <c r="F55" s="9">
        <v>-27.922999999999998</v>
      </c>
      <c r="G55" s="22">
        <f>VLOOKUP(A55,[1]TDSheet!$A:$G,7,0)</f>
        <v>1</v>
      </c>
      <c r="H55" s="2">
        <f>VLOOKUP(A55,[1]TDSheet!$A:$H,8,0)</f>
        <v>45</v>
      </c>
      <c r="I55" s="2">
        <f>VLOOKUP(A55,[2]Луганск!$A:$E,4,0)</f>
        <v>64.2</v>
      </c>
      <c r="J55" s="2">
        <f t="shared" si="4"/>
        <v>-12.330000000000005</v>
      </c>
      <c r="K55" s="2">
        <f>VLOOKUP(A55,[1]TDSheet!$A:$O,15,0)</f>
        <v>105</v>
      </c>
      <c r="M55" s="2">
        <f t="shared" si="5"/>
        <v>17.29</v>
      </c>
      <c r="N55" s="29">
        <f>10*M55-L55-K55-F55</f>
        <v>95.822999999999979</v>
      </c>
      <c r="O55" s="35">
        <f t="shared" si="10"/>
        <v>95.822999999999979</v>
      </c>
      <c r="P55" s="31"/>
      <c r="R55" s="2">
        <f t="shared" si="6"/>
        <v>10</v>
      </c>
      <c r="S55" s="2">
        <f t="shared" si="7"/>
        <v>4.4578947368421051</v>
      </c>
      <c r="T55" s="2">
        <f>VLOOKUP(A55,[1]TDSheet!$A:$V,22,0)</f>
        <v>18.263200000000001</v>
      </c>
      <c r="U55" s="2">
        <f>VLOOKUP(A55,[1]TDSheet!$A:$W,23,0)</f>
        <v>8.2522000000000002</v>
      </c>
      <c r="V55" s="2">
        <f>VLOOKUP(A55,[1]TDSheet!$A:$M,13,0)</f>
        <v>14.905799999999999</v>
      </c>
      <c r="X55" s="2">
        <f t="shared" si="8"/>
        <v>95.822999999999979</v>
      </c>
    </row>
    <row r="56" spans="1:24" ht="21.95" customHeight="1" x14ac:dyDescent="0.2">
      <c r="A56" s="8" t="s">
        <v>59</v>
      </c>
      <c r="B56" s="8" t="s">
        <v>9</v>
      </c>
      <c r="C56" s="9">
        <v>-3.5209999999999999</v>
      </c>
      <c r="D56" s="9">
        <v>116.63500000000001</v>
      </c>
      <c r="E56" s="9">
        <v>24.442</v>
      </c>
      <c r="F56" s="9">
        <v>88.67</v>
      </c>
      <c r="G56" s="22">
        <f>VLOOKUP(A56,[1]TDSheet!$A:$G,7,0)</f>
        <v>1</v>
      </c>
      <c r="H56" s="2">
        <f>VLOOKUP(A56,[1]TDSheet!$A:$H,8,0)</f>
        <v>45</v>
      </c>
      <c r="I56" s="2">
        <f>VLOOKUP(A56,[2]Луганск!$A:$E,4,0)</f>
        <v>22.5</v>
      </c>
      <c r="J56" s="2">
        <f t="shared" si="4"/>
        <v>1.9420000000000002</v>
      </c>
      <c r="K56" s="2">
        <f>VLOOKUP(A56,[1]TDSheet!$A:$O,15,0)</f>
        <v>215</v>
      </c>
      <c r="M56" s="2">
        <f t="shared" si="5"/>
        <v>8.147333333333334</v>
      </c>
      <c r="N56" s="29"/>
      <c r="O56" s="35"/>
      <c r="P56" s="31"/>
      <c r="R56" s="2">
        <f t="shared" si="6"/>
        <v>37.272318140905</v>
      </c>
      <c r="S56" s="2">
        <f t="shared" si="7"/>
        <v>37.272318140905</v>
      </c>
      <c r="T56" s="2">
        <f>VLOOKUP(A56,[1]TDSheet!$A:$V,22,0)</f>
        <v>17.636199999999999</v>
      </c>
      <c r="U56" s="2">
        <f>VLOOKUP(A56,[1]TDSheet!$A:$W,23,0)</f>
        <v>23.392400000000002</v>
      </c>
      <c r="V56" s="2">
        <f>VLOOKUP(A56,[1]TDSheet!$A:$M,13,0)</f>
        <v>29.3416</v>
      </c>
      <c r="X56" s="2">
        <f t="shared" si="8"/>
        <v>0</v>
      </c>
    </row>
    <row r="57" spans="1:24" ht="11.1" customHeight="1" x14ac:dyDescent="0.2">
      <c r="A57" s="8" t="s">
        <v>60</v>
      </c>
      <c r="B57" s="8" t="s">
        <v>16</v>
      </c>
      <c r="C57" s="9">
        <v>42</v>
      </c>
      <c r="D57" s="9"/>
      <c r="E57" s="9">
        <v>-1</v>
      </c>
      <c r="F57" s="9">
        <v>19</v>
      </c>
      <c r="G57" s="22">
        <f>VLOOKUP(A57,[1]TDSheet!$A:$G,7,0)</f>
        <v>0.35</v>
      </c>
      <c r="H57" s="2">
        <f>VLOOKUP(A57,[1]TDSheet!$A:$H,8,0)</f>
        <v>40</v>
      </c>
      <c r="I57" s="2">
        <f>VLOOKUP(A57,[2]Луганск!$A:$E,4,0)</f>
        <v>54</v>
      </c>
      <c r="J57" s="2">
        <f t="shared" si="4"/>
        <v>-55</v>
      </c>
      <c r="K57" s="2">
        <f>VLOOKUP(A57,[1]TDSheet!$A:$O,15,0)</f>
        <v>90</v>
      </c>
      <c r="M57" s="2">
        <f t="shared" si="5"/>
        <v>-0.33333333333333331</v>
      </c>
      <c r="N57" s="29"/>
      <c r="O57" s="35"/>
      <c r="P57" s="31"/>
      <c r="R57" s="2">
        <f t="shared" si="6"/>
        <v>-327</v>
      </c>
      <c r="S57" s="2">
        <f t="shared" si="7"/>
        <v>-327</v>
      </c>
      <c r="T57" s="2">
        <f>VLOOKUP(A57,[1]TDSheet!$A:$V,22,0)</f>
        <v>10.4</v>
      </c>
      <c r="U57" s="2">
        <f>VLOOKUP(A57,[1]TDSheet!$A:$W,23,0)</f>
        <v>6.6</v>
      </c>
      <c r="V57" s="2">
        <f>VLOOKUP(A57,[1]TDSheet!$A:$M,13,0)</f>
        <v>12</v>
      </c>
      <c r="X57" s="2">
        <f t="shared" si="8"/>
        <v>0</v>
      </c>
    </row>
    <row r="58" spans="1:24" ht="11.1" customHeight="1" x14ac:dyDescent="0.2">
      <c r="A58" s="8" t="s">
        <v>61</v>
      </c>
      <c r="B58" s="8" t="s">
        <v>16</v>
      </c>
      <c r="C58" s="9">
        <v>23</v>
      </c>
      <c r="D58" s="9"/>
      <c r="E58" s="9">
        <v>12</v>
      </c>
      <c r="F58" s="9">
        <v>4</v>
      </c>
      <c r="G58" s="22">
        <f>VLOOKUP(A58,[1]TDSheet!$A:$G,7,0)</f>
        <v>0.4</v>
      </c>
      <c r="H58" s="2">
        <f>VLOOKUP(A58,[1]TDSheet!$A:$H,8,0)</f>
        <v>45</v>
      </c>
      <c r="I58" s="2">
        <f>VLOOKUP(A58,[2]Луганск!$A:$E,4,0)</f>
        <v>77</v>
      </c>
      <c r="J58" s="2">
        <f t="shared" si="4"/>
        <v>-65</v>
      </c>
      <c r="K58" s="2">
        <f>VLOOKUP(A58,[1]TDSheet!$A:$O,15,0)</f>
        <v>930</v>
      </c>
      <c r="M58" s="2">
        <f t="shared" si="5"/>
        <v>4</v>
      </c>
      <c r="N58" s="29"/>
      <c r="O58" s="35"/>
      <c r="P58" s="31"/>
      <c r="R58" s="2">
        <f t="shared" si="6"/>
        <v>233.5</v>
      </c>
      <c r="S58" s="2">
        <f t="shared" si="7"/>
        <v>233.5</v>
      </c>
      <c r="T58" s="2">
        <f>VLOOKUP(A58,[1]TDSheet!$A:$V,22,0)</f>
        <v>140</v>
      </c>
      <c r="U58" s="2">
        <f>VLOOKUP(A58,[1]TDSheet!$A:$W,23,0)</f>
        <v>130.4</v>
      </c>
      <c r="V58" s="2">
        <f>VLOOKUP(A58,[1]TDSheet!$A:$M,13,0)</f>
        <v>117</v>
      </c>
      <c r="X58" s="2">
        <f t="shared" si="8"/>
        <v>0</v>
      </c>
    </row>
    <row r="59" spans="1:24" ht="11.1" customHeight="1" x14ac:dyDescent="0.2">
      <c r="A59" s="8" t="s">
        <v>62</v>
      </c>
      <c r="B59" s="8" t="s">
        <v>16</v>
      </c>
      <c r="C59" s="9">
        <v>-2</v>
      </c>
      <c r="D59" s="9"/>
      <c r="E59" s="9"/>
      <c r="F59" s="9">
        <v>-2</v>
      </c>
      <c r="G59" s="22">
        <f>VLOOKUP(A59,[1]TDSheet!$A:$G,7,0)</f>
        <v>0</v>
      </c>
      <c r="H59" s="2">
        <f>VLOOKUP(A59,[1]TDSheet!$A:$H,8,0)</f>
        <v>50</v>
      </c>
      <c r="J59" s="2">
        <f t="shared" si="4"/>
        <v>0</v>
      </c>
      <c r="M59" s="2">
        <f t="shared" si="5"/>
        <v>0</v>
      </c>
      <c r="N59" s="29"/>
      <c r="O59" s="35"/>
      <c r="P59" s="31"/>
      <c r="R59" s="2" t="e">
        <f t="shared" si="6"/>
        <v>#DIV/0!</v>
      </c>
      <c r="S59" s="2" t="e">
        <f t="shared" si="7"/>
        <v>#DIV/0!</v>
      </c>
      <c r="T59" s="2">
        <f>VLOOKUP(A59,[1]TDSheet!$A:$V,22,0)</f>
        <v>2</v>
      </c>
      <c r="U59" s="2">
        <f>VLOOKUP(A59,[1]TDSheet!$A:$W,23,0)</f>
        <v>8.4</v>
      </c>
      <c r="V59" s="2">
        <f>VLOOKUP(A59,[1]TDSheet!$A:$M,13,0)</f>
        <v>2</v>
      </c>
      <c r="W59" s="27" t="str">
        <f>VLOOKUP(A59,[1]TDSheet!$A:$X,24,0)</f>
        <v>Вывести</v>
      </c>
      <c r="X59" s="2">
        <f t="shared" si="8"/>
        <v>0</v>
      </c>
    </row>
    <row r="60" spans="1:24" ht="11.1" customHeight="1" x14ac:dyDescent="0.2">
      <c r="A60" s="8" t="s">
        <v>63</v>
      </c>
      <c r="B60" s="8" t="s">
        <v>9</v>
      </c>
      <c r="C60" s="9">
        <v>310.68299999999999</v>
      </c>
      <c r="D60" s="9"/>
      <c r="E60" s="9">
        <v>94.429000000000002</v>
      </c>
      <c r="F60" s="9">
        <v>171.321</v>
      </c>
      <c r="G60" s="22">
        <f>VLOOKUP(A60,[1]TDSheet!$A:$G,7,0)</f>
        <v>1</v>
      </c>
      <c r="H60" s="2">
        <f>VLOOKUP(A60,[1]TDSheet!$A:$H,8,0)</f>
        <v>45</v>
      </c>
      <c r="I60" s="2">
        <f>VLOOKUP(A60,[2]Луганск!$A:$E,4,0)</f>
        <v>87.3</v>
      </c>
      <c r="J60" s="2">
        <f t="shared" si="4"/>
        <v>7.1290000000000049</v>
      </c>
      <c r="K60" s="2">
        <f>VLOOKUP(A60,[1]TDSheet!$A:$O,15,0)</f>
        <v>445</v>
      </c>
      <c r="L60" s="2">
        <f>VLOOKUP(A60,[1]TDSheet!$A:$P,16,0)</f>
        <v>400</v>
      </c>
      <c r="M60" s="2">
        <f t="shared" si="5"/>
        <v>31.476333333333333</v>
      </c>
      <c r="N60" s="29"/>
      <c r="O60" s="35"/>
      <c r="P60" s="31"/>
      <c r="R60" s="2">
        <f t="shared" si="6"/>
        <v>32.288417753020788</v>
      </c>
      <c r="S60" s="2">
        <f t="shared" si="7"/>
        <v>32.288417753020788</v>
      </c>
      <c r="T60" s="2">
        <f>VLOOKUP(A60,[1]TDSheet!$A:$V,22,0)</f>
        <v>112.63420000000001</v>
      </c>
      <c r="U60" s="2">
        <f>VLOOKUP(A60,[1]TDSheet!$A:$W,23,0)</f>
        <v>95.991600000000005</v>
      </c>
      <c r="V60" s="2">
        <f>VLOOKUP(A60,[1]TDSheet!$A:$M,13,0)</f>
        <v>115.51320000000001</v>
      </c>
      <c r="X60" s="2">
        <f t="shared" si="8"/>
        <v>0</v>
      </c>
    </row>
    <row r="61" spans="1:24" ht="11.1" customHeight="1" x14ac:dyDescent="0.2">
      <c r="A61" s="8" t="s">
        <v>64</v>
      </c>
      <c r="B61" s="8" t="s">
        <v>16</v>
      </c>
      <c r="C61" s="9">
        <v>10</v>
      </c>
      <c r="D61" s="9">
        <v>222</v>
      </c>
      <c r="E61" s="9">
        <v>58</v>
      </c>
      <c r="F61" s="9">
        <v>174</v>
      </c>
      <c r="G61" s="22">
        <f>VLOOKUP(A61,[1]TDSheet!$A:$G,7,0)</f>
        <v>0.35</v>
      </c>
      <c r="H61" s="2">
        <f>VLOOKUP(A61,[1]TDSheet!$A:$H,8,0)</f>
        <v>40</v>
      </c>
      <c r="I61" s="2">
        <f>VLOOKUP(A61,[2]Луганск!$A:$E,4,0)</f>
        <v>86</v>
      </c>
      <c r="J61" s="2">
        <f t="shared" si="4"/>
        <v>-28</v>
      </c>
      <c r="M61" s="2">
        <f t="shared" si="5"/>
        <v>19.333333333333332</v>
      </c>
      <c r="N61" s="29">
        <f t="shared" ref="N61:N68" si="14">11*M61-L61-K61-F61</f>
        <v>38.666666666666657</v>
      </c>
      <c r="O61" s="35">
        <f t="shared" si="10"/>
        <v>38.666666666666657</v>
      </c>
      <c r="P61" s="31"/>
      <c r="R61" s="2">
        <f t="shared" si="6"/>
        <v>11</v>
      </c>
      <c r="S61" s="2">
        <f t="shared" si="7"/>
        <v>9</v>
      </c>
      <c r="T61" s="2">
        <f>VLOOKUP(A61,[1]TDSheet!$A:$V,22,0)</f>
        <v>26</v>
      </c>
      <c r="U61" s="2">
        <f>VLOOKUP(A61,[1]TDSheet!$A:$W,23,0)</f>
        <v>46.4</v>
      </c>
      <c r="V61" s="2">
        <f>VLOOKUP(A61,[1]TDSheet!$A:$M,13,0)</f>
        <v>18.2</v>
      </c>
      <c r="X61" s="2">
        <f t="shared" si="8"/>
        <v>13.53333333333333</v>
      </c>
    </row>
    <row r="62" spans="1:24" ht="11.1" customHeight="1" x14ac:dyDescent="0.2">
      <c r="A62" s="8" t="s">
        <v>65</v>
      </c>
      <c r="B62" s="8" t="s">
        <v>9</v>
      </c>
      <c r="C62" s="9">
        <v>84.570999999999998</v>
      </c>
      <c r="D62" s="9"/>
      <c r="E62" s="9">
        <v>63.366</v>
      </c>
      <c r="F62" s="9">
        <v>-3.4390000000000001</v>
      </c>
      <c r="G62" s="22">
        <f>VLOOKUP(A62,[1]TDSheet!$A:$G,7,0)</f>
        <v>1</v>
      </c>
      <c r="H62" s="2">
        <f>VLOOKUP(A62,[1]TDSheet!$A:$H,8,0)</f>
        <v>40</v>
      </c>
      <c r="I62" s="2">
        <f>VLOOKUP(A62,[2]Луганск!$A:$E,4,0)</f>
        <v>73.400000000000006</v>
      </c>
      <c r="J62" s="2">
        <f t="shared" si="4"/>
        <v>-10.034000000000006</v>
      </c>
      <c r="K62" s="2">
        <f>VLOOKUP(A62,[1]TDSheet!$A:$O,15,0)</f>
        <v>165</v>
      </c>
      <c r="M62" s="2">
        <f t="shared" si="5"/>
        <v>21.122</v>
      </c>
      <c r="N62" s="29">
        <f t="shared" si="14"/>
        <v>70.780999999999977</v>
      </c>
      <c r="O62" s="35">
        <f t="shared" si="10"/>
        <v>70.780999999999977</v>
      </c>
      <c r="P62" s="31"/>
      <c r="R62" s="2">
        <f t="shared" si="6"/>
        <v>11</v>
      </c>
      <c r="S62" s="2">
        <f t="shared" si="7"/>
        <v>7.6489442287662159</v>
      </c>
      <c r="T62" s="2">
        <f>VLOOKUP(A62,[1]TDSheet!$A:$V,22,0)</f>
        <v>33.630399999999995</v>
      </c>
      <c r="U62" s="2">
        <f>VLOOKUP(A62,[1]TDSheet!$A:$W,23,0)</f>
        <v>12.6744</v>
      </c>
      <c r="V62" s="2">
        <f>VLOOKUP(A62,[1]TDSheet!$A:$M,13,0)</f>
        <v>25.029599999999999</v>
      </c>
      <c r="X62" s="2">
        <f t="shared" si="8"/>
        <v>70.780999999999977</v>
      </c>
    </row>
    <row r="63" spans="1:24" ht="11.1" customHeight="1" x14ac:dyDescent="0.2">
      <c r="A63" s="8" t="s">
        <v>66</v>
      </c>
      <c r="B63" s="8" t="s">
        <v>16</v>
      </c>
      <c r="C63" s="9">
        <v>38</v>
      </c>
      <c r="D63" s="9"/>
      <c r="E63" s="9">
        <v>5</v>
      </c>
      <c r="F63" s="9">
        <v>16</v>
      </c>
      <c r="G63" s="22">
        <f>VLOOKUP(A63,[1]TDSheet!$A:$G,7,0)</f>
        <v>0.4</v>
      </c>
      <c r="H63" s="2">
        <f>VLOOKUP(A63,[1]TDSheet!$A:$H,8,0)</f>
        <v>40</v>
      </c>
      <c r="I63" s="2">
        <f>VLOOKUP(A63,[2]Луганск!$A:$E,4,0)</f>
        <v>176</v>
      </c>
      <c r="J63" s="2">
        <f t="shared" si="4"/>
        <v>-171</v>
      </c>
      <c r="K63" s="2">
        <f>VLOOKUP(A63,[1]TDSheet!$A:$O,15,0)</f>
        <v>580</v>
      </c>
      <c r="M63" s="2">
        <f t="shared" si="5"/>
        <v>1.6666666666666667</v>
      </c>
      <c r="N63" s="29"/>
      <c r="O63" s="35"/>
      <c r="P63" s="31"/>
      <c r="R63" s="2">
        <f t="shared" si="6"/>
        <v>357.59999999999997</v>
      </c>
      <c r="S63" s="2">
        <f t="shared" si="7"/>
        <v>357.59999999999997</v>
      </c>
      <c r="T63" s="2">
        <f>VLOOKUP(A63,[1]TDSheet!$A:$V,22,0)</f>
        <v>85.8</v>
      </c>
      <c r="U63" s="2">
        <f>VLOOKUP(A63,[1]TDSheet!$A:$W,23,0)</f>
        <v>74.400000000000006</v>
      </c>
      <c r="V63" s="2">
        <f>VLOOKUP(A63,[1]TDSheet!$A:$M,13,0)</f>
        <v>68.8</v>
      </c>
      <c r="X63" s="2">
        <f t="shared" si="8"/>
        <v>0</v>
      </c>
    </row>
    <row r="64" spans="1:24" ht="11.1" customHeight="1" x14ac:dyDescent="0.2">
      <c r="A64" s="8" t="s">
        <v>67</v>
      </c>
      <c r="B64" s="8" t="s">
        <v>16</v>
      </c>
      <c r="C64" s="9">
        <v>51</v>
      </c>
      <c r="D64" s="9"/>
      <c r="E64" s="9">
        <v>7</v>
      </c>
      <c r="F64" s="9">
        <v>24</v>
      </c>
      <c r="G64" s="22">
        <f>VLOOKUP(A64,[1]TDSheet!$A:$G,7,0)</f>
        <v>0.4</v>
      </c>
      <c r="H64" s="2">
        <f>VLOOKUP(A64,[1]TDSheet!$A:$H,8,0)</f>
        <v>45</v>
      </c>
      <c r="I64" s="2">
        <f>VLOOKUP(A64,[2]Луганск!$A:$E,4,0)</f>
        <v>189</v>
      </c>
      <c r="J64" s="2">
        <f t="shared" si="4"/>
        <v>-182</v>
      </c>
      <c r="K64" s="2">
        <f>VLOOKUP(A64,[1]TDSheet!$A:$O,15,0)</f>
        <v>835</v>
      </c>
      <c r="M64" s="2">
        <f t="shared" si="5"/>
        <v>2.3333333333333335</v>
      </c>
      <c r="N64" s="29"/>
      <c r="O64" s="35"/>
      <c r="P64" s="31"/>
      <c r="R64" s="2">
        <f t="shared" si="6"/>
        <v>368.14285714285711</v>
      </c>
      <c r="S64" s="2">
        <f t="shared" si="7"/>
        <v>368.14285714285711</v>
      </c>
      <c r="T64" s="2">
        <f>VLOOKUP(A64,[1]TDSheet!$A:$V,22,0)</f>
        <v>105.2</v>
      </c>
      <c r="U64" s="2">
        <f>VLOOKUP(A64,[1]TDSheet!$A:$W,23,0)</f>
        <v>98.2</v>
      </c>
      <c r="V64" s="2">
        <f>VLOOKUP(A64,[1]TDSheet!$A:$M,13,0)</f>
        <v>111.4</v>
      </c>
      <c r="X64" s="2">
        <f t="shared" si="8"/>
        <v>0</v>
      </c>
    </row>
    <row r="65" spans="1:24" ht="11.1" customHeight="1" x14ac:dyDescent="0.2">
      <c r="A65" s="8" t="s">
        <v>68</v>
      </c>
      <c r="B65" s="8" t="s">
        <v>16</v>
      </c>
      <c r="C65" s="9">
        <v>41</v>
      </c>
      <c r="D65" s="9"/>
      <c r="E65" s="9">
        <v>2</v>
      </c>
      <c r="F65" s="9">
        <v>17</v>
      </c>
      <c r="G65" s="22">
        <f>VLOOKUP(A65,[1]TDSheet!$A:$G,7,0)</f>
        <v>0.4</v>
      </c>
      <c r="H65" s="2">
        <f>VLOOKUP(A65,[1]TDSheet!$A:$H,8,0)</f>
        <v>40</v>
      </c>
      <c r="I65" s="2">
        <f>VLOOKUP(A65,[2]Луганск!$A:$E,4,0)</f>
        <v>27</v>
      </c>
      <c r="J65" s="2">
        <f t="shared" si="4"/>
        <v>-25</v>
      </c>
      <c r="K65" s="2">
        <f>VLOOKUP(A65,[1]TDSheet!$A:$O,15,0)</f>
        <v>310</v>
      </c>
      <c r="M65" s="2">
        <f t="shared" si="5"/>
        <v>0.66666666666666663</v>
      </c>
      <c r="N65" s="29"/>
      <c r="O65" s="35"/>
      <c r="P65" s="31"/>
      <c r="R65" s="2">
        <f t="shared" si="6"/>
        <v>490.5</v>
      </c>
      <c r="S65" s="2">
        <f t="shared" si="7"/>
        <v>490.5</v>
      </c>
      <c r="T65" s="2">
        <f>VLOOKUP(A65,[1]TDSheet!$A:$V,22,0)</f>
        <v>5.2</v>
      </c>
      <c r="U65" s="2">
        <f>VLOOKUP(A65,[1]TDSheet!$A:$W,23,0)</f>
        <v>34.200000000000003</v>
      </c>
      <c r="V65" s="2">
        <f>VLOOKUP(A65,[1]TDSheet!$A:$M,13,0)</f>
        <v>38.4</v>
      </c>
      <c r="X65" s="2">
        <f t="shared" si="8"/>
        <v>0</v>
      </c>
    </row>
    <row r="66" spans="1:24" ht="11.1" customHeight="1" x14ac:dyDescent="0.2">
      <c r="A66" s="8" t="s">
        <v>69</v>
      </c>
      <c r="B66" s="8" t="s">
        <v>9</v>
      </c>
      <c r="C66" s="9">
        <v>290.065</v>
      </c>
      <c r="D66" s="9">
        <v>312.63200000000001</v>
      </c>
      <c r="E66" s="9">
        <v>300.52</v>
      </c>
      <c r="F66" s="9">
        <v>208.03800000000001</v>
      </c>
      <c r="G66" s="22">
        <f>VLOOKUP(A66,[1]TDSheet!$A:$G,7,0)</f>
        <v>1</v>
      </c>
      <c r="H66" s="2">
        <f>VLOOKUP(A66,[1]TDSheet!$A:$H,8,0)</f>
        <v>50</v>
      </c>
      <c r="I66" s="2">
        <f>VLOOKUP(A66,[2]Луганск!$A:$E,4,0)</f>
        <v>316.14999999999998</v>
      </c>
      <c r="J66" s="2">
        <f t="shared" si="4"/>
        <v>-15.629999999999995</v>
      </c>
      <c r="K66" s="2">
        <f>VLOOKUP(A66,[1]TDSheet!$A:$O,15,0)</f>
        <v>460</v>
      </c>
      <c r="M66" s="2">
        <f t="shared" si="5"/>
        <v>100.17333333333333</v>
      </c>
      <c r="N66" s="29">
        <f t="shared" si="14"/>
        <v>433.86866666666674</v>
      </c>
      <c r="O66" s="35">
        <f t="shared" si="10"/>
        <v>433.86866666666674</v>
      </c>
      <c r="P66" s="31"/>
      <c r="R66" s="2">
        <f t="shared" si="6"/>
        <v>11.000000000000002</v>
      </c>
      <c r="S66" s="2">
        <f t="shared" si="7"/>
        <v>6.668820710768002</v>
      </c>
      <c r="T66" s="2">
        <f>VLOOKUP(A66,[1]TDSheet!$A:$V,22,0)</f>
        <v>93.311999999999998</v>
      </c>
      <c r="U66" s="2">
        <f>VLOOKUP(A66,[1]TDSheet!$A:$W,23,0)</f>
        <v>87.182199999999995</v>
      </c>
      <c r="V66" s="2">
        <f>VLOOKUP(A66,[1]TDSheet!$A:$M,13,0)</f>
        <v>94.880600000000001</v>
      </c>
      <c r="X66" s="2">
        <f t="shared" si="8"/>
        <v>433.86866666666674</v>
      </c>
    </row>
    <row r="67" spans="1:24" ht="11.1" customHeight="1" x14ac:dyDescent="0.2">
      <c r="A67" s="8" t="s">
        <v>70</v>
      </c>
      <c r="B67" s="8" t="s">
        <v>9</v>
      </c>
      <c r="C67" s="9">
        <v>255.21799999999999</v>
      </c>
      <c r="D67" s="9">
        <v>365.09100000000001</v>
      </c>
      <c r="E67" s="9">
        <v>362.81200000000001</v>
      </c>
      <c r="F67" s="9">
        <v>98.703000000000003</v>
      </c>
      <c r="G67" s="22">
        <f>VLOOKUP(A67,[1]TDSheet!$A:$G,7,0)</f>
        <v>1</v>
      </c>
      <c r="H67" s="2">
        <f>VLOOKUP(A67,[1]TDSheet!$A:$H,8,0)</f>
        <v>50</v>
      </c>
      <c r="I67" s="2">
        <f>VLOOKUP(A67,[2]Луганск!$A:$E,4,0)</f>
        <v>420.55</v>
      </c>
      <c r="J67" s="2">
        <f t="shared" si="4"/>
        <v>-57.738</v>
      </c>
      <c r="K67" s="2">
        <f>VLOOKUP(A67,[1]TDSheet!$A:$O,15,0)</f>
        <v>720</v>
      </c>
      <c r="M67" s="2">
        <f t="shared" si="5"/>
        <v>120.93733333333334</v>
      </c>
      <c r="N67" s="29">
        <f t="shared" si="14"/>
        <v>511.60766666666677</v>
      </c>
      <c r="O67" s="35">
        <f t="shared" si="10"/>
        <v>511.60766666666677</v>
      </c>
      <c r="P67" s="31"/>
      <c r="R67" s="2">
        <f t="shared" si="6"/>
        <v>11</v>
      </c>
      <c r="S67" s="2">
        <f t="shared" si="7"/>
        <v>6.7696465387032392</v>
      </c>
      <c r="T67" s="2">
        <f>VLOOKUP(A67,[1]TDSheet!$A:$V,22,0)</f>
        <v>105.96400000000001</v>
      </c>
      <c r="U67" s="2">
        <f>VLOOKUP(A67,[1]TDSheet!$A:$W,23,0)</f>
        <v>100.01520000000001</v>
      </c>
      <c r="V67" s="2">
        <f>VLOOKUP(A67,[1]TDSheet!$A:$M,13,0)</f>
        <v>119.9748</v>
      </c>
      <c r="X67" s="2">
        <f t="shared" si="8"/>
        <v>511.60766666666677</v>
      </c>
    </row>
    <row r="68" spans="1:24" ht="21.95" customHeight="1" x14ac:dyDescent="0.2">
      <c r="A68" s="8" t="s">
        <v>71</v>
      </c>
      <c r="B68" s="8" t="s">
        <v>9</v>
      </c>
      <c r="C68" s="9">
        <v>141.97900000000001</v>
      </c>
      <c r="D68" s="9">
        <v>239.61699999999999</v>
      </c>
      <c r="E68" s="9">
        <v>225.42699999999999</v>
      </c>
      <c r="F68" s="9">
        <v>31.792000000000002</v>
      </c>
      <c r="G68" s="22">
        <f>VLOOKUP(A68,[1]TDSheet!$A:$G,7,0)</f>
        <v>1</v>
      </c>
      <c r="H68" s="2">
        <f>VLOOKUP(A68,[1]TDSheet!$A:$H,8,0)</f>
        <v>55</v>
      </c>
      <c r="I68" s="2">
        <f>VLOOKUP(A68,[2]Луганск!$A:$E,4,0)</f>
        <v>349.5</v>
      </c>
      <c r="J68" s="2">
        <f t="shared" si="4"/>
        <v>-124.07300000000001</v>
      </c>
      <c r="K68" s="2">
        <f>VLOOKUP(A68,[1]TDSheet!$A:$O,15,0)</f>
        <v>480</v>
      </c>
      <c r="M68" s="2">
        <f t="shared" si="5"/>
        <v>75.142333333333326</v>
      </c>
      <c r="N68" s="29">
        <f t="shared" si="14"/>
        <v>314.7736666666666</v>
      </c>
      <c r="O68" s="35">
        <f t="shared" si="10"/>
        <v>314.7736666666666</v>
      </c>
      <c r="P68" s="31"/>
      <c r="R68" s="2">
        <f t="shared" si="6"/>
        <v>11</v>
      </c>
      <c r="S68" s="2">
        <f t="shared" si="7"/>
        <v>6.8109676303193503</v>
      </c>
      <c r="T68" s="2">
        <f>VLOOKUP(A68,[1]TDSheet!$A:$V,22,0)</f>
        <v>81.311999999999998</v>
      </c>
      <c r="U68" s="2">
        <f>VLOOKUP(A68,[1]TDSheet!$A:$W,23,0)</f>
        <v>64.817599999999999</v>
      </c>
      <c r="V68" s="2">
        <f>VLOOKUP(A68,[1]TDSheet!$A:$M,13,0)</f>
        <v>76.8048</v>
      </c>
      <c r="X68" s="2">
        <f t="shared" si="8"/>
        <v>314.7736666666666</v>
      </c>
    </row>
    <row r="69" spans="1:24" ht="21.95" customHeight="1" x14ac:dyDescent="0.2">
      <c r="A69" s="8" t="s">
        <v>72</v>
      </c>
      <c r="B69" s="8" t="s">
        <v>9</v>
      </c>
      <c r="C69" s="9">
        <v>0.85499999999999998</v>
      </c>
      <c r="D69" s="9"/>
      <c r="E69" s="9"/>
      <c r="F69" s="9">
        <v>0.85499999999999998</v>
      </c>
      <c r="G69" s="22">
        <f>VLOOKUP(A69,[1]TDSheet!$A:$G,7,0)</f>
        <v>0</v>
      </c>
      <c r="H69" s="2">
        <f>VLOOKUP(A69,[1]TDSheet!$A:$H,8,0)</f>
        <v>50</v>
      </c>
      <c r="J69" s="2">
        <f t="shared" si="4"/>
        <v>0</v>
      </c>
      <c r="M69" s="2">
        <f t="shared" si="5"/>
        <v>0</v>
      </c>
      <c r="N69" s="29"/>
      <c r="O69" s="35"/>
      <c r="P69" s="31"/>
      <c r="R69" s="2" t="e">
        <f t="shared" si="6"/>
        <v>#DIV/0!</v>
      </c>
      <c r="S69" s="2" t="e">
        <f t="shared" si="7"/>
        <v>#DIV/0!</v>
      </c>
      <c r="T69" s="2">
        <f>VLOOKUP(A69,[1]TDSheet!$A:$V,22,0)</f>
        <v>0</v>
      </c>
      <c r="U69" s="2">
        <f>VLOOKUP(A69,[1]TDSheet!$A:$W,23,0)</f>
        <v>0</v>
      </c>
      <c r="V69" s="2">
        <f>VLOOKUP(A69,[1]TDSheet!$A:$M,13,0)</f>
        <v>0</v>
      </c>
      <c r="W69" s="27" t="str">
        <f>VLOOKUP(A69,[1]TDSheet!$A:$X,24,0)</f>
        <v>Вывести</v>
      </c>
      <c r="X69" s="2">
        <f t="shared" si="8"/>
        <v>0</v>
      </c>
    </row>
    <row r="70" spans="1:24" ht="11.1" customHeight="1" x14ac:dyDescent="0.2">
      <c r="A70" s="8" t="s">
        <v>73</v>
      </c>
      <c r="B70" s="8" t="s">
        <v>16</v>
      </c>
      <c r="C70" s="9">
        <v>2</v>
      </c>
      <c r="D70" s="9"/>
      <c r="E70" s="9"/>
      <c r="F70" s="9">
        <v>2</v>
      </c>
      <c r="G70" s="22">
        <f>VLOOKUP(A70,[1]TDSheet!$A:$G,7,0)</f>
        <v>0</v>
      </c>
      <c r="H70" s="2" t="e">
        <f>VLOOKUP(A70,[1]TDSheet!$A:$H,8,0)</f>
        <v>#N/A</v>
      </c>
      <c r="J70" s="2">
        <f t="shared" si="4"/>
        <v>0</v>
      </c>
      <c r="M70" s="2">
        <f t="shared" si="5"/>
        <v>0</v>
      </c>
      <c r="N70" s="29"/>
      <c r="O70" s="35"/>
      <c r="P70" s="31"/>
      <c r="R70" s="2" t="e">
        <f t="shared" si="6"/>
        <v>#DIV/0!</v>
      </c>
      <c r="S70" s="2" t="e">
        <f t="shared" si="7"/>
        <v>#DIV/0!</v>
      </c>
      <c r="T70" s="2">
        <f>VLOOKUP(A70,[1]TDSheet!$A:$V,22,0)</f>
        <v>6.4</v>
      </c>
      <c r="U70" s="2">
        <f>VLOOKUP(A70,[1]TDSheet!$A:$W,23,0)</f>
        <v>0.4</v>
      </c>
      <c r="V70" s="2">
        <f>VLOOKUP(A70,[1]TDSheet!$A:$M,13,0)</f>
        <v>0.2</v>
      </c>
      <c r="X70" s="2">
        <f t="shared" si="8"/>
        <v>0</v>
      </c>
    </row>
    <row r="71" spans="1:24" ht="11.1" customHeight="1" x14ac:dyDescent="0.2">
      <c r="A71" s="8" t="s">
        <v>74</v>
      </c>
      <c r="B71" s="8" t="s">
        <v>16</v>
      </c>
      <c r="C71" s="9">
        <v>101</v>
      </c>
      <c r="D71" s="9"/>
      <c r="E71" s="9">
        <v>5</v>
      </c>
      <c r="F71" s="9">
        <v>77</v>
      </c>
      <c r="G71" s="22">
        <f>VLOOKUP(A71,[1]TDSheet!$A:$G,7,0)</f>
        <v>0.4</v>
      </c>
      <c r="H71" s="2">
        <f>VLOOKUP(A71,[1]TDSheet!$A:$H,8,0)</f>
        <v>45</v>
      </c>
      <c r="I71" s="2">
        <f>VLOOKUP(A71,[2]Луганск!$A:$E,4,0)</f>
        <v>218</v>
      </c>
      <c r="J71" s="2">
        <f t="shared" ref="J71:J108" si="15">E71-I71</f>
        <v>-213</v>
      </c>
      <c r="K71" s="2">
        <f>VLOOKUP(A71,[1]TDSheet!$A:$O,15,0)</f>
        <v>760</v>
      </c>
      <c r="M71" s="2">
        <f t="shared" ref="M71:M108" si="16">E71/3</f>
        <v>1.6666666666666667</v>
      </c>
      <c r="N71" s="29"/>
      <c r="O71" s="35"/>
      <c r="P71" s="31"/>
      <c r="R71" s="2">
        <f t="shared" ref="R71:R108" si="17">(F71+K71+L71+O71)/M71</f>
        <v>502.2</v>
      </c>
      <c r="S71" s="2">
        <f t="shared" ref="S71:S108" si="18">(F71+K71+L71)/M71</f>
        <v>502.2</v>
      </c>
      <c r="T71" s="2">
        <f>VLOOKUP(A71,[1]TDSheet!$A:$V,22,0)</f>
        <v>77</v>
      </c>
      <c r="U71" s="2">
        <f>VLOOKUP(A71,[1]TDSheet!$A:$W,23,0)</f>
        <v>73.400000000000006</v>
      </c>
      <c r="V71" s="2">
        <f>VLOOKUP(A71,[1]TDSheet!$A:$M,13,0)</f>
        <v>94.8</v>
      </c>
      <c r="X71" s="2">
        <f t="shared" ref="X71:X108" si="19">O71*G71</f>
        <v>0</v>
      </c>
    </row>
    <row r="72" spans="1:24" ht="21.95" customHeight="1" x14ac:dyDescent="0.2">
      <c r="A72" s="8" t="s">
        <v>75</v>
      </c>
      <c r="B72" s="8" t="s">
        <v>16</v>
      </c>
      <c r="C72" s="9">
        <v>26</v>
      </c>
      <c r="D72" s="9">
        <v>210</v>
      </c>
      <c r="E72" s="9">
        <v>84</v>
      </c>
      <c r="F72" s="9">
        <v>149</v>
      </c>
      <c r="G72" s="22">
        <f>VLOOKUP(A72,[1]TDSheet!$A:$G,7,0)</f>
        <v>0.35</v>
      </c>
      <c r="H72" s="2">
        <f>VLOOKUP(A72,[1]TDSheet!$A:$H,8,0)</f>
        <v>40</v>
      </c>
      <c r="I72" s="2">
        <f>VLOOKUP(A72,[2]Луганск!$A:$E,4,0)</f>
        <v>97</v>
      </c>
      <c r="J72" s="2">
        <f t="shared" si="15"/>
        <v>-13</v>
      </c>
      <c r="K72" s="2">
        <f>VLOOKUP(A72,[1]TDSheet!$A:$O,15,0)</f>
        <v>450</v>
      </c>
      <c r="M72" s="2">
        <f t="shared" si="16"/>
        <v>28</v>
      </c>
      <c r="N72" s="29"/>
      <c r="O72" s="35"/>
      <c r="P72" s="31"/>
      <c r="R72" s="2">
        <f t="shared" si="17"/>
        <v>21.392857142857142</v>
      </c>
      <c r="S72" s="2">
        <f t="shared" si="18"/>
        <v>21.392857142857142</v>
      </c>
      <c r="T72" s="2">
        <f>VLOOKUP(A72,[1]TDSheet!$A:$V,22,0)</f>
        <v>49.6</v>
      </c>
      <c r="U72" s="2">
        <f>VLOOKUP(A72,[1]TDSheet!$A:$W,23,0)</f>
        <v>50.4</v>
      </c>
      <c r="V72" s="2">
        <f>VLOOKUP(A72,[1]TDSheet!$A:$M,13,0)</f>
        <v>66.400000000000006</v>
      </c>
      <c r="X72" s="2">
        <f t="shared" si="19"/>
        <v>0</v>
      </c>
    </row>
    <row r="73" spans="1:24" ht="11.1" customHeight="1" x14ac:dyDescent="0.2">
      <c r="A73" s="8" t="s">
        <v>76</v>
      </c>
      <c r="B73" s="8" t="s">
        <v>9</v>
      </c>
      <c r="C73" s="9">
        <v>-1.282</v>
      </c>
      <c r="D73" s="9"/>
      <c r="E73" s="9"/>
      <c r="F73" s="9">
        <v>-1.282</v>
      </c>
      <c r="G73" s="22">
        <f>VLOOKUP(A73,[1]TDSheet!$A:$G,7,0)</f>
        <v>0</v>
      </c>
      <c r="H73" s="2" t="e">
        <f>VLOOKUP(A73,[1]TDSheet!$A:$H,8,0)</f>
        <v>#N/A</v>
      </c>
      <c r="J73" s="2">
        <f t="shared" si="15"/>
        <v>0</v>
      </c>
      <c r="M73" s="2">
        <f t="shared" si="16"/>
        <v>0</v>
      </c>
      <c r="N73" s="29"/>
      <c r="O73" s="35"/>
      <c r="P73" s="31"/>
      <c r="R73" s="2" t="e">
        <f t="shared" si="17"/>
        <v>#DIV/0!</v>
      </c>
      <c r="S73" s="2" t="e">
        <f t="shared" si="18"/>
        <v>#DIV/0!</v>
      </c>
      <c r="T73" s="2">
        <f>VLOOKUP(A73,[1]TDSheet!$A:$V,22,0)</f>
        <v>0</v>
      </c>
      <c r="U73" s="2">
        <f>VLOOKUP(A73,[1]TDSheet!$A:$W,23,0)</f>
        <v>0.25640000000000002</v>
      </c>
      <c r="V73" s="2">
        <f>VLOOKUP(A73,[1]TDSheet!$A:$M,13,0)</f>
        <v>0</v>
      </c>
      <c r="X73" s="2">
        <f t="shared" si="19"/>
        <v>0</v>
      </c>
    </row>
    <row r="74" spans="1:24" ht="11.1" customHeight="1" x14ac:dyDescent="0.2">
      <c r="A74" s="8" t="s">
        <v>77</v>
      </c>
      <c r="B74" s="8" t="s">
        <v>16</v>
      </c>
      <c r="C74" s="9">
        <v>146.29499999999999</v>
      </c>
      <c r="D74" s="9">
        <v>50</v>
      </c>
      <c r="E74" s="9">
        <v>90</v>
      </c>
      <c r="F74" s="9">
        <v>105.295</v>
      </c>
      <c r="G74" s="22">
        <f>VLOOKUP(A74,[1]TDSheet!$A:$G,7,0)</f>
        <v>0.4</v>
      </c>
      <c r="H74" s="2">
        <f>VLOOKUP(A74,[1]TDSheet!$A:$H,8,0)</f>
        <v>50</v>
      </c>
      <c r="I74" s="2">
        <f>VLOOKUP(A74,[2]Луганск!$A:$E,4,0)</f>
        <v>99</v>
      </c>
      <c r="J74" s="2">
        <f t="shared" si="15"/>
        <v>-9</v>
      </c>
      <c r="K74" s="2">
        <f>VLOOKUP(A74,[1]TDSheet!$A:$O,15,0)</f>
        <v>220</v>
      </c>
      <c r="M74" s="2">
        <f t="shared" si="16"/>
        <v>30</v>
      </c>
      <c r="N74" s="29">
        <f>11*M74-L74-K74-F74</f>
        <v>4.7049999999999983</v>
      </c>
      <c r="O74" s="35">
        <f t="shared" ref="O74:O102" si="20">N74</f>
        <v>4.7049999999999983</v>
      </c>
      <c r="P74" s="31"/>
      <c r="R74" s="2">
        <f t="shared" si="17"/>
        <v>11</v>
      </c>
      <c r="S74" s="2">
        <f t="shared" si="18"/>
        <v>10.843166666666667</v>
      </c>
      <c r="T74" s="2">
        <f>VLOOKUP(A74,[1]TDSheet!$A:$V,22,0)</f>
        <v>36.741</v>
      </c>
      <c r="U74" s="2">
        <f>VLOOKUP(A74,[1]TDSheet!$A:$W,23,0)</f>
        <v>29.8</v>
      </c>
      <c r="V74" s="2">
        <f>VLOOKUP(A74,[1]TDSheet!$A:$M,13,0)</f>
        <v>36.200000000000003</v>
      </c>
      <c r="X74" s="2">
        <f t="shared" si="19"/>
        <v>1.8819999999999995</v>
      </c>
    </row>
    <row r="75" spans="1:24" ht="21.95" customHeight="1" x14ac:dyDescent="0.2">
      <c r="A75" s="8" t="s">
        <v>78</v>
      </c>
      <c r="B75" s="8" t="s">
        <v>16</v>
      </c>
      <c r="C75" s="9">
        <v>3</v>
      </c>
      <c r="D75" s="9"/>
      <c r="E75" s="9"/>
      <c r="F75" s="9">
        <v>3</v>
      </c>
      <c r="G75" s="22">
        <f>VLOOKUP(A75,[1]TDSheet!$A:$G,7,0)</f>
        <v>0</v>
      </c>
      <c r="H75" s="2" t="e">
        <f>VLOOKUP(A75,[1]TDSheet!$A:$H,8,0)</f>
        <v>#N/A</v>
      </c>
      <c r="J75" s="2">
        <f t="shared" si="15"/>
        <v>0</v>
      </c>
      <c r="M75" s="2">
        <f t="shared" si="16"/>
        <v>0</v>
      </c>
      <c r="N75" s="29"/>
      <c r="O75" s="35"/>
      <c r="P75" s="31"/>
      <c r="R75" s="2" t="e">
        <f t="shared" si="17"/>
        <v>#DIV/0!</v>
      </c>
      <c r="S75" s="2" t="e">
        <f t="shared" si="18"/>
        <v>#DIV/0!</v>
      </c>
      <c r="T75" s="2">
        <f>VLOOKUP(A75,[1]TDSheet!$A:$V,22,0)</f>
        <v>0</v>
      </c>
      <c r="U75" s="2">
        <f>VLOOKUP(A75,[1]TDSheet!$A:$W,23,0)</f>
        <v>0.6</v>
      </c>
      <c r="V75" s="2">
        <f>VLOOKUP(A75,[1]TDSheet!$A:$M,13,0)</f>
        <v>0.4</v>
      </c>
      <c r="X75" s="2">
        <f t="shared" si="19"/>
        <v>0</v>
      </c>
    </row>
    <row r="76" spans="1:24" ht="21.95" customHeight="1" x14ac:dyDescent="0.2">
      <c r="A76" s="8" t="s">
        <v>79</v>
      </c>
      <c r="B76" s="8" t="s">
        <v>16</v>
      </c>
      <c r="C76" s="10"/>
      <c r="D76" s="9">
        <v>40</v>
      </c>
      <c r="E76" s="9">
        <v>20</v>
      </c>
      <c r="F76" s="9">
        <v>20</v>
      </c>
      <c r="G76" s="22">
        <f>VLOOKUP(A76,[1]TDSheet!$A:$G,7,0)</f>
        <v>0.4</v>
      </c>
      <c r="H76" s="2">
        <f>VLOOKUP(A76,[1]TDSheet!$A:$H,8,0)</f>
        <v>60</v>
      </c>
      <c r="I76" s="2">
        <f>VLOOKUP(A76,[2]Луганск!$A:$E,4,0)</f>
        <v>20</v>
      </c>
      <c r="J76" s="2">
        <f t="shared" si="15"/>
        <v>0</v>
      </c>
      <c r="M76" s="2">
        <f t="shared" si="16"/>
        <v>6.666666666666667</v>
      </c>
      <c r="N76" s="29">
        <f>9*M76-L76-K76-F76</f>
        <v>40</v>
      </c>
      <c r="O76" s="35">
        <f t="shared" si="20"/>
        <v>40</v>
      </c>
      <c r="P76" s="31"/>
      <c r="R76" s="2">
        <f t="shared" si="17"/>
        <v>9</v>
      </c>
      <c r="S76" s="2">
        <f t="shared" si="18"/>
        <v>3</v>
      </c>
      <c r="T76" s="2">
        <f>VLOOKUP(A76,[1]TDSheet!$A:$V,22,0)</f>
        <v>0</v>
      </c>
      <c r="U76" s="2">
        <f>VLOOKUP(A76,[1]TDSheet!$A:$W,23,0)</f>
        <v>6</v>
      </c>
      <c r="V76" s="2">
        <f>VLOOKUP(A76,[1]TDSheet!$A:$M,13,0)</f>
        <v>0</v>
      </c>
      <c r="X76" s="2">
        <f t="shared" si="19"/>
        <v>16</v>
      </c>
    </row>
    <row r="77" spans="1:24" ht="21.95" customHeight="1" x14ac:dyDescent="0.2">
      <c r="A77" s="8" t="s">
        <v>80</v>
      </c>
      <c r="B77" s="8" t="s">
        <v>16</v>
      </c>
      <c r="C77" s="9">
        <v>3</v>
      </c>
      <c r="D77" s="9"/>
      <c r="E77" s="9"/>
      <c r="F77" s="9"/>
      <c r="G77" s="22">
        <f>VLOOKUP(A77,[1]TDSheet!$A:$G,7,0)</f>
        <v>0</v>
      </c>
      <c r="H77" s="2">
        <f>VLOOKUP(A77,[1]TDSheet!$A:$H,8,0)</f>
        <v>40</v>
      </c>
      <c r="I77" s="2">
        <f>VLOOKUP(A77,[2]Луганск!$A:$E,4,0)</f>
        <v>1</v>
      </c>
      <c r="J77" s="2">
        <f t="shared" si="15"/>
        <v>-1</v>
      </c>
      <c r="M77" s="2">
        <f t="shared" si="16"/>
        <v>0</v>
      </c>
      <c r="N77" s="29"/>
      <c r="O77" s="35"/>
      <c r="P77" s="31"/>
      <c r="R77" s="2" t="e">
        <f t="shared" si="17"/>
        <v>#DIV/0!</v>
      </c>
      <c r="S77" s="2" t="e">
        <f t="shared" si="18"/>
        <v>#DIV/0!</v>
      </c>
      <c r="T77" s="2">
        <f>VLOOKUP(A77,[1]TDSheet!$A:$V,22,0)</f>
        <v>0</v>
      </c>
      <c r="U77" s="2">
        <f>VLOOKUP(A77,[1]TDSheet!$A:$W,23,0)</f>
        <v>5.8</v>
      </c>
      <c r="V77" s="2">
        <f>VLOOKUP(A77,[1]TDSheet!$A:$M,13,0)</f>
        <v>-0.6</v>
      </c>
      <c r="W77" s="27" t="str">
        <f>VLOOKUP(A77,[1]TDSheet!$A:$X,24,0)</f>
        <v>Вывести</v>
      </c>
      <c r="X77" s="2">
        <f t="shared" si="19"/>
        <v>0</v>
      </c>
    </row>
    <row r="78" spans="1:24" ht="21.95" customHeight="1" x14ac:dyDescent="0.2">
      <c r="A78" s="8" t="s">
        <v>81</v>
      </c>
      <c r="B78" s="8" t="s">
        <v>16</v>
      </c>
      <c r="C78" s="9">
        <v>-17</v>
      </c>
      <c r="D78" s="9"/>
      <c r="E78" s="9"/>
      <c r="F78" s="9">
        <v>-17</v>
      </c>
      <c r="G78" s="22">
        <f>VLOOKUP(A78,[1]TDSheet!$A:$G,7,0)</f>
        <v>0</v>
      </c>
      <c r="H78" s="2" t="e">
        <f>VLOOKUP(A78,[1]TDSheet!$A:$H,8,0)</f>
        <v>#N/A</v>
      </c>
      <c r="J78" s="2">
        <f t="shared" si="15"/>
        <v>0</v>
      </c>
      <c r="M78" s="2">
        <f t="shared" si="16"/>
        <v>0</v>
      </c>
      <c r="N78" s="29"/>
      <c r="O78" s="35"/>
      <c r="P78" s="31"/>
      <c r="R78" s="2" t="e">
        <f t="shared" si="17"/>
        <v>#DIV/0!</v>
      </c>
      <c r="S78" s="2" t="e">
        <f t="shared" si="18"/>
        <v>#DIV/0!</v>
      </c>
      <c r="T78" s="2">
        <f>VLOOKUP(A78,[1]TDSheet!$A:$V,22,0)</f>
        <v>15</v>
      </c>
      <c r="U78" s="2">
        <f>VLOOKUP(A78,[1]TDSheet!$A:$W,23,0)</f>
        <v>8.1999999999999993</v>
      </c>
      <c r="V78" s="2">
        <f>VLOOKUP(A78,[1]TDSheet!$A:$M,13,0)</f>
        <v>1.4</v>
      </c>
      <c r="X78" s="2">
        <f t="shared" si="19"/>
        <v>0</v>
      </c>
    </row>
    <row r="79" spans="1:24" ht="21.95" customHeight="1" x14ac:dyDescent="0.2">
      <c r="A79" s="8" t="s">
        <v>82</v>
      </c>
      <c r="B79" s="8" t="s">
        <v>16</v>
      </c>
      <c r="C79" s="9">
        <v>1</v>
      </c>
      <c r="D79" s="9"/>
      <c r="E79" s="9">
        <v>1</v>
      </c>
      <c r="F79" s="9"/>
      <c r="G79" s="22">
        <f>VLOOKUP(A79,[1]TDSheet!$A:$G,7,0)</f>
        <v>0</v>
      </c>
      <c r="H79" s="2" t="e">
        <f>VLOOKUP(A79,[1]TDSheet!$A:$H,8,0)</f>
        <v>#N/A</v>
      </c>
      <c r="I79" s="2">
        <f>VLOOKUP(A79,[2]Луганск!$A:$E,4,0)</f>
        <v>1</v>
      </c>
      <c r="J79" s="2">
        <f t="shared" si="15"/>
        <v>0</v>
      </c>
      <c r="M79" s="2">
        <f t="shared" si="16"/>
        <v>0.33333333333333331</v>
      </c>
      <c r="N79" s="29"/>
      <c r="O79" s="35"/>
      <c r="P79" s="31"/>
      <c r="R79" s="2">
        <f t="shared" si="17"/>
        <v>0</v>
      </c>
      <c r="S79" s="2">
        <f t="shared" si="18"/>
        <v>0</v>
      </c>
      <c r="T79" s="2">
        <f>VLOOKUP(A79,[1]TDSheet!$A:$V,22,0)</f>
        <v>9.8000000000000007</v>
      </c>
      <c r="U79" s="2">
        <f>VLOOKUP(A79,[1]TDSheet!$A:$W,23,0)</f>
        <v>7.8</v>
      </c>
      <c r="V79" s="2">
        <f>VLOOKUP(A79,[1]TDSheet!$A:$M,13,0)</f>
        <v>1</v>
      </c>
      <c r="X79" s="2">
        <f t="shared" si="19"/>
        <v>0</v>
      </c>
    </row>
    <row r="80" spans="1:24" ht="11.1" customHeight="1" x14ac:dyDescent="0.2">
      <c r="A80" s="8" t="s">
        <v>83</v>
      </c>
      <c r="B80" s="8" t="s">
        <v>16</v>
      </c>
      <c r="C80" s="9">
        <v>192</v>
      </c>
      <c r="D80" s="9"/>
      <c r="E80" s="9">
        <v>30</v>
      </c>
      <c r="F80" s="9">
        <v>153</v>
      </c>
      <c r="G80" s="22">
        <f>VLOOKUP(A80,[1]TDSheet!$A:$G,7,0)</f>
        <v>0.4</v>
      </c>
      <c r="H80" s="2">
        <f>VLOOKUP(A80,[1]TDSheet!$A:$H,8,0)</f>
        <v>40</v>
      </c>
      <c r="I80" s="2">
        <f>VLOOKUP(A80,[2]Луганск!$A:$E,4,0)</f>
        <v>45</v>
      </c>
      <c r="J80" s="2">
        <f t="shared" si="15"/>
        <v>-15</v>
      </c>
      <c r="K80" s="2">
        <f>VLOOKUP(A80,[1]TDSheet!$A:$O,15,0)</f>
        <v>10</v>
      </c>
      <c r="M80" s="2">
        <f t="shared" si="16"/>
        <v>10</v>
      </c>
      <c r="N80" s="29"/>
      <c r="O80" s="35"/>
      <c r="P80" s="31"/>
      <c r="R80" s="2">
        <f t="shared" si="17"/>
        <v>16.3</v>
      </c>
      <c r="S80" s="2">
        <f t="shared" si="18"/>
        <v>16.3</v>
      </c>
      <c r="T80" s="2">
        <f>VLOOKUP(A80,[1]TDSheet!$A:$V,22,0)</f>
        <v>18.399999999999999</v>
      </c>
      <c r="U80" s="2">
        <f>VLOOKUP(A80,[1]TDSheet!$A:$W,23,0)</f>
        <v>23.8</v>
      </c>
      <c r="V80" s="2">
        <f>VLOOKUP(A80,[1]TDSheet!$A:$M,13,0)</f>
        <v>18</v>
      </c>
      <c r="X80" s="2">
        <f t="shared" si="19"/>
        <v>0</v>
      </c>
    </row>
    <row r="81" spans="1:24" ht="21.95" customHeight="1" x14ac:dyDescent="0.2">
      <c r="A81" s="8" t="s">
        <v>84</v>
      </c>
      <c r="B81" s="8" t="s">
        <v>9</v>
      </c>
      <c r="C81" s="9">
        <v>86.995999999999995</v>
      </c>
      <c r="D81" s="9"/>
      <c r="E81" s="9">
        <v>23.087</v>
      </c>
      <c r="F81" s="9">
        <v>30.754000000000001</v>
      </c>
      <c r="G81" s="22">
        <f>VLOOKUP(A81,[1]TDSheet!$A:$G,7,0)</f>
        <v>1</v>
      </c>
      <c r="H81" s="2">
        <f>VLOOKUP(A81,[1]TDSheet!$A:$H,8,0)</f>
        <v>40</v>
      </c>
      <c r="I81" s="2">
        <f>VLOOKUP(A81,[2]Луганск!$A:$E,4,0)</f>
        <v>79.7</v>
      </c>
      <c r="J81" s="2">
        <f t="shared" si="15"/>
        <v>-56.613</v>
      </c>
      <c r="K81" s="2">
        <f>VLOOKUP(A81,[1]TDSheet!$A:$O,15,0)</f>
        <v>110</v>
      </c>
      <c r="L81" s="2">
        <f>VLOOKUP(A81,[1]TDSheet!$A:$P,16,0)</f>
        <v>100</v>
      </c>
      <c r="M81" s="2">
        <f t="shared" si="16"/>
        <v>7.6956666666666669</v>
      </c>
      <c r="N81" s="29"/>
      <c r="O81" s="35"/>
      <c r="P81" s="31"/>
      <c r="R81" s="2">
        <f t="shared" si="17"/>
        <v>31.284359163165416</v>
      </c>
      <c r="S81" s="2">
        <f t="shared" si="18"/>
        <v>31.284359163165416</v>
      </c>
      <c r="T81" s="2">
        <f>VLOOKUP(A81,[1]TDSheet!$A:$V,22,0)</f>
        <v>32.0212</v>
      </c>
      <c r="U81" s="2">
        <f>VLOOKUP(A81,[1]TDSheet!$A:$W,23,0)</f>
        <v>11.474</v>
      </c>
      <c r="V81" s="2">
        <f>VLOOKUP(A81,[1]TDSheet!$A:$M,13,0)</f>
        <v>29.787599999999998</v>
      </c>
      <c r="X81" s="2">
        <f t="shared" si="19"/>
        <v>0</v>
      </c>
    </row>
    <row r="82" spans="1:24" ht="21.95" customHeight="1" x14ac:dyDescent="0.2">
      <c r="A82" s="8" t="s">
        <v>85</v>
      </c>
      <c r="B82" s="8" t="s">
        <v>16</v>
      </c>
      <c r="C82" s="9">
        <v>2</v>
      </c>
      <c r="D82" s="9">
        <v>54</v>
      </c>
      <c r="E82" s="9">
        <v>9</v>
      </c>
      <c r="F82" s="9">
        <v>43</v>
      </c>
      <c r="G82" s="22">
        <f>VLOOKUP(A82,[1]TDSheet!$A:$G,7,0)</f>
        <v>0.28000000000000003</v>
      </c>
      <c r="H82" s="2">
        <f>VLOOKUP(A82,[1]TDSheet!$A:$H,8,0)</f>
        <v>45</v>
      </c>
      <c r="I82" s="2">
        <f>VLOOKUP(A82,[2]Луганск!$A:$E,4,0)</f>
        <v>39</v>
      </c>
      <c r="J82" s="2">
        <f t="shared" si="15"/>
        <v>-30</v>
      </c>
      <c r="K82" s="2">
        <f>VLOOKUP(A82,[1]TDSheet!$A:$O,15,0)</f>
        <v>265</v>
      </c>
      <c r="M82" s="2">
        <f t="shared" si="16"/>
        <v>3</v>
      </c>
      <c r="N82" s="29"/>
      <c r="O82" s="35"/>
      <c r="P82" s="31"/>
      <c r="R82" s="2">
        <f t="shared" si="17"/>
        <v>102.66666666666667</v>
      </c>
      <c r="S82" s="2">
        <f t="shared" si="18"/>
        <v>102.66666666666667</v>
      </c>
      <c r="T82" s="2">
        <f>VLOOKUP(A82,[1]TDSheet!$A:$V,22,0)</f>
        <v>24.4</v>
      </c>
      <c r="U82" s="2">
        <f>VLOOKUP(A82,[1]TDSheet!$A:$W,23,0)</f>
        <v>21.6</v>
      </c>
      <c r="V82" s="2">
        <f>VLOOKUP(A82,[1]TDSheet!$A:$M,13,0)</f>
        <v>35.200000000000003</v>
      </c>
      <c r="X82" s="2">
        <f t="shared" si="19"/>
        <v>0</v>
      </c>
    </row>
    <row r="83" spans="1:24" ht="11.1" customHeight="1" x14ac:dyDescent="0.2">
      <c r="A83" s="8" t="s">
        <v>86</v>
      </c>
      <c r="B83" s="8" t="s">
        <v>9</v>
      </c>
      <c r="C83" s="9">
        <v>11.746</v>
      </c>
      <c r="D83" s="9">
        <v>111.607</v>
      </c>
      <c r="E83" s="9">
        <v>52.594000000000001</v>
      </c>
      <c r="F83" s="9">
        <v>67.269000000000005</v>
      </c>
      <c r="G83" s="22">
        <f>VLOOKUP(A83,[1]TDSheet!$A:$G,7,0)</f>
        <v>1</v>
      </c>
      <c r="H83" s="2">
        <f>VLOOKUP(A83,[1]TDSheet!$A:$H,8,0)</f>
        <v>30</v>
      </c>
      <c r="I83" s="2">
        <f>VLOOKUP(A83,[2]Луганск!$A:$E,4,0)</f>
        <v>73.534000000000006</v>
      </c>
      <c r="J83" s="2">
        <f t="shared" si="15"/>
        <v>-20.940000000000005</v>
      </c>
      <c r="K83" s="2">
        <f>VLOOKUP(A83,[1]TDSheet!$A:$O,15,0)</f>
        <v>190</v>
      </c>
      <c r="M83" s="2">
        <f t="shared" si="16"/>
        <v>17.531333333333333</v>
      </c>
      <c r="N83" s="29"/>
      <c r="O83" s="35"/>
      <c r="P83" s="31"/>
      <c r="R83" s="2">
        <f t="shared" si="17"/>
        <v>14.674810814921855</v>
      </c>
      <c r="S83" s="2">
        <f t="shared" si="18"/>
        <v>14.674810814921855</v>
      </c>
      <c r="T83" s="2">
        <f>VLOOKUP(A83,[1]TDSheet!$A:$V,22,0)</f>
        <v>34.361399999999996</v>
      </c>
      <c r="U83" s="2">
        <f>VLOOKUP(A83,[1]TDSheet!$A:$W,23,0)</f>
        <v>37.413600000000002</v>
      </c>
      <c r="V83" s="2">
        <f>VLOOKUP(A83,[1]TDSheet!$A:$M,13,0)</f>
        <v>37.792000000000002</v>
      </c>
      <c r="X83" s="2">
        <f t="shared" si="19"/>
        <v>0</v>
      </c>
    </row>
    <row r="84" spans="1:24" ht="21.95" customHeight="1" x14ac:dyDescent="0.2">
      <c r="A84" s="8" t="s">
        <v>87</v>
      </c>
      <c r="B84" s="8" t="s">
        <v>16</v>
      </c>
      <c r="C84" s="9">
        <v>60</v>
      </c>
      <c r="D84" s="9">
        <v>30</v>
      </c>
      <c r="E84" s="9">
        <v>29</v>
      </c>
      <c r="F84" s="9">
        <v>14</v>
      </c>
      <c r="G84" s="22">
        <f>VLOOKUP(A84,[1]TDSheet!$A:$G,7,0)</f>
        <v>0.28000000000000003</v>
      </c>
      <c r="H84" s="2">
        <f>VLOOKUP(A84,[1]TDSheet!$A:$H,8,0)</f>
        <v>45</v>
      </c>
      <c r="I84" s="2">
        <f>VLOOKUP(A84,[2]Луганск!$A:$E,4,0)</f>
        <v>109</v>
      </c>
      <c r="J84" s="2">
        <f t="shared" si="15"/>
        <v>-80</v>
      </c>
      <c r="K84" s="2">
        <f>VLOOKUP(A84,[1]TDSheet!$A:$O,15,0)</f>
        <v>170</v>
      </c>
      <c r="M84" s="2">
        <f t="shared" si="16"/>
        <v>9.6666666666666661</v>
      </c>
      <c r="N84" s="29"/>
      <c r="O84" s="35"/>
      <c r="P84" s="31"/>
      <c r="R84" s="2">
        <f t="shared" si="17"/>
        <v>19.03448275862069</v>
      </c>
      <c r="S84" s="2">
        <f t="shared" si="18"/>
        <v>19.03448275862069</v>
      </c>
      <c r="T84" s="2">
        <f>VLOOKUP(A84,[1]TDSheet!$A:$V,22,0)</f>
        <v>27.4</v>
      </c>
      <c r="U84" s="2">
        <f>VLOOKUP(A84,[1]TDSheet!$A:$W,23,0)</f>
        <v>20.399999999999999</v>
      </c>
      <c r="V84" s="2">
        <f>VLOOKUP(A84,[1]TDSheet!$A:$M,13,0)</f>
        <v>23.8</v>
      </c>
      <c r="X84" s="2">
        <f t="shared" si="19"/>
        <v>0</v>
      </c>
    </row>
    <row r="85" spans="1:24" ht="11.1" customHeight="1" x14ac:dyDescent="0.2">
      <c r="A85" s="8" t="s">
        <v>88</v>
      </c>
      <c r="B85" s="8" t="s">
        <v>16</v>
      </c>
      <c r="C85" s="9">
        <v>79</v>
      </c>
      <c r="D85" s="9">
        <v>210</v>
      </c>
      <c r="E85" s="9">
        <v>57</v>
      </c>
      <c r="F85" s="9">
        <v>227</v>
      </c>
      <c r="G85" s="22">
        <f>VLOOKUP(A85,[1]TDSheet!$A:$G,7,0)</f>
        <v>0.45</v>
      </c>
      <c r="H85" s="2">
        <f>VLOOKUP(A85,[1]TDSheet!$A:$H,8,0)</f>
        <v>50</v>
      </c>
      <c r="I85" s="2">
        <f>VLOOKUP(A85,[2]Луганск!$A:$E,4,0)</f>
        <v>57</v>
      </c>
      <c r="J85" s="2">
        <f t="shared" si="15"/>
        <v>0</v>
      </c>
      <c r="K85" s="2">
        <f>VLOOKUP(A85,[1]TDSheet!$A:$O,15,0)</f>
        <v>235</v>
      </c>
      <c r="M85" s="2">
        <f t="shared" si="16"/>
        <v>19</v>
      </c>
      <c r="N85" s="29"/>
      <c r="O85" s="35"/>
      <c r="P85" s="31"/>
      <c r="R85" s="2">
        <f t="shared" si="17"/>
        <v>24.315789473684209</v>
      </c>
      <c r="S85" s="2">
        <f t="shared" si="18"/>
        <v>24.315789473684209</v>
      </c>
      <c r="T85" s="2">
        <f>VLOOKUP(A85,[1]TDSheet!$A:$V,22,0)</f>
        <v>39.6</v>
      </c>
      <c r="U85" s="2">
        <f>VLOOKUP(A85,[1]TDSheet!$A:$W,23,0)</f>
        <v>40.6</v>
      </c>
      <c r="V85" s="2">
        <f>VLOOKUP(A85,[1]TDSheet!$A:$M,13,0)</f>
        <v>44.6</v>
      </c>
      <c r="X85" s="2">
        <f t="shared" si="19"/>
        <v>0</v>
      </c>
    </row>
    <row r="86" spans="1:24" ht="11.1" customHeight="1" x14ac:dyDescent="0.2">
      <c r="A86" s="8" t="s">
        <v>89</v>
      </c>
      <c r="B86" s="8" t="s">
        <v>9</v>
      </c>
      <c r="C86" s="9">
        <v>2.1440000000000001</v>
      </c>
      <c r="D86" s="9">
        <v>463.48700000000002</v>
      </c>
      <c r="E86" s="9">
        <v>192.196</v>
      </c>
      <c r="F86" s="9">
        <v>269.98899999999998</v>
      </c>
      <c r="G86" s="22">
        <f>VLOOKUP(A86,[1]TDSheet!$A:$G,7,0)</f>
        <v>1</v>
      </c>
      <c r="H86" s="2">
        <f>VLOOKUP(A86,[1]TDSheet!$A:$H,8,0)</f>
        <v>50</v>
      </c>
      <c r="I86" s="2">
        <f>VLOOKUP(A86,[2]Луганск!$A:$E,4,0)</f>
        <v>231.6</v>
      </c>
      <c r="J86" s="2">
        <f t="shared" si="15"/>
        <v>-39.403999999999996</v>
      </c>
      <c r="K86" s="2">
        <f>VLOOKUP(A86,[1]TDSheet!$A:$O,15,0)</f>
        <v>410</v>
      </c>
      <c r="L86" s="2">
        <f>VLOOKUP(A86,[1]TDSheet!$A:$P,16,0)</f>
        <v>400</v>
      </c>
      <c r="M86" s="2">
        <f t="shared" si="16"/>
        <v>64.065333333333328</v>
      </c>
      <c r="N86" s="29"/>
      <c r="O86" s="35"/>
      <c r="P86" s="31"/>
      <c r="R86" s="2">
        <f t="shared" si="17"/>
        <v>16.857619305292516</v>
      </c>
      <c r="S86" s="2">
        <f t="shared" si="18"/>
        <v>16.857619305292516</v>
      </c>
      <c r="T86" s="2">
        <f>VLOOKUP(A86,[1]TDSheet!$A:$V,22,0)</f>
        <v>70.836800000000011</v>
      </c>
      <c r="U86" s="2">
        <f>VLOOKUP(A86,[1]TDSheet!$A:$W,23,0)</f>
        <v>85.272000000000006</v>
      </c>
      <c r="V86" s="2">
        <f>VLOOKUP(A86,[1]TDSheet!$A:$M,13,0)</f>
        <v>114.69359999999999</v>
      </c>
      <c r="X86" s="2">
        <f t="shared" si="19"/>
        <v>0</v>
      </c>
    </row>
    <row r="87" spans="1:24" ht="11.1" customHeight="1" x14ac:dyDescent="0.2">
      <c r="A87" s="8" t="s">
        <v>90</v>
      </c>
      <c r="B87" s="8" t="s">
        <v>9</v>
      </c>
      <c r="C87" s="10"/>
      <c r="D87" s="9">
        <v>76.438000000000002</v>
      </c>
      <c r="E87" s="9">
        <v>43.656999999999996</v>
      </c>
      <c r="F87" s="9">
        <v>32.780999999999999</v>
      </c>
      <c r="G87" s="22">
        <f>VLOOKUP(A87,[1]TDSheet!$A:$G,7,0)</f>
        <v>1</v>
      </c>
      <c r="H87" s="2">
        <f>VLOOKUP(A87,[1]TDSheet!$A:$H,8,0)</f>
        <v>50</v>
      </c>
      <c r="I87" s="2">
        <f>VLOOKUP(A87,[2]Луганск!$A:$E,4,0)</f>
        <v>42.6</v>
      </c>
      <c r="J87" s="2">
        <f t="shared" si="15"/>
        <v>1.0569999999999951</v>
      </c>
      <c r="M87" s="2">
        <f t="shared" si="16"/>
        <v>14.552333333333332</v>
      </c>
      <c r="N87" s="29">
        <f>8*M87-L87-K87-F87</f>
        <v>83.637666666666661</v>
      </c>
      <c r="O87" s="35">
        <f t="shared" si="20"/>
        <v>83.637666666666661</v>
      </c>
      <c r="P87" s="31"/>
      <c r="R87" s="2">
        <f t="shared" si="17"/>
        <v>8.0000000000000018</v>
      </c>
      <c r="S87" s="2">
        <f t="shared" si="18"/>
        <v>2.2526284444648055</v>
      </c>
      <c r="T87" s="2">
        <f>VLOOKUP(A87,[1]TDSheet!$A:$V,22,0)</f>
        <v>0</v>
      </c>
      <c r="U87" s="2">
        <f>VLOOKUP(A87,[1]TDSheet!$A:$W,23,0)</f>
        <v>13.9588</v>
      </c>
      <c r="V87" s="2">
        <f>VLOOKUP(A87,[1]TDSheet!$A:$M,13,0)</f>
        <v>3.2752000000000003</v>
      </c>
      <c r="X87" s="2">
        <f t="shared" si="19"/>
        <v>83.637666666666661</v>
      </c>
    </row>
    <row r="88" spans="1:24" ht="11.1" customHeight="1" x14ac:dyDescent="0.2">
      <c r="A88" s="8" t="s">
        <v>91</v>
      </c>
      <c r="B88" s="8" t="s">
        <v>16</v>
      </c>
      <c r="C88" s="9">
        <v>6</v>
      </c>
      <c r="D88" s="9">
        <v>102</v>
      </c>
      <c r="E88" s="9">
        <v>79</v>
      </c>
      <c r="F88" s="9">
        <v>-8</v>
      </c>
      <c r="G88" s="22">
        <f>VLOOKUP(A88,[1]TDSheet!$A:$G,7,0)</f>
        <v>0.4</v>
      </c>
      <c r="H88" s="2">
        <f>VLOOKUP(A88,[1]TDSheet!$A:$H,8,0)</f>
        <v>40</v>
      </c>
      <c r="I88" s="2">
        <f>VLOOKUP(A88,[2]Луганск!$A:$E,4,0)</f>
        <v>119</v>
      </c>
      <c r="J88" s="2">
        <f t="shared" si="15"/>
        <v>-40</v>
      </c>
      <c r="K88" s="2">
        <f>VLOOKUP(A88,[1]TDSheet!$A:$O,15,0)</f>
        <v>430</v>
      </c>
      <c r="M88" s="2">
        <f t="shared" si="16"/>
        <v>26.333333333333332</v>
      </c>
      <c r="N88" s="29"/>
      <c r="O88" s="35"/>
      <c r="P88" s="31"/>
      <c r="R88" s="2">
        <f t="shared" si="17"/>
        <v>16.025316455696203</v>
      </c>
      <c r="S88" s="2">
        <f t="shared" si="18"/>
        <v>16.025316455696203</v>
      </c>
      <c r="T88" s="2">
        <f>VLOOKUP(A88,[1]TDSheet!$A:$V,22,0)</f>
        <v>46.8</v>
      </c>
      <c r="U88" s="2">
        <f>VLOOKUP(A88,[1]TDSheet!$A:$W,23,0)</f>
        <v>55.6</v>
      </c>
      <c r="V88" s="2">
        <f>VLOOKUP(A88,[1]TDSheet!$A:$M,13,0)</f>
        <v>59.4</v>
      </c>
      <c r="X88" s="2">
        <f t="shared" si="19"/>
        <v>0</v>
      </c>
    </row>
    <row r="89" spans="1:24" ht="11.1" customHeight="1" x14ac:dyDescent="0.2">
      <c r="A89" s="8" t="s">
        <v>92</v>
      </c>
      <c r="B89" s="8" t="s">
        <v>16</v>
      </c>
      <c r="C89" s="9">
        <v>58</v>
      </c>
      <c r="D89" s="9"/>
      <c r="E89" s="9">
        <v>24</v>
      </c>
      <c r="F89" s="9">
        <v>-24</v>
      </c>
      <c r="G89" s="22">
        <f>VLOOKUP(A89,[1]TDSheet!$A:$G,7,0)</f>
        <v>0.4</v>
      </c>
      <c r="H89" s="2">
        <f>VLOOKUP(A89,[1]TDSheet!$A:$H,8,0)</f>
        <v>40</v>
      </c>
      <c r="I89" s="2">
        <f>VLOOKUP(A89,[2]Луганск!$A:$E,4,0)</f>
        <v>145</v>
      </c>
      <c r="J89" s="2">
        <f t="shared" si="15"/>
        <v>-121</v>
      </c>
      <c r="K89" s="2">
        <f>VLOOKUP(A89,[1]TDSheet!$A:$O,15,0)</f>
        <v>420</v>
      </c>
      <c r="M89" s="2">
        <f t="shared" si="16"/>
        <v>8</v>
      </c>
      <c r="N89" s="29"/>
      <c r="O89" s="35"/>
      <c r="P89" s="31"/>
      <c r="R89" s="2">
        <f t="shared" si="17"/>
        <v>49.5</v>
      </c>
      <c r="S89" s="2">
        <f t="shared" si="18"/>
        <v>49.5</v>
      </c>
      <c r="T89" s="2">
        <f>VLOOKUP(A89,[1]TDSheet!$A:$V,22,0)</f>
        <v>47.4</v>
      </c>
      <c r="U89" s="2">
        <f>VLOOKUP(A89,[1]TDSheet!$A:$W,23,0)</f>
        <v>47.8</v>
      </c>
      <c r="V89" s="2">
        <f>VLOOKUP(A89,[1]TDSheet!$A:$M,13,0)</f>
        <v>52.4</v>
      </c>
      <c r="X89" s="2">
        <f t="shared" si="19"/>
        <v>0</v>
      </c>
    </row>
    <row r="90" spans="1:24" ht="11.1" customHeight="1" x14ac:dyDescent="0.2">
      <c r="A90" s="8" t="s">
        <v>93</v>
      </c>
      <c r="B90" s="8" t="s">
        <v>16</v>
      </c>
      <c r="C90" s="9">
        <v>20</v>
      </c>
      <c r="D90" s="9"/>
      <c r="E90" s="9"/>
      <c r="F90" s="9">
        <v>20</v>
      </c>
      <c r="G90" s="22">
        <f>VLOOKUP(A90,[1]TDSheet!$A:$G,7,0)</f>
        <v>0</v>
      </c>
      <c r="H90" s="2" t="e">
        <f>VLOOKUP(A90,[1]TDSheet!$A:$H,8,0)</f>
        <v>#N/A</v>
      </c>
      <c r="J90" s="2">
        <f t="shared" si="15"/>
        <v>0</v>
      </c>
      <c r="M90" s="2">
        <f t="shared" si="16"/>
        <v>0</v>
      </c>
      <c r="N90" s="29"/>
      <c r="O90" s="35"/>
      <c r="P90" s="31"/>
      <c r="R90" s="2" t="e">
        <f t="shared" si="17"/>
        <v>#DIV/0!</v>
      </c>
      <c r="S90" s="2" t="e">
        <f t="shared" si="18"/>
        <v>#DIV/0!</v>
      </c>
      <c r="T90" s="2">
        <f>VLOOKUP(A90,[1]TDSheet!$A:$V,22,0)</f>
        <v>0</v>
      </c>
      <c r="U90" s="2">
        <f>VLOOKUP(A90,[1]TDSheet!$A:$W,23,0)</f>
        <v>6.4</v>
      </c>
      <c r="V90" s="2">
        <f>VLOOKUP(A90,[1]TDSheet!$A:$M,13,0)</f>
        <v>1.8</v>
      </c>
      <c r="X90" s="2">
        <f t="shared" si="19"/>
        <v>0</v>
      </c>
    </row>
    <row r="91" spans="1:24" ht="21.95" customHeight="1" x14ac:dyDescent="0.2">
      <c r="A91" s="8" t="s">
        <v>94</v>
      </c>
      <c r="B91" s="8" t="s">
        <v>16</v>
      </c>
      <c r="C91" s="9">
        <v>50</v>
      </c>
      <c r="D91" s="9"/>
      <c r="E91" s="9">
        <v>24</v>
      </c>
      <c r="F91" s="9">
        <v>17</v>
      </c>
      <c r="G91" s="22">
        <f>VLOOKUP(A91,[1]TDSheet!$A:$G,7,0)</f>
        <v>0.4</v>
      </c>
      <c r="H91" s="2">
        <f>VLOOKUP(A91,[1]TDSheet!$A:$H,8,0)</f>
        <v>40</v>
      </c>
      <c r="I91" s="2">
        <f>VLOOKUP(A91,[2]Луганск!$A:$E,4,0)</f>
        <v>28</v>
      </c>
      <c r="J91" s="2">
        <f t="shared" si="15"/>
        <v>-4</v>
      </c>
      <c r="K91" s="2">
        <f>VLOOKUP(A91,[1]TDSheet!$A:$O,15,0)</f>
        <v>185</v>
      </c>
      <c r="M91" s="2">
        <f t="shared" si="16"/>
        <v>8</v>
      </c>
      <c r="N91" s="29"/>
      <c r="O91" s="35"/>
      <c r="P91" s="31"/>
      <c r="R91" s="2">
        <f t="shared" si="17"/>
        <v>25.25</v>
      </c>
      <c r="S91" s="2">
        <f t="shared" si="18"/>
        <v>25.25</v>
      </c>
      <c r="T91" s="2">
        <f>VLOOKUP(A91,[1]TDSheet!$A:$V,22,0)</f>
        <v>30</v>
      </c>
      <c r="U91" s="2">
        <f>VLOOKUP(A91,[1]TDSheet!$A:$W,23,0)</f>
        <v>39.200000000000003</v>
      </c>
      <c r="V91" s="2">
        <f>VLOOKUP(A91,[1]TDSheet!$A:$M,13,0)</f>
        <v>26.2</v>
      </c>
      <c r="X91" s="2">
        <f t="shared" si="19"/>
        <v>0</v>
      </c>
    </row>
    <row r="92" spans="1:24" ht="21.95" customHeight="1" x14ac:dyDescent="0.2">
      <c r="A92" s="8" t="s">
        <v>95</v>
      </c>
      <c r="B92" s="8" t="s">
        <v>9</v>
      </c>
      <c r="C92" s="9">
        <v>11.403</v>
      </c>
      <c r="D92" s="9">
        <v>236.26599999999999</v>
      </c>
      <c r="E92" s="9">
        <v>122.378</v>
      </c>
      <c r="F92" s="9">
        <v>122.83799999999999</v>
      </c>
      <c r="G92" s="22">
        <f>VLOOKUP(A92,[1]TDSheet!$A:$G,7,0)</f>
        <v>1</v>
      </c>
      <c r="H92" s="2">
        <f>VLOOKUP(A92,[1]TDSheet!$A:$H,8,0)</f>
        <v>40</v>
      </c>
      <c r="I92" s="2">
        <f>VLOOKUP(A92,[2]Луганск!$A:$E,4,0)</f>
        <v>132</v>
      </c>
      <c r="J92" s="2">
        <f t="shared" si="15"/>
        <v>-9.6219999999999999</v>
      </c>
      <c r="K92" s="2">
        <f>VLOOKUP(A92,[1]TDSheet!$A:$O,15,0)</f>
        <v>100</v>
      </c>
      <c r="M92" s="2">
        <f t="shared" si="16"/>
        <v>40.792666666666669</v>
      </c>
      <c r="N92" s="29">
        <f t="shared" ref="N92:N102" si="21">11*M92-L92-K92-F92</f>
        <v>225.88133333333334</v>
      </c>
      <c r="O92" s="35">
        <f t="shared" si="20"/>
        <v>225.88133333333334</v>
      </c>
      <c r="P92" s="31"/>
      <c r="R92" s="2">
        <f t="shared" si="17"/>
        <v>11</v>
      </c>
      <c r="S92" s="2">
        <f t="shared" si="18"/>
        <v>5.4626975436761507</v>
      </c>
      <c r="T92" s="2">
        <f>VLOOKUP(A92,[1]TDSheet!$A:$V,22,0)</f>
        <v>27.539400000000001</v>
      </c>
      <c r="U92" s="2">
        <f>VLOOKUP(A92,[1]TDSheet!$A:$W,23,0)</f>
        <v>46.438400000000001</v>
      </c>
      <c r="V92" s="2">
        <f>VLOOKUP(A92,[1]TDSheet!$A:$M,13,0)</f>
        <v>27.927399999999999</v>
      </c>
      <c r="X92" s="2">
        <f t="shared" si="19"/>
        <v>225.88133333333334</v>
      </c>
    </row>
    <row r="93" spans="1:24" ht="21.95" customHeight="1" x14ac:dyDescent="0.2">
      <c r="A93" s="8" t="s">
        <v>96</v>
      </c>
      <c r="B93" s="8" t="s">
        <v>9</v>
      </c>
      <c r="C93" s="9">
        <v>6.4790000000000001</v>
      </c>
      <c r="D93" s="9">
        <v>151.214</v>
      </c>
      <c r="E93" s="9">
        <v>108.057</v>
      </c>
      <c r="F93" s="9">
        <v>47.226999999999997</v>
      </c>
      <c r="G93" s="22">
        <f>VLOOKUP(A93,[1]TDSheet!$A:$G,7,0)</f>
        <v>1</v>
      </c>
      <c r="H93" s="2">
        <f>VLOOKUP(A93,[1]TDSheet!$A:$H,8,0)</f>
        <v>40</v>
      </c>
      <c r="I93" s="2">
        <f>VLOOKUP(A93,[2]Луганск!$A:$E,4,0)</f>
        <v>112.4</v>
      </c>
      <c r="J93" s="2">
        <f t="shared" si="15"/>
        <v>-4.3430000000000035</v>
      </c>
      <c r="K93" s="2">
        <f>VLOOKUP(A93,[1]TDSheet!$A:$O,15,0)</f>
        <v>390</v>
      </c>
      <c r="M93" s="2">
        <f t="shared" si="16"/>
        <v>36.018999999999998</v>
      </c>
      <c r="N93" s="29"/>
      <c r="O93" s="35"/>
      <c r="P93" s="31"/>
      <c r="R93" s="2">
        <f t="shared" si="17"/>
        <v>12.138787861961742</v>
      </c>
      <c r="S93" s="2">
        <f t="shared" si="18"/>
        <v>12.138787861961742</v>
      </c>
      <c r="T93" s="2">
        <f>VLOOKUP(A93,[1]TDSheet!$A:$V,22,0)</f>
        <v>38.244199999999999</v>
      </c>
      <c r="U93" s="2">
        <f>VLOOKUP(A93,[1]TDSheet!$A:$W,23,0)</f>
        <v>37.636399999999995</v>
      </c>
      <c r="V93" s="2">
        <f>VLOOKUP(A93,[1]TDSheet!$A:$M,13,0)</f>
        <v>54.5822</v>
      </c>
      <c r="X93" s="2">
        <f t="shared" si="19"/>
        <v>0</v>
      </c>
    </row>
    <row r="94" spans="1:24" ht="21.95" customHeight="1" x14ac:dyDescent="0.2">
      <c r="A94" s="8" t="s">
        <v>97</v>
      </c>
      <c r="B94" s="8" t="s">
        <v>16</v>
      </c>
      <c r="C94" s="9">
        <v>25</v>
      </c>
      <c r="D94" s="9"/>
      <c r="E94" s="9">
        <v>28</v>
      </c>
      <c r="F94" s="9">
        <v>-22</v>
      </c>
      <c r="G94" s="22">
        <f>VLOOKUP(A94,[1]TDSheet!$A:$G,7,0)</f>
        <v>0.28000000000000003</v>
      </c>
      <c r="H94" s="2">
        <f>VLOOKUP(A94,[1]TDSheet!$A:$H,8,0)</f>
        <v>35</v>
      </c>
      <c r="I94" s="2">
        <f>VLOOKUP(A94,[2]Луганск!$A:$E,4,0)</f>
        <v>32</v>
      </c>
      <c r="J94" s="2">
        <f t="shared" si="15"/>
        <v>-4</v>
      </c>
      <c r="K94" s="2">
        <f>VLOOKUP(A94,[1]TDSheet!$A:$O,15,0)</f>
        <v>100</v>
      </c>
      <c r="M94" s="2">
        <f t="shared" si="16"/>
        <v>9.3333333333333339</v>
      </c>
      <c r="N94" s="29">
        <f t="shared" si="21"/>
        <v>24.666666666666671</v>
      </c>
      <c r="O94" s="35">
        <f t="shared" si="20"/>
        <v>24.666666666666671</v>
      </c>
      <c r="P94" s="31"/>
      <c r="R94" s="2">
        <f t="shared" si="17"/>
        <v>11</v>
      </c>
      <c r="S94" s="2">
        <f t="shared" si="18"/>
        <v>8.3571428571428559</v>
      </c>
      <c r="T94" s="2">
        <f>VLOOKUP(A94,[1]TDSheet!$A:$V,22,0)</f>
        <v>15.6</v>
      </c>
      <c r="U94" s="2">
        <f>VLOOKUP(A94,[1]TDSheet!$A:$W,23,0)</f>
        <v>9.8000000000000007</v>
      </c>
      <c r="V94" s="2">
        <f>VLOOKUP(A94,[1]TDSheet!$A:$M,13,0)</f>
        <v>17.600000000000001</v>
      </c>
      <c r="X94" s="2">
        <f t="shared" si="19"/>
        <v>6.906666666666669</v>
      </c>
    </row>
    <row r="95" spans="1:24" ht="21.95" customHeight="1" x14ac:dyDescent="0.2">
      <c r="A95" s="24" t="s">
        <v>98</v>
      </c>
      <c r="B95" s="24" t="s">
        <v>16</v>
      </c>
      <c r="C95" s="25">
        <v>2</v>
      </c>
      <c r="D95" s="25"/>
      <c r="E95" s="25"/>
      <c r="F95" s="25">
        <v>2</v>
      </c>
      <c r="G95" s="22">
        <f>VLOOKUP(A95,[1]TDSheet!$A:$G,7,0)</f>
        <v>0.4</v>
      </c>
      <c r="H95" s="2">
        <f>VLOOKUP(A95,[1]TDSheet!$A:$H,8,0)</f>
        <v>90</v>
      </c>
      <c r="J95" s="2">
        <f t="shared" si="15"/>
        <v>0</v>
      </c>
      <c r="M95" s="2">
        <f t="shared" si="16"/>
        <v>0</v>
      </c>
      <c r="N95" s="29"/>
      <c r="O95" s="35"/>
      <c r="P95" s="31"/>
      <c r="R95" s="2" t="e">
        <f t="shared" si="17"/>
        <v>#DIV/0!</v>
      </c>
      <c r="S95" s="2" t="e">
        <f t="shared" si="18"/>
        <v>#DIV/0!</v>
      </c>
      <c r="T95" s="2">
        <f>VLOOKUP(A95,[1]TDSheet!$A:$V,22,0)</f>
        <v>4.5999999999999996</v>
      </c>
      <c r="U95" s="2">
        <f>VLOOKUP(A95,[1]TDSheet!$A:$W,23,0)</f>
        <v>3.4</v>
      </c>
      <c r="V95" s="2">
        <f>VLOOKUP(A95,[1]TDSheet!$A:$M,13,0)</f>
        <v>0</v>
      </c>
      <c r="W95" s="26" t="str">
        <f>VLOOKUP(A95,[1]TDSheet!$A:$X,24,0)</f>
        <v>нет в бланке заказов</v>
      </c>
      <c r="X95" s="2">
        <f t="shared" si="19"/>
        <v>0</v>
      </c>
    </row>
    <row r="96" spans="1:24" ht="11.1" customHeight="1" x14ac:dyDescent="0.2">
      <c r="A96" s="8" t="s">
        <v>99</v>
      </c>
      <c r="B96" s="8" t="s">
        <v>16</v>
      </c>
      <c r="C96" s="9">
        <v>10</v>
      </c>
      <c r="D96" s="9">
        <v>170</v>
      </c>
      <c r="E96" s="9">
        <v>51</v>
      </c>
      <c r="F96" s="9">
        <v>129</v>
      </c>
      <c r="G96" s="22">
        <f>VLOOKUP(A96,[1]TDSheet!$A:$G,7,0)</f>
        <v>0.37</v>
      </c>
      <c r="H96" s="2">
        <f>VLOOKUP(A96,[1]TDSheet!$A:$H,8,0)</f>
        <v>50</v>
      </c>
      <c r="I96" s="2">
        <f>VLOOKUP(A96,[2]Луганск!$A:$E,4,0)</f>
        <v>51</v>
      </c>
      <c r="J96" s="2">
        <f t="shared" si="15"/>
        <v>0</v>
      </c>
      <c r="K96" s="2">
        <f>VLOOKUP(A96,[1]TDSheet!$A:$O,15,0)</f>
        <v>190</v>
      </c>
      <c r="M96" s="2">
        <f t="shared" si="16"/>
        <v>17</v>
      </c>
      <c r="N96" s="29"/>
      <c r="O96" s="35"/>
      <c r="P96" s="31"/>
      <c r="R96" s="2">
        <f t="shared" si="17"/>
        <v>18.764705882352942</v>
      </c>
      <c r="S96" s="2">
        <f t="shared" si="18"/>
        <v>18.764705882352942</v>
      </c>
      <c r="T96" s="2">
        <f>VLOOKUP(A96,[1]TDSheet!$A:$V,22,0)</f>
        <v>26.4</v>
      </c>
      <c r="U96" s="2">
        <f>VLOOKUP(A96,[1]TDSheet!$A:$W,23,0)</f>
        <v>28.8</v>
      </c>
      <c r="V96" s="2">
        <f>VLOOKUP(A96,[1]TDSheet!$A:$M,13,0)</f>
        <v>32.6</v>
      </c>
      <c r="X96" s="2">
        <f t="shared" si="19"/>
        <v>0</v>
      </c>
    </row>
    <row r="97" spans="1:24" ht="11.1" customHeight="1" x14ac:dyDescent="0.2">
      <c r="A97" s="8" t="s">
        <v>100</v>
      </c>
      <c r="B97" s="8" t="s">
        <v>16</v>
      </c>
      <c r="C97" s="9">
        <v>54</v>
      </c>
      <c r="D97" s="9">
        <v>36</v>
      </c>
      <c r="E97" s="9">
        <v>44</v>
      </c>
      <c r="F97" s="9">
        <v>46</v>
      </c>
      <c r="G97" s="22">
        <f>VLOOKUP(A97,[1]TDSheet!$A:$G,7,0)</f>
        <v>0.6</v>
      </c>
      <c r="H97" s="2">
        <f>VLOOKUP(A97,[1]TDSheet!$A:$H,8,0)</f>
        <v>55</v>
      </c>
      <c r="I97" s="2">
        <f>VLOOKUP(A97,[2]Луганск!$A:$E,4,0)</f>
        <v>42</v>
      </c>
      <c r="J97" s="2">
        <f t="shared" si="15"/>
        <v>2</v>
      </c>
      <c r="K97" s="2">
        <f>VLOOKUP(A97,[1]TDSheet!$A:$O,15,0)</f>
        <v>160</v>
      </c>
      <c r="M97" s="2">
        <f t="shared" si="16"/>
        <v>14.666666666666666</v>
      </c>
      <c r="N97" s="29"/>
      <c r="O97" s="35"/>
      <c r="P97" s="31"/>
      <c r="R97" s="2">
        <f t="shared" si="17"/>
        <v>14.045454545454547</v>
      </c>
      <c r="S97" s="2">
        <f t="shared" si="18"/>
        <v>14.045454545454547</v>
      </c>
      <c r="T97" s="2">
        <f>VLOOKUP(A97,[1]TDSheet!$A:$V,22,0)</f>
        <v>23</v>
      </c>
      <c r="U97" s="2">
        <f>VLOOKUP(A97,[1]TDSheet!$A:$W,23,0)</f>
        <v>16.600000000000001</v>
      </c>
      <c r="V97" s="2">
        <f>VLOOKUP(A97,[1]TDSheet!$A:$M,13,0)</f>
        <v>22.8</v>
      </c>
      <c r="X97" s="2">
        <f t="shared" si="19"/>
        <v>0</v>
      </c>
    </row>
    <row r="98" spans="1:24" ht="11.1" customHeight="1" x14ac:dyDescent="0.2">
      <c r="A98" s="8" t="s">
        <v>101</v>
      </c>
      <c r="B98" s="8" t="s">
        <v>16</v>
      </c>
      <c r="C98" s="9">
        <v>67</v>
      </c>
      <c r="D98" s="9">
        <v>48</v>
      </c>
      <c r="E98" s="9">
        <v>45</v>
      </c>
      <c r="F98" s="9">
        <v>69</v>
      </c>
      <c r="G98" s="22">
        <f>VLOOKUP(A98,[1]TDSheet!$A:$G,7,0)</f>
        <v>0.4</v>
      </c>
      <c r="H98" s="2">
        <f>VLOOKUP(A98,[1]TDSheet!$A:$H,8,0)</f>
        <v>50</v>
      </c>
      <c r="I98" s="2">
        <f>VLOOKUP(A98,[2]Луганск!$A:$E,4,0)</f>
        <v>51</v>
      </c>
      <c r="J98" s="2">
        <f t="shared" si="15"/>
        <v>-6</v>
      </c>
      <c r="K98" s="2">
        <f>VLOOKUP(A98,[1]TDSheet!$A:$O,15,0)</f>
        <v>235</v>
      </c>
      <c r="M98" s="2">
        <f t="shared" si="16"/>
        <v>15</v>
      </c>
      <c r="N98" s="29"/>
      <c r="O98" s="35"/>
      <c r="P98" s="31"/>
      <c r="R98" s="2">
        <f t="shared" si="17"/>
        <v>20.266666666666666</v>
      </c>
      <c r="S98" s="2">
        <f t="shared" si="18"/>
        <v>20.266666666666666</v>
      </c>
      <c r="T98" s="2">
        <f>VLOOKUP(A98,[1]TDSheet!$A:$V,22,0)</f>
        <v>30</v>
      </c>
      <c r="U98" s="2">
        <f>VLOOKUP(A98,[1]TDSheet!$A:$W,23,0)</f>
        <v>21.6</v>
      </c>
      <c r="V98" s="2">
        <f>VLOOKUP(A98,[1]TDSheet!$A:$M,13,0)</f>
        <v>32.799999999999997</v>
      </c>
      <c r="X98" s="2">
        <f t="shared" si="19"/>
        <v>0</v>
      </c>
    </row>
    <row r="99" spans="1:24" ht="21.95" customHeight="1" x14ac:dyDescent="0.2">
      <c r="A99" s="8" t="s">
        <v>102</v>
      </c>
      <c r="B99" s="8" t="s">
        <v>16</v>
      </c>
      <c r="C99" s="9">
        <v>36</v>
      </c>
      <c r="D99" s="9">
        <v>66</v>
      </c>
      <c r="E99" s="9">
        <v>15</v>
      </c>
      <c r="F99" s="9">
        <v>76</v>
      </c>
      <c r="G99" s="22">
        <f>VLOOKUP(A99,[1]TDSheet!$A:$G,7,0)</f>
        <v>0.35</v>
      </c>
      <c r="H99" s="2">
        <f>VLOOKUP(A99,[1]TDSheet!$A:$H,8,0)</f>
        <v>50</v>
      </c>
      <c r="I99" s="2">
        <f>VLOOKUP(A99,[2]Луганск!$A:$E,4,0)</f>
        <v>15</v>
      </c>
      <c r="J99" s="2">
        <f t="shared" si="15"/>
        <v>0</v>
      </c>
      <c r="K99" s="2">
        <f>VLOOKUP(A99,[1]TDSheet!$A:$O,15,0)</f>
        <v>170</v>
      </c>
      <c r="M99" s="2">
        <f t="shared" si="16"/>
        <v>5</v>
      </c>
      <c r="N99" s="29"/>
      <c r="O99" s="35"/>
      <c r="P99" s="31"/>
      <c r="R99" s="2">
        <f t="shared" si="17"/>
        <v>49.2</v>
      </c>
      <c r="S99" s="2">
        <f t="shared" si="18"/>
        <v>49.2</v>
      </c>
      <c r="T99" s="2">
        <f>VLOOKUP(A99,[1]TDSheet!$A:$V,22,0)</f>
        <v>17.8</v>
      </c>
      <c r="U99" s="2">
        <f>VLOOKUP(A99,[1]TDSheet!$A:$W,23,0)</f>
        <v>17</v>
      </c>
      <c r="V99" s="2">
        <f>VLOOKUP(A99,[1]TDSheet!$A:$M,13,0)</f>
        <v>24.8</v>
      </c>
      <c r="X99" s="2">
        <f t="shared" si="19"/>
        <v>0</v>
      </c>
    </row>
    <row r="100" spans="1:24" ht="11.1" customHeight="1" x14ac:dyDescent="0.2">
      <c r="A100" s="8" t="s">
        <v>103</v>
      </c>
      <c r="B100" s="8" t="s">
        <v>16</v>
      </c>
      <c r="C100" s="9">
        <v>52</v>
      </c>
      <c r="D100" s="9">
        <v>72</v>
      </c>
      <c r="E100" s="9">
        <v>38</v>
      </c>
      <c r="F100" s="9">
        <v>46</v>
      </c>
      <c r="G100" s="22">
        <f>VLOOKUP(A100,[1]TDSheet!$A:$G,7,0)</f>
        <v>0.6</v>
      </c>
      <c r="H100" s="2">
        <f>VLOOKUP(A100,[1]TDSheet!$A:$H,8,0)</f>
        <v>55</v>
      </c>
      <c r="I100" s="2">
        <f>VLOOKUP(A100,[2]Луганск!$A:$E,4,0)</f>
        <v>36</v>
      </c>
      <c r="J100" s="2">
        <f t="shared" si="15"/>
        <v>2</v>
      </c>
      <c r="K100" s="2">
        <f>VLOOKUP(A100,[1]TDSheet!$A:$O,15,0)</f>
        <v>100</v>
      </c>
      <c r="M100" s="2">
        <f t="shared" si="16"/>
        <v>12.666666666666666</v>
      </c>
      <c r="N100" s="29"/>
      <c r="O100" s="35"/>
      <c r="P100" s="31"/>
      <c r="R100" s="2">
        <f t="shared" si="17"/>
        <v>11.526315789473685</v>
      </c>
      <c r="S100" s="2">
        <f t="shared" si="18"/>
        <v>11.526315789473685</v>
      </c>
      <c r="T100" s="2">
        <f>VLOOKUP(A100,[1]TDSheet!$A:$V,22,0)</f>
        <v>21.6</v>
      </c>
      <c r="U100" s="2">
        <f>VLOOKUP(A100,[1]TDSheet!$A:$W,23,0)</f>
        <v>19.399999999999999</v>
      </c>
      <c r="V100" s="2">
        <f>VLOOKUP(A100,[1]TDSheet!$A:$M,13,0)</f>
        <v>20.399999999999999</v>
      </c>
      <c r="X100" s="2">
        <f t="shared" si="19"/>
        <v>0</v>
      </c>
    </row>
    <row r="101" spans="1:24" ht="11.1" customHeight="1" x14ac:dyDescent="0.2">
      <c r="A101" s="8" t="s">
        <v>104</v>
      </c>
      <c r="B101" s="8" t="s">
        <v>16</v>
      </c>
      <c r="C101" s="9">
        <v>20</v>
      </c>
      <c r="D101" s="9">
        <v>48</v>
      </c>
      <c r="E101" s="9">
        <v>25</v>
      </c>
      <c r="F101" s="9">
        <v>24</v>
      </c>
      <c r="G101" s="22">
        <f>VLOOKUP(A101,[1]TDSheet!$A:$G,7,0)</f>
        <v>0.4</v>
      </c>
      <c r="H101" s="2">
        <f>VLOOKUP(A101,[1]TDSheet!$A:$H,8,0)</f>
        <v>30</v>
      </c>
      <c r="I101" s="2">
        <f>VLOOKUP(A101,[2]Луганск!$A:$E,4,0)</f>
        <v>25</v>
      </c>
      <c r="J101" s="2">
        <f t="shared" si="15"/>
        <v>0</v>
      </c>
      <c r="M101" s="2">
        <f t="shared" si="16"/>
        <v>8.3333333333333339</v>
      </c>
      <c r="N101" s="29">
        <f>8*M101-L101-K101-F101</f>
        <v>42.666666666666671</v>
      </c>
      <c r="O101" s="35">
        <f t="shared" si="20"/>
        <v>42.666666666666671</v>
      </c>
      <c r="P101" s="31"/>
      <c r="R101" s="2">
        <f t="shared" si="17"/>
        <v>8</v>
      </c>
      <c r="S101" s="2">
        <f t="shared" si="18"/>
        <v>2.88</v>
      </c>
      <c r="T101" s="2">
        <f>VLOOKUP(A101,[1]TDSheet!$A:$V,22,0)</f>
        <v>13.2</v>
      </c>
      <c r="U101" s="2">
        <f>VLOOKUP(A101,[1]TDSheet!$A:$W,23,0)</f>
        <v>14.8</v>
      </c>
      <c r="V101" s="2">
        <f>VLOOKUP(A101,[1]TDSheet!$A:$M,13,0)</f>
        <v>8.4</v>
      </c>
      <c r="X101" s="2">
        <f t="shared" si="19"/>
        <v>17.06666666666667</v>
      </c>
    </row>
    <row r="102" spans="1:24" ht="21.95" customHeight="1" x14ac:dyDescent="0.2">
      <c r="A102" s="8" t="s">
        <v>105</v>
      </c>
      <c r="B102" s="8" t="s">
        <v>16</v>
      </c>
      <c r="C102" s="9">
        <v>87</v>
      </c>
      <c r="D102" s="9">
        <v>132</v>
      </c>
      <c r="E102" s="9">
        <v>44</v>
      </c>
      <c r="F102" s="9">
        <v>90</v>
      </c>
      <c r="G102" s="22">
        <f>VLOOKUP(A102,[1]TDSheet!$A:$G,7,0)</f>
        <v>0.45</v>
      </c>
      <c r="H102" s="2">
        <f>VLOOKUP(A102,[1]TDSheet!$A:$H,8,0)</f>
        <v>40</v>
      </c>
      <c r="I102" s="2">
        <f>VLOOKUP(A102,[2]Луганск!$A:$E,4,0)</f>
        <v>44</v>
      </c>
      <c r="J102" s="2">
        <f t="shared" si="15"/>
        <v>0</v>
      </c>
      <c r="M102" s="2">
        <f t="shared" si="16"/>
        <v>14.666666666666666</v>
      </c>
      <c r="N102" s="29">
        <f t="shared" si="21"/>
        <v>71.333333333333314</v>
      </c>
      <c r="O102" s="35">
        <f t="shared" si="20"/>
        <v>71.333333333333314</v>
      </c>
      <c r="P102" s="31"/>
      <c r="R102" s="2">
        <f t="shared" si="17"/>
        <v>11</v>
      </c>
      <c r="S102" s="2">
        <f t="shared" si="18"/>
        <v>6.1363636363636367</v>
      </c>
      <c r="T102" s="2">
        <f>VLOOKUP(A102,[1]TDSheet!$A:$V,22,0)</f>
        <v>25.2</v>
      </c>
      <c r="U102" s="2">
        <f>VLOOKUP(A102,[1]TDSheet!$A:$W,23,0)</f>
        <v>27.6</v>
      </c>
      <c r="V102" s="2">
        <f>VLOOKUP(A102,[1]TDSheet!$A:$M,13,0)</f>
        <v>10.8</v>
      </c>
      <c r="X102" s="2">
        <f t="shared" si="19"/>
        <v>32.099999999999994</v>
      </c>
    </row>
    <row r="103" spans="1:24" ht="11.1" customHeight="1" x14ac:dyDescent="0.2">
      <c r="A103" s="8" t="s">
        <v>106</v>
      </c>
      <c r="B103" s="8" t="s">
        <v>9</v>
      </c>
      <c r="C103" s="9">
        <v>23.922000000000001</v>
      </c>
      <c r="D103" s="9">
        <v>16.309000000000001</v>
      </c>
      <c r="E103" s="9">
        <v>14.983000000000001</v>
      </c>
      <c r="F103" s="9">
        <v>23.885999999999999</v>
      </c>
      <c r="G103" s="22">
        <f>VLOOKUP(A103,[1]TDSheet!$A:$G,7,0)</f>
        <v>1</v>
      </c>
      <c r="H103" s="2">
        <f>VLOOKUP(A103,[1]TDSheet!$A:$H,8,0)</f>
        <v>45</v>
      </c>
      <c r="I103" s="2">
        <f>VLOOKUP(A103,[2]Луганск!$A:$E,4,0)</f>
        <v>16.321000000000002</v>
      </c>
      <c r="J103" s="2">
        <f t="shared" si="15"/>
        <v>-1.338000000000001</v>
      </c>
      <c r="K103" s="2">
        <f>VLOOKUP(A103,[1]TDSheet!$A:$O,15,0)</f>
        <v>60</v>
      </c>
      <c r="M103" s="2">
        <f t="shared" si="16"/>
        <v>4.9943333333333335</v>
      </c>
      <c r="N103" s="29"/>
      <c r="O103" s="35"/>
      <c r="P103" s="31"/>
      <c r="R103" s="2">
        <f t="shared" si="17"/>
        <v>16.796235733831676</v>
      </c>
      <c r="S103" s="2">
        <f t="shared" si="18"/>
        <v>16.796235733831676</v>
      </c>
      <c r="T103" s="2">
        <f>VLOOKUP(A103,[1]TDSheet!$A:$V,22,0)</f>
        <v>8.0898000000000003</v>
      </c>
      <c r="U103" s="2">
        <f>VLOOKUP(A103,[1]TDSheet!$A:$W,23,0)</f>
        <v>7.0561999999999996</v>
      </c>
      <c r="V103" s="2">
        <f>VLOOKUP(A103,[1]TDSheet!$A:$M,13,0)</f>
        <v>9.1189999999999998</v>
      </c>
      <c r="X103" s="2">
        <f t="shared" si="19"/>
        <v>0</v>
      </c>
    </row>
    <row r="104" spans="1:24" ht="21.95" customHeight="1" x14ac:dyDescent="0.2">
      <c r="A104" s="8" t="s">
        <v>107</v>
      </c>
      <c r="B104" s="8" t="s">
        <v>16</v>
      </c>
      <c r="C104" s="9">
        <v>-1</v>
      </c>
      <c r="D104" s="9"/>
      <c r="E104" s="9"/>
      <c r="F104" s="9">
        <v>-1</v>
      </c>
      <c r="G104" s="22">
        <f>VLOOKUP(A104,[1]TDSheet!$A:$G,7,0)</f>
        <v>0</v>
      </c>
      <c r="H104" s="2" t="e">
        <f>VLOOKUP(A104,[1]TDSheet!$A:$H,8,0)</f>
        <v>#N/A</v>
      </c>
      <c r="J104" s="2">
        <f t="shared" si="15"/>
        <v>0</v>
      </c>
      <c r="M104" s="2">
        <f t="shared" si="16"/>
        <v>0</v>
      </c>
      <c r="N104" s="29"/>
      <c r="O104" s="35"/>
      <c r="P104" s="31"/>
      <c r="R104" s="2" t="e">
        <f t="shared" si="17"/>
        <v>#DIV/0!</v>
      </c>
      <c r="S104" s="2" t="e">
        <f t="shared" si="18"/>
        <v>#DIV/0!</v>
      </c>
      <c r="T104" s="2">
        <f>VLOOKUP(A104,[1]TDSheet!$A:$V,22,0)</f>
        <v>0</v>
      </c>
      <c r="U104" s="2">
        <f>VLOOKUP(A104,[1]TDSheet!$A:$W,23,0)</f>
        <v>0</v>
      </c>
      <c r="V104" s="2">
        <f>VLOOKUP(A104,[1]TDSheet!$A:$M,13,0)</f>
        <v>0</v>
      </c>
      <c r="X104" s="2">
        <f t="shared" si="19"/>
        <v>0</v>
      </c>
    </row>
    <row r="105" spans="1:24" ht="21.95" customHeight="1" x14ac:dyDescent="0.2">
      <c r="A105" s="8" t="s">
        <v>108</v>
      </c>
      <c r="B105" s="8" t="s">
        <v>16</v>
      </c>
      <c r="C105" s="9">
        <v>47</v>
      </c>
      <c r="D105" s="9">
        <v>24</v>
      </c>
      <c r="E105" s="9"/>
      <c r="F105" s="9">
        <v>50</v>
      </c>
      <c r="G105" s="22">
        <f>VLOOKUP(A105,[1]TDSheet!$A:$G,7,0)</f>
        <v>0.35</v>
      </c>
      <c r="H105" s="2">
        <f>VLOOKUP(A105,[1]TDSheet!$A:$H,8,0)</f>
        <v>40</v>
      </c>
      <c r="J105" s="2">
        <f t="shared" si="15"/>
        <v>0</v>
      </c>
      <c r="M105" s="2">
        <f t="shared" si="16"/>
        <v>0</v>
      </c>
      <c r="N105" s="29"/>
      <c r="O105" s="35"/>
      <c r="P105" s="31"/>
      <c r="R105" s="2" t="e">
        <f t="shared" si="17"/>
        <v>#DIV/0!</v>
      </c>
      <c r="S105" s="2" t="e">
        <f t="shared" si="18"/>
        <v>#DIV/0!</v>
      </c>
      <c r="T105" s="2">
        <f>VLOOKUP(A105,[1]TDSheet!$A:$V,22,0)</f>
        <v>0</v>
      </c>
      <c r="U105" s="2">
        <f>VLOOKUP(A105,[1]TDSheet!$A:$W,23,0)</f>
        <v>6.6</v>
      </c>
      <c r="V105" s="2">
        <f>VLOOKUP(A105,[1]TDSheet!$A:$M,13,0)</f>
        <v>0.2</v>
      </c>
      <c r="W105" s="28" t="s">
        <v>131</v>
      </c>
      <c r="X105" s="2">
        <f t="shared" si="19"/>
        <v>0</v>
      </c>
    </row>
    <row r="106" spans="1:24" ht="11.1" customHeight="1" x14ac:dyDescent="0.2">
      <c r="A106" s="8" t="s">
        <v>109</v>
      </c>
      <c r="B106" s="8" t="s">
        <v>16</v>
      </c>
      <c r="C106" s="10"/>
      <c r="D106" s="9">
        <v>30</v>
      </c>
      <c r="E106" s="9"/>
      <c r="F106" s="9">
        <v>30</v>
      </c>
      <c r="G106" s="22">
        <f>VLOOKUP(A106,[1]TDSheet!$A:$G,7,0)</f>
        <v>0.35</v>
      </c>
      <c r="H106" s="2">
        <f>VLOOKUP(A106,[1]TDSheet!$A:$H,8,0)</f>
        <v>45</v>
      </c>
      <c r="J106" s="2">
        <f t="shared" si="15"/>
        <v>0</v>
      </c>
      <c r="M106" s="2">
        <f t="shared" si="16"/>
        <v>0</v>
      </c>
      <c r="N106" s="29"/>
      <c r="O106" s="35"/>
      <c r="P106" s="31"/>
      <c r="R106" s="2" t="e">
        <f t="shared" si="17"/>
        <v>#DIV/0!</v>
      </c>
      <c r="S106" s="2" t="e">
        <f t="shared" si="18"/>
        <v>#DIV/0!</v>
      </c>
      <c r="T106" s="2">
        <f>VLOOKUP(A106,[1]TDSheet!$A:$V,22,0)</f>
        <v>0</v>
      </c>
      <c r="U106" s="2">
        <f>VLOOKUP(A106,[1]TDSheet!$A:$W,23,0)</f>
        <v>6</v>
      </c>
      <c r="V106" s="2">
        <f>VLOOKUP(A106,[1]TDSheet!$A:$M,13,0)</f>
        <v>0</v>
      </c>
      <c r="X106" s="2">
        <f t="shared" si="19"/>
        <v>0</v>
      </c>
    </row>
    <row r="107" spans="1:24" ht="21.95" customHeight="1" x14ac:dyDescent="0.2">
      <c r="A107" s="8" t="s">
        <v>110</v>
      </c>
      <c r="B107" s="8" t="s">
        <v>16</v>
      </c>
      <c r="C107" s="9">
        <v>39</v>
      </c>
      <c r="D107" s="9"/>
      <c r="E107" s="9"/>
      <c r="F107" s="9">
        <v>-5</v>
      </c>
      <c r="G107" s="22">
        <f>VLOOKUP(A107,[1]TDSheet!$A:$G,7,0)</f>
        <v>0.13</v>
      </c>
      <c r="H107" s="2">
        <f>VLOOKUP(A107,[1]TDSheet!$A:$H,8,0)</f>
        <v>150</v>
      </c>
      <c r="I107" s="2">
        <f>VLOOKUP(A107,[2]Луганск!$A:$E,4,0)</f>
        <v>25</v>
      </c>
      <c r="J107" s="2">
        <f t="shared" si="15"/>
        <v>-25</v>
      </c>
      <c r="K107" s="2">
        <f>VLOOKUP(A107,[1]TDSheet!$A:$O,15,0)</f>
        <v>220</v>
      </c>
      <c r="M107" s="2">
        <f t="shared" si="16"/>
        <v>0</v>
      </c>
      <c r="N107" s="29"/>
      <c r="O107" s="35"/>
      <c r="P107" s="31"/>
      <c r="R107" s="2" t="e">
        <f t="shared" si="17"/>
        <v>#DIV/0!</v>
      </c>
      <c r="S107" s="2" t="e">
        <f t="shared" si="18"/>
        <v>#DIV/0!</v>
      </c>
      <c r="T107" s="2">
        <f>VLOOKUP(A107,[1]TDSheet!$A:$V,22,0)</f>
        <v>0</v>
      </c>
      <c r="U107" s="2">
        <f>VLOOKUP(A107,[1]TDSheet!$A:$W,23,0)</f>
        <v>0</v>
      </c>
      <c r="V107" s="2">
        <f>VLOOKUP(A107,[1]TDSheet!$A:$M,13,0)</f>
        <v>28.6</v>
      </c>
      <c r="X107" s="2">
        <f t="shared" si="19"/>
        <v>0</v>
      </c>
    </row>
    <row r="108" spans="1:24" ht="21.95" customHeight="1" thickBot="1" x14ac:dyDescent="0.25">
      <c r="A108" s="8" t="s">
        <v>129</v>
      </c>
      <c r="B108" s="8" t="s">
        <v>9</v>
      </c>
      <c r="C108" s="9"/>
      <c r="D108" s="9"/>
      <c r="E108" s="9"/>
      <c r="F108" s="9"/>
      <c r="G108" s="22">
        <f>VLOOKUP(A108,[1]TDSheet!$A:$G,7,0)</f>
        <v>1</v>
      </c>
      <c r="H108" s="2">
        <f>VLOOKUP(A108,[1]TDSheet!$A:$H,8,0)</f>
        <v>50</v>
      </c>
      <c r="J108" s="2">
        <f t="shared" si="15"/>
        <v>0</v>
      </c>
      <c r="K108" s="2">
        <f>VLOOKUP(A108,[1]TDSheet!$A:$O,15,0)</f>
        <v>10</v>
      </c>
      <c r="M108" s="2">
        <f t="shared" si="16"/>
        <v>0</v>
      </c>
      <c r="N108" s="29"/>
      <c r="O108" s="36"/>
      <c r="P108" s="31"/>
      <c r="R108" s="2" t="e">
        <f t="shared" si="17"/>
        <v>#DIV/0!</v>
      </c>
      <c r="S108" s="2" t="e">
        <f t="shared" si="18"/>
        <v>#DIV/0!</v>
      </c>
      <c r="T108" s="2">
        <f>VLOOKUP(A108,[1]TDSheet!$A:$V,22,0)</f>
        <v>0</v>
      </c>
      <c r="U108" s="2">
        <f>VLOOKUP(A108,[1]TDSheet!$A:$W,23,0)</f>
        <v>0</v>
      </c>
      <c r="V108" s="2">
        <f>VLOOKUP(A108,[1]TDSheet!$A:$M,13,0)</f>
        <v>0</v>
      </c>
      <c r="W108" s="2" t="str">
        <f>VLOOKUP(A108,[1]TDSheet!$A:$X,24,0)</f>
        <v>согласовал Химич</v>
      </c>
      <c r="X108" s="2">
        <f t="shared" si="19"/>
        <v>0</v>
      </c>
    </row>
  </sheetData>
  <autoFilter ref="A3:X108" xr:uid="{00000000-0009-0000-0000-000000000000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2024-01-10T08:42:31Z</dcterms:modified>
</cp:coreProperties>
</file>