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04,01,24 ЗПФ\"/>
    </mc:Choice>
  </mc:AlternateContent>
  <xr:revisionPtr revIDLastSave="0" documentId="13_ncr:1_{A25465F2-F460-47B3-8E18-E529D2E4E3F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TDSheet!$A$3:$Y$53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3" i="1" l="1"/>
  <c r="F31" i="1" l="1"/>
  <c r="E31" i="1"/>
  <c r="F8" i="1"/>
  <c r="E8" i="1"/>
  <c r="V43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P43" i="1" s="1"/>
  <c r="L44" i="1"/>
  <c r="L45" i="1"/>
  <c r="L46" i="1"/>
  <c r="L47" i="1"/>
  <c r="L48" i="1"/>
  <c r="L49" i="1"/>
  <c r="L50" i="1"/>
  <c r="L51" i="1"/>
  <c r="L52" i="1"/>
  <c r="L53" i="1"/>
  <c r="L6" i="1"/>
  <c r="I10" i="1"/>
  <c r="I13" i="1"/>
  <c r="I15" i="1"/>
  <c r="I16" i="1"/>
  <c r="I19" i="1"/>
  <c r="I25" i="1"/>
  <c r="I38" i="1"/>
  <c r="I39" i="1"/>
  <c r="I42" i="1"/>
  <c r="I43" i="1"/>
  <c r="I49" i="1"/>
  <c r="I53" i="1"/>
  <c r="Q6" i="1" l="1"/>
  <c r="P52" i="1"/>
  <c r="M46" i="1"/>
  <c r="M12" i="1"/>
  <c r="P51" i="1"/>
  <c r="P49" i="1"/>
  <c r="P35" i="1"/>
  <c r="P33" i="1"/>
  <c r="M29" i="1"/>
  <c r="M27" i="1"/>
  <c r="P25" i="1"/>
  <c r="P17" i="1"/>
  <c r="Q15" i="1"/>
  <c r="Q13" i="1"/>
  <c r="P40" i="1"/>
  <c r="P38" i="1"/>
  <c r="M32" i="1"/>
  <c r="M6" i="1"/>
  <c r="Q49" i="1"/>
  <c r="Q35" i="1"/>
  <c r="Q29" i="1"/>
  <c r="Q25" i="1"/>
  <c r="Q51" i="1"/>
  <c r="Q43" i="1"/>
  <c r="Q33" i="1"/>
  <c r="Q27" i="1"/>
  <c r="Q17" i="1"/>
  <c r="P27" i="1"/>
  <c r="P29" i="1"/>
  <c r="P46" i="1"/>
  <c r="P15" i="1"/>
  <c r="P13" i="1"/>
  <c r="P34" i="1"/>
  <c r="Q34" i="1"/>
  <c r="P32" i="1"/>
  <c r="Q32" i="1"/>
  <c r="P24" i="1"/>
  <c r="Q24" i="1"/>
  <c r="P18" i="1"/>
  <c r="Q18" i="1"/>
  <c r="P16" i="1"/>
  <c r="Q16" i="1"/>
  <c r="P12" i="1"/>
  <c r="Q12" i="1"/>
  <c r="P10" i="1"/>
  <c r="Q10" i="1"/>
  <c r="Q52" i="1"/>
  <c r="Q46" i="1"/>
  <c r="Q40" i="1"/>
  <c r="Q38" i="1"/>
  <c r="H7" i="1"/>
  <c r="I7" i="1" s="1"/>
  <c r="H8" i="1"/>
  <c r="I8" i="1" s="1"/>
  <c r="H9" i="1"/>
  <c r="I9" i="1" s="1"/>
  <c r="H11" i="1"/>
  <c r="I11" i="1" s="1"/>
  <c r="H12" i="1"/>
  <c r="I12" i="1" s="1"/>
  <c r="H14" i="1"/>
  <c r="I14" i="1" s="1"/>
  <c r="H17" i="1"/>
  <c r="I17" i="1" s="1"/>
  <c r="H18" i="1"/>
  <c r="I18" i="1" s="1"/>
  <c r="H20" i="1"/>
  <c r="I20" i="1" s="1"/>
  <c r="H21" i="1"/>
  <c r="I21" i="1" s="1"/>
  <c r="H22" i="1"/>
  <c r="I22" i="1" s="1"/>
  <c r="H23" i="1"/>
  <c r="I23" i="1" s="1"/>
  <c r="H24" i="1"/>
  <c r="I24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40" i="1"/>
  <c r="I40" i="1" s="1"/>
  <c r="H41" i="1"/>
  <c r="I41" i="1" s="1"/>
  <c r="H44" i="1"/>
  <c r="I44" i="1" s="1"/>
  <c r="H45" i="1"/>
  <c r="I45" i="1" s="1"/>
  <c r="H46" i="1"/>
  <c r="I46" i="1" s="1"/>
  <c r="H47" i="1"/>
  <c r="I47" i="1" s="1"/>
  <c r="H48" i="1"/>
  <c r="I48" i="1" s="1"/>
  <c r="H50" i="1"/>
  <c r="I50" i="1" s="1"/>
  <c r="H51" i="1"/>
  <c r="I51" i="1" s="1"/>
  <c r="H52" i="1"/>
  <c r="I52" i="1" s="1"/>
  <c r="H6" i="1"/>
  <c r="I6" i="1" s="1"/>
  <c r="R7" i="1"/>
  <c r="S7" i="1"/>
  <c r="T7" i="1"/>
  <c r="W7" i="1"/>
  <c r="R8" i="1"/>
  <c r="S8" i="1"/>
  <c r="T8" i="1"/>
  <c r="W8" i="1"/>
  <c r="R9" i="1"/>
  <c r="S9" i="1"/>
  <c r="T9" i="1"/>
  <c r="W9" i="1"/>
  <c r="R10" i="1"/>
  <c r="S10" i="1"/>
  <c r="T10" i="1"/>
  <c r="W10" i="1"/>
  <c r="R11" i="1"/>
  <c r="S11" i="1"/>
  <c r="T11" i="1"/>
  <c r="W11" i="1"/>
  <c r="R12" i="1"/>
  <c r="S12" i="1"/>
  <c r="T12" i="1"/>
  <c r="W12" i="1"/>
  <c r="R13" i="1"/>
  <c r="S13" i="1"/>
  <c r="T13" i="1"/>
  <c r="W13" i="1"/>
  <c r="R14" i="1"/>
  <c r="S14" i="1"/>
  <c r="T14" i="1"/>
  <c r="W14" i="1"/>
  <c r="R15" i="1"/>
  <c r="S15" i="1"/>
  <c r="T15" i="1"/>
  <c r="W15" i="1"/>
  <c r="R16" i="1"/>
  <c r="S16" i="1"/>
  <c r="T16" i="1"/>
  <c r="W16" i="1"/>
  <c r="R17" i="1"/>
  <c r="S17" i="1"/>
  <c r="T17" i="1"/>
  <c r="W17" i="1"/>
  <c r="R18" i="1"/>
  <c r="S18" i="1"/>
  <c r="T18" i="1"/>
  <c r="W18" i="1"/>
  <c r="R19" i="1"/>
  <c r="S19" i="1"/>
  <c r="T19" i="1"/>
  <c r="W19" i="1"/>
  <c r="R20" i="1"/>
  <c r="S20" i="1"/>
  <c r="T20" i="1"/>
  <c r="W20" i="1"/>
  <c r="R21" i="1"/>
  <c r="S21" i="1"/>
  <c r="T21" i="1"/>
  <c r="W21" i="1"/>
  <c r="R22" i="1"/>
  <c r="S22" i="1"/>
  <c r="T22" i="1"/>
  <c r="W22" i="1"/>
  <c r="R23" i="1"/>
  <c r="S23" i="1"/>
  <c r="T23" i="1"/>
  <c r="W23" i="1"/>
  <c r="R24" i="1"/>
  <c r="S24" i="1"/>
  <c r="T24" i="1"/>
  <c r="W24" i="1"/>
  <c r="R25" i="1"/>
  <c r="S25" i="1"/>
  <c r="T25" i="1"/>
  <c r="W25" i="1"/>
  <c r="R26" i="1"/>
  <c r="S26" i="1"/>
  <c r="T26" i="1"/>
  <c r="W26" i="1"/>
  <c r="R27" i="1"/>
  <c r="S27" i="1"/>
  <c r="T27" i="1"/>
  <c r="W27" i="1"/>
  <c r="R28" i="1"/>
  <c r="S28" i="1"/>
  <c r="T28" i="1"/>
  <c r="W28" i="1"/>
  <c r="R29" i="1"/>
  <c r="S29" i="1"/>
  <c r="T29" i="1"/>
  <c r="W29" i="1"/>
  <c r="R30" i="1"/>
  <c r="S30" i="1"/>
  <c r="T30" i="1"/>
  <c r="W30" i="1"/>
  <c r="R31" i="1"/>
  <c r="S31" i="1"/>
  <c r="T31" i="1"/>
  <c r="W31" i="1"/>
  <c r="R32" i="1"/>
  <c r="S32" i="1"/>
  <c r="T32" i="1"/>
  <c r="W32" i="1"/>
  <c r="R33" i="1"/>
  <c r="S33" i="1"/>
  <c r="T33" i="1"/>
  <c r="W33" i="1"/>
  <c r="R34" i="1"/>
  <c r="S34" i="1"/>
  <c r="T34" i="1"/>
  <c r="W34" i="1"/>
  <c r="R35" i="1"/>
  <c r="S35" i="1"/>
  <c r="T35" i="1"/>
  <c r="W35" i="1"/>
  <c r="R36" i="1"/>
  <c r="S36" i="1"/>
  <c r="T36" i="1"/>
  <c r="W36" i="1"/>
  <c r="R37" i="1"/>
  <c r="S37" i="1"/>
  <c r="T37" i="1"/>
  <c r="W37" i="1"/>
  <c r="R38" i="1"/>
  <c r="S38" i="1"/>
  <c r="T38" i="1"/>
  <c r="W38" i="1"/>
  <c r="R39" i="1"/>
  <c r="S39" i="1"/>
  <c r="T39" i="1"/>
  <c r="W39" i="1"/>
  <c r="R40" i="1"/>
  <c r="S40" i="1"/>
  <c r="T40" i="1"/>
  <c r="W40" i="1"/>
  <c r="R41" i="1"/>
  <c r="S41" i="1"/>
  <c r="T41" i="1"/>
  <c r="W41" i="1"/>
  <c r="R42" i="1"/>
  <c r="S42" i="1"/>
  <c r="T42" i="1"/>
  <c r="W42" i="1"/>
  <c r="R44" i="1"/>
  <c r="S44" i="1"/>
  <c r="T44" i="1"/>
  <c r="W44" i="1"/>
  <c r="R45" i="1"/>
  <c r="S45" i="1"/>
  <c r="T45" i="1"/>
  <c r="W45" i="1"/>
  <c r="R46" i="1"/>
  <c r="S46" i="1"/>
  <c r="T46" i="1"/>
  <c r="W46" i="1"/>
  <c r="R47" i="1"/>
  <c r="S47" i="1"/>
  <c r="T47" i="1"/>
  <c r="W47" i="1"/>
  <c r="R48" i="1"/>
  <c r="S48" i="1"/>
  <c r="T48" i="1"/>
  <c r="W48" i="1"/>
  <c r="R49" i="1"/>
  <c r="S49" i="1"/>
  <c r="T49" i="1"/>
  <c r="W49" i="1"/>
  <c r="R50" i="1"/>
  <c r="S50" i="1"/>
  <c r="T50" i="1"/>
  <c r="W50" i="1"/>
  <c r="R51" i="1"/>
  <c r="S51" i="1"/>
  <c r="T51" i="1"/>
  <c r="W51" i="1"/>
  <c r="R52" i="1"/>
  <c r="S52" i="1"/>
  <c r="T52" i="1"/>
  <c r="W52" i="1"/>
  <c r="R53" i="1"/>
  <c r="S53" i="1"/>
  <c r="T53" i="1"/>
  <c r="U53" i="1"/>
  <c r="W53" i="1"/>
  <c r="W6" i="1"/>
  <c r="T6" i="1"/>
  <c r="S6" i="1"/>
  <c r="R6" i="1"/>
  <c r="J20" i="1"/>
  <c r="G7" i="1"/>
  <c r="G8" i="1"/>
  <c r="G9" i="1"/>
  <c r="G10" i="1"/>
  <c r="G11" i="1"/>
  <c r="G12" i="1"/>
  <c r="G13" i="1"/>
  <c r="G14" i="1"/>
  <c r="G15" i="1"/>
  <c r="G16" i="1"/>
  <c r="V16" i="1" s="1"/>
  <c r="G17" i="1"/>
  <c r="G18" i="1"/>
  <c r="G19" i="1"/>
  <c r="V19" i="1" s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V39" i="1"/>
  <c r="V40" i="1"/>
  <c r="G41" i="1"/>
  <c r="G42" i="1"/>
  <c r="G44" i="1"/>
  <c r="G45" i="1"/>
  <c r="G46" i="1"/>
  <c r="G47" i="1"/>
  <c r="G48" i="1"/>
  <c r="G49" i="1"/>
  <c r="G50" i="1"/>
  <c r="G51" i="1"/>
  <c r="G52" i="1"/>
  <c r="G53" i="1"/>
  <c r="V53" i="1" s="1"/>
  <c r="G6" i="1"/>
  <c r="F5" i="1"/>
  <c r="E5" i="1"/>
  <c r="N5" i="1"/>
  <c r="L5" i="1"/>
  <c r="K5" i="1"/>
  <c r="V52" i="1" l="1"/>
  <c r="V48" i="1"/>
  <c r="V46" i="1"/>
  <c r="V44" i="1"/>
  <c r="V37" i="1"/>
  <c r="V33" i="1"/>
  <c r="V29" i="1"/>
  <c r="V17" i="1"/>
  <c r="V15" i="1"/>
  <c r="V13" i="1"/>
  <c r="V11" i="1"/>
  <c r="V7" i="1"/>
  <c r="V35" i="1"/>
  <c r="V27" i="1"/>
  <c r="V25" i="1"/>
  <c r="V51" i="1"/>
  <c r="V49" i="1"/>
  <c r="V45" i="1"/>
  <c r="V42" i="1"/>
  <c r="V38" i="1"/>
  <c r="V36" i="1"/>
  <c r="V34" i="1"/>
  <c r="V32" i="1"/>
  <c r="V26" i="1"/>
  <c r="V24" i="1"/>
  <c r="V22" i="1"/>
  <c r="V20" i="1"/>
  <c r="V18" i="1"/>
  <c r="V12" i="1"/>
  <c r="V10" i="1"/>
  <c r="V8" i="1"/>
  <c r="S5" i="1"/>
  <c r="J50" i="1"/>
  <c r="X49" i="1"/>
  <c r="J47" i="1"/>
  <c r="M47" i="1" s="1"/>
  <c r="J41" i="1"/>
  <c r="M41" i="1" s="1"/>
  <c r="X38" i="1"/>
  <c r="X35" i="1"/>
  <c r="X34" i="1"/>
  <c r="X33" i="1"/>
  <c r="J30" i="1"/>
  <c r="M30" i="1" s="1"/>
  <c r="J28" i="1"/>
  <c r="M28" i="1" s="1"/>
  <c r="X24" i="1"/>
  <c r="J23" i="1"/>
  <c r="M23" i="1" s="1"/>
  <c r="J21" i="1"/>
  <c r="M21" i="1" s="1"/>
  <c r="X20" i="1"/>
  <c r="X15" i="1"/>
  <c r="J14" i="1"/>
  <c r="M14" i="1" s="1"/>
  <c r="X13" i="1"/>
  <c r="X10" i="1"/>
  <c r="J9" i="1"/>
  <c r="M9" i="1" s="1"/>
  <c r="Y52" i="1"/>
  <c r="Y50" i="1"/>
  <c r="Y46" i="1"/>
  <c r="Y41" i="1"/>
  <c r="Y35" i="1"/>
  <c r="Y33" i="1"/>
  <c r="Y32" i="1"/>
  <c r="Y29" i="1"/>
  <c r="Y27" i="1"/>
  <c r="Y25" i="1"/>
  <c r="Y23" i="1"/>
  <c r="Y21" i="1"/>
  <c r="Y18" i="1"/>
  <c r="Y17" i="1"/>
  <c r="Y15" i="1"/>
  <c r="Y13" i="1"/>
  <c r="Y12" i="1"/>
  <c r="Y9" i="1"/>
  <c r="Y51" i="1"/>
  <c r="Y49" i="1"/>
  <c r="J48" i="1"/>
  <c r="X48" i="1"/>
  <c r="Y47" i="1"/>
  <c r="J45" i="1"/>
  <c r="Q45" i="1" s="1"/>
  <c r="X45" i="1"/>
  <c r="J44" i="1"/>
  <c r="Q44" i="1" s="1"/>
  <c r="X44" i="1"/>
  <c r="J42" i="1"/>
  <c r="Q42" i="1" s="1"/>
  <c r="X42" i="1"/>
  <c r="Y40" i="1"/>
  <c r="J39" i="1"/>
  <c r="Y39" i="1"/>
  <c r="Y38" i="1"/>
  <c r="J37" i="1"/>
  <c r="P37" i="1" s="1"/>
  <c r="X37" i="1"/>
  <c r="J36" i="1"/>
  <c r="Q36" i="1" s="1"/>
  <c r="X36" i="1"/>
  <c r="Y34" i="1"/>
  <c r="J31" i="1"/>
  <c r="M31" i="1" s="1"/>
  <c r="V31" i="1" s="1"/>
  <c r="Y31" i="1"/>
  <c r="Y30" i="1"/>
  <c r="Y28" i="1"/>
  <c r="J26" i="1"/>
  <c r="X26" i="1"/>
  <c r="Y24" i="1"/>
  <c r="J22" i="1"/>
  <c r="Q22" i="1" s="1"/>
  <c r="X22" i="1"/>
  <c r="Y20" i="1"/>
  <c r="J19" i="1"/>
  <c r="X19" i="1"/>
  <c r="Y19" i="1" s="1"/>
  <c r="Y16" i="1"/>
  <c r="Y14" i="1"/>
  <c r="J11" i="1"/>
  <c r="X11" i="1"/>
  <c r="Y10" i="1"/>
  <c r="J8" i="1"/>
  <c r="Q8" i="1" s="1"/>
  <c r="Y8" i="1"/>
  <c r="J7" i="1"/>
  <c r="Q7" i="1" s="1"/>
  <c r="X7" i="1"/>
  <c r="J53" i="1"/>
  <c r="Q53" i="1" s="1"/>
  <c r="X53" i="1"/>
  <c r="Y53" i="1" s="1"/>
  <c r="V50" i="1"/>
  <c r="V47" i="1"/>
  <c r="V41" i="1"/>
  <c r="V30" i="1"/>
  <c r="V28" i="1"/>
  <c r="V23" i="1"/>
  <c r="V21" i="1"/>
  <c r="V14" i="1"/>
  <c r="V9" i="1"/>
  <c r="P6" i="1"/>
  <c r="V6" i="1"/>
  <c r="I5" i="1"/>
  <c r="M5" i="1"/>
  <c r="P20" i="1"/>
  <c r="Q20" i="1"/>
  <c r="P50" i="1"/>
  <c r="Q50" i="1"/>
  <c r="P47" i="1"/>
  <c r="Q47" i="1"/>
  <c r="P45" i="1"/>
  <c r="P44" i="1"/>
  <c r="P41" i="1"/>
  <c r="Q41" i="1"/>
  <c r="P48" i="1"/>
  <c r="Q48" i="1"/>
  <c r="P42" i="1"/>
  <c r="P39" i="1"/>
  <c r="Q39" i="1"/>
  <c r="P31" i="1"/>
  <c r="Q31" i="1"/>
  <c r="P30" i="1"/>
  <c r="Q30" i="1"/>
  <c r="P28" i="1"/>
  <c r="Q28" i="1"/>
  <c r="P26" i="1"/>
  <c r="Q26" i="1"/>
  <c r="P23" i="1"/>
  <c r="Q23" i="1"/>
  <c r="P22" i="1"/>
  <c r="P21" i="1"/>
  <c r="Q21" i="1"/>
  <c r="P19" i="1"/>
  <c r="Q19" i="1"/>
  <c r="P14" i="1"/>
  <c r="Q14" i="1"/>
  <c r="P11" i="1"/>
  <c r="Q11" i="1"/>
  <c r="P9" i="1"/>
  <c r="Q9" i="1"/>
  <c r="H5" i="1"/>
  <c r="T5" i="1"/>
  <c r="R5" i="1"/>
  <c r="P8" i="1" l="1"/>
  <c r="P36" i="1"/>
  <c r="Q37" i="1"/>
  <c r="Y11" i="1"/>
  <c r="Y26" i="1"/>
  <c r="P7" i="1"/>
  <c r="Y7" i="1"/>
  <c r="Y22" i="1"/>
  <c r="Y36" i="1"/>
  <c r="Y37" i="1"/>
  <c r="Y42" i="1"/>
  <c r="Y44" i="1"/>
  <c r="Y45" i="1"/>
  <c r="Y48" i="1"/>
  <c r="P53" i="1"/>
  <c r="Y6" i="1"/>
  <c r="Y5" i="1" s="1"/>
  <c r="X5" i="1"/>
  <c r="J5" i="1"/>
  <c r="V5" i="1"/>
</calcChain>
</file>

<file path=xl/sharedStrings.xml><?xml version="1.0" encoding="utf-8"?>
<sst xmlns="http://schemas.openxmlformats.org/spreadsheetml/2006/main" count="130" uniqueCount="80">
  <si>
    <t>Период: 28.12.2023 - 04.01.2024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</si>
  <si>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</si>
  <si>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</si>
  <si>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</si>
  <si>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</si>
  <si>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</si>
  <si>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</si>
  <si>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</si>
  <si>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</si>
  <si>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</si>
  <si>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</si>
  <si>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</si>
  <si>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</si>
  <si>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</si>
  <si>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</si>
  <si>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</si>
  <si>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</si>
  <si>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</si>
  <si>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</si>
  <si>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</si>
  <si>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</si>
  <si>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</si>
  <si>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Круггетсы сочные Хорека Весовые Пакет 3 кг Горячая штучка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</si>
  <si>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</si>
  <si>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</si>
  <si>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</si>
  <si>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</si>
  <si>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</si>
  <si>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</si>
  <si>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</si>
  <si>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</si>
  <si>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</si>
  <si>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</si>
  <si>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</si>
  <si>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</si>
  <si>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</si>
  <si>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</si>
  <si>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</si>
  <si>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</si>
  <si>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</si>
  <si>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</si>
  <si>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</si>
  <si>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</si>
  <si>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</si>
  <si>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</si>
  <si>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</si>
  <si>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</si>
  <si>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</si>
  <si>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</si>
  <si>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</si>
  <si>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</si>
  <si>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</si>
  <si>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</si>
  <si>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</si>
  <si>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</si>
  <si>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</si>
  <si>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</si>
  <si>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</si>
  <si>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</si>
  <si>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</si>
  <si>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</si>
  <si>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</si>
  <si>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</si>
  <si>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</si>
  <si>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</si>
  <si>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</si>
  <si>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</si>
  <si>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</si>
  <si>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</si>
  <si>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</si>
  <si>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</si>
  <si>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</si>
  <si>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04,01,</t>
  </si>
  <si>
    <t>14,12,</t>
  </si>
  <si>
    <t>21,12,</t>
  </si>
  <si>
    <t>26,12,</t>
  </si>
  <si>
    <t>заказ в дороге</t>
  </si>
  <si>
    <t>Наггетсы «с куриным филе и сыром» ф/в 0,25 ТМ «Вязанка»</t>
  </si>
  <si>
    <t>02,01,</t>
  </si>
  <si>
    <t>08,01,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</si>
</sst>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3" borderId="0" xfId="0" applyNumberFormat="1" applyFont="1" applyFill="1"/>
    <xf numFmtId="164" fontId="2" fillId="4" borderId="0" xfId="0" applyNumberFormat="1" applyFont="1" applyFill="1"/>
    <xf numFmtId="164" fontId="3" fillId="0" borderId="0" xfId="0" applyNumberFormat="1" applyFont="1"/>
    <xf numFmtId="165" fontId="0" fillId="0" borderId="0" xfId="0" applyNumberFormat="1"/>
    <xf numFmtId="164" fontId="3" fillId="0" borderId="0" xfId="0" applyNumberFormat="1" applyFon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9" xfId="0" applyNumberFormat="1" applyBorder="1" applyAlignment="1"/>
    <xf numFmtId="164" fontId="5" fillId="3" borderId="4" xfId="0" applyNumberFormat="1" applyFont="1" applyFill="1" applyBorder="1" applyAlignment="1">
      <alignment horizontal="right" vertical="top"/>
    </xf>
    <xf numFmtId="164" fontId="3" fillId="0" borderId="4" xfId="0" applyNumberFormat="1" applyFont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5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6,12,23%20&#1047;&#1055;&#1060;/&#1076;&#1074;%2026,12,23%20&#1073;&#1088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29,12,23-04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19.12.2023 - 26.12.2023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 xml:space="preserve">ЗАКАЗ </v>
          </cell>
          <cell r="P3" t="str">
            <v>кон ост</v>
          </cell>
          <cell r="Q3" t="str">
            <v>ост без заказа</v>
          </cell>
          <cell r="R3" t="str">
            <v>ср 07,12</v>
          </cell>
          <cell r="S3" t="str">
            <v>ср 14,12</v>
          </cell>
          <cell r="T3" t="str">
            <v>ср 21,12</v>
          </cell>
          <cell r="U3" t="str">
            <v>коментарий</v>
          </cell>
          <cell r="V3" t="str">
            <v>вес</v>
          </cell>
          <cell r="X3" t="str">
            <v>заказ кор.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в дороге</v>
          </cell>
          <cell r="N4" t="str">
            <v>от филиала</v>
          </cell>
          <cell r="O4" t="str">
            <v>комментарий филиала</v>
          </cell>
        </row>
        <row r="5">
          <cell r="E5">
            <v>12599.2</v>
          </cell>
          <cell r="F5">
            <v>8725.5</v>
          </cell>
          <cell r="H5">
            <v>12594.6</v>
          </cell>
          <cell r="I5">
            <v>4.6000000000000014</v>
          </cell>
          <cell r="J5">
            <v>0</v>
          </cell>
          <cell r="K5">
            <v>17707</v>
          </cell>
          <cell r="L5">
            <v>2519.84</v>
          </cell>
          <cell r="M5">
            <v>7920.1200000000008</v>
          </cell>
          <cell r="N5">
            <v>0</v>
          </cell>
          <cell r="R5">
            <v>1979.86</v>
          </cell>
          <cell r="S5">
            <v>2057.98</v>
          </cell>
          <cell r="T5">
            <v>2777.1599999999994</v>
          </cell>
          <cell r="V5">
            <v>5282.3360000000011</v>
          </cell>
          <cell r="W5" t="str">
            <v>крат кор</v>
          </cell>
          <cell r="X5">
            <v>1199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C6">
            <v>101</v>
          </cell>
          <cell r="E6">
            <v>77</v>
          </cell>
          <cell r="F6">
            <v>-3</v>
          </cell>
          <cell r="G6">
            <v>0.3</v>
          </cell>
          <cell r="H6">
            <v>77</v>
          </cell>
          <cell r="I6">
            <v>0</v>
          </cell>
          <cell r="K6">
            <v>372</v>
          </cell>
          <cell r="L6">
            <v>15.4</v>
          </cell>
          <cell r="P6">
            <v>23.961038961038959</v>
          </cell>
          <cell r="Q6">
            <v>23.961038961038959</v>
          </cell>
          <cell r="R6">
            <v>16.8</v>
          </cell>
          <cell r="S6">
            <v>4.8</v>
          </cell>
          <cell r="T6">
            <v>40.799999999999997</v>
          </cell>
          <cell r="V6">
            <v>0</v>
          </cell>
          <cell r="W6">
            <v>12</v>
          </cell>
          <cell r="X6">
            <v>0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>
            <v>794</v>
          </cell>
          <cell r="D7">
            <v>120</v>
          </cell>
          <cell r="E7">
            <v>577</v>
          </cell>
          <cell r="F7">
            <v>246</v>
          </cell>
          <cell r="G7">
            <v>0.3</v>
          </cell>
          <cell r="H7">
            <v>574</v>
          </cell>
          <cell r="I7">
            <v>3</v>
          </cell>
          <cell r="K7">
            <v>912</v>
          </cell>
          <cell r="L7">
            <v>115.4</v>
          </cell>
          <cell r="M7">
            <v>342.20000000000005</v>
          </cell>
          <cell r="P7">
            <v>13</v>
          </cell>
          <cell r="Q7">
            <v>10.034662045060658</v>
          </cell>
          <cell r="R7">
            <v>81.400000000000006</v>
          </cell>
          <cell r="S7">
            <v>91.6</v>
          </cell>
          <cell r="T7">
            <v>120.6</v>
          </cell>
          <cell r="V7">
            <v>102.66000000000001</v>
          </cell>
          <cell r="W7">
            <v>12</v>
          </cell>
          <cell r="X7">
            <v>29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>
            <v>860</v>
          </cell>
          <cell r="D8">
            <v>48</v>
          </cell>
          <cell r="E8">
            <v>548</v>
          </cell>
          <cell r="F8">
            <v>300</v>
          </cell>
          <cell r="G8">
            <v>0.3</v>
          </cell>
          <cell r="H8">
            <v>545</v>
          </cell>
          <cell r="I8">
            <v>3</v>
          </cell>
          <cell r="K8">
            <v>936</v>
          </cell>
          <cell r="L8">
            <v>109.6</v>
          </cell>
          <cell r="M8">
            <v>188.79999999999995</v>
          </cell>
          <cell r="P8">
            <v>13</v>
          </cell>
          <cell r="Q8">
            <v>11.277372262773723</v>
          </cell>
          <cell r="R8">
            <v>91</v>
          </cell>
          <cell r="S8">
            <v>91.4</v>
          </cell>
          <cell r="T8">
            <v>121</v>
          </cell>
          <cell r="V8">
            <v>56.639999999999986</v>
          </cell>
          <cell r="W8">
            <v>12</v>
          </cell>
          <cell r="X8">
            <v>16</v>
          </cell>
        </row>
        <row r="9">
          <cell r="A9" t="str">
            <v>Готовые чебуреки со свининой и говядиной ТМ Горячая штучка ТС Базовый ассортимент 0,36 кг  ПОКОМ</v>
          </cell>
          <cell r="B9" t="str">
            <v>шт</v>
          </cell>
          <cell r="C9">
            <v>229</v>
          </cell>
          <cell r="E9">
            <v>156</v>
          </cell>
          <cell r="F9">
            <v>55</v>
          </cell>
          <cell r="G9">
            <v>0.36</v>
          </cell>
          <cell r="H9">
            <v>156</v>
          </cell>
          <cell r="I9">
            <v>0</v>
          </cell>
          <cell r="K9">
            <v>250</v>
          </cell>
          <cell r="L9">
            <v>31.2</v>
          </cell>
          <cell r="M9">
            <v>100.59999999999997</v>
          </cell>
          <cell r="P9">
            <v>13</v>
          </cell>
          <cell r="Q9">
            <v>9.7756410256410255</v>
          </cell>
          <cell r="R9">
            <v>29.8</v>
          </cell>
          <cell r="S9">
            <v>19.600000000000001</v>
          </cell>
          <cell r="T9">
            <v>29.4</v>
          </cell>
          <cell r="V9">
            <v>36.215999999999987</v>
          </cell>
          <cell r="W9">
            <v>10</v>
          </cell>
          <cell r="X9">
            <v>11</v>
          </cell>
        </row>
        <row r="10">
          <cell r="A10" t="str">
            <v>Жар-ладушки с клубникой и вишней. Жареные с начинкой.ВЕС  ПОКОМ</v>
          </cell>
          <cell r="B10" t="str">
            <v>кг</v>
          </cell>
          <cell r="C10">
            <v>40.700000000000003</v>
          </cell>
          <cell r="E10">
            <v>3.7</v>
          </cell>
          <cell r="F10">
            <v>37</v>
          </cell>
          <cell r="G10">
            <v>1</v>
          </cell>
          <cell r="H10">
            <v>3.7</v>
          </cell>
          <cell r="I10">
            <v>0</v>
          </cell>
          <cell r="L10">
            <v>0.74</v>
          </cell>
          <cell r="P10">
            <v>50</v>
          </cell>
          <cell r="Q10">
            <v>50</v>
          </cell>
          <cell r="R10">
            <v>0.74</v>
          </cell>
          <cell r="S10">
            <v>0.74</v>
          </cell>
          <cell r="T10">
            <v>0.74</v>
          </cell>
          <cell r="V10">
            <v>0</v>
          </cell>
          <cell r="W10">
            <v>3.7</v>
          </cell>
          <cell r="X10">
            <v>0</v>
          </cell>
        </row>
        <row r="11">
          <cell r="A11" t="str">
            <v>ЖАР-мени ТМ Зареченские ТС Зареченские продукты.   Поком</v>
          </cell>
          <cell r="B11" t="str">
            <v>кг</v>
          </cell>
          <cell r="C11">
            <v>275</v>
          </cell>
          <cell r="D11">
            <v>49.5</v>
          </cell>
          <cell r="E11">
            <v>220</v>
          </cell>
          <cell r="F11">
            <v>66</v>
          </cell>
          <cell r="G11">
            <v>1</v>
          </cell>
          <cell r="H11">
            <v>214.5</v>
          </cell>
          <cell r="I11">
            <v>5.5</v>
          </cell>
          <cell r="K11">
            <v>357.5</v>
          </cell>
          <cell r="L11">
            <v>44</v>
          </cell>
          <cell r="M11">
            <v>148.5</v>
          </cell>
          <cell r="P11">
            <v>13</v>
          </cell>
          <cell r="Q11">
            <v>9.625</v>
          </cell>
          <cell r="R11">
            <v>29.6</v>
          </cell>
          <cell r="S11">
            <v>30.8</v>
          </cell>
          <cell r="T11">
            <v>45.1</v>
          </cell>
          <cell r="V11">
            <v>148.5</v>
          </cell>
          <cell r="W11">
            <v>5.5</v>
          </cell>
          <cell r="X11">
            <v>27</v>
          </cell>
        </row>
        <row r="12">
          <cell r="A12" t="str">
            <v>Круггетсы с сырным соусом ТМ Горячая штучка 0,25 кг зам  ПОКОМ</v>
          </cell>
          <cell r="B12" t="str">
            <v>шт</v>
          </cell>
          <cell r="C12">
            <v>19</v>
          </cell>
          <cell r="E12">
            <v>18</v>
          </cell>
          <cell r="F12">
            <v>-5</v>
          </cell>
          <cell r="G12">
            <v>0.25</v>
          </cell>
          <cell r="H12">
            <v>15</v>
          </cell>
          <cell r="I12">
            <v>3</v>
          </cell>
          <cell r="K12">
            <v>192</v>
          </cell>
          <cell r="L12">
            <v>3.6</v>
          </cell>
          <cell r="P12">
            <v>51.944444444444443</v>
          </cell>
          <cell r="Q12">
            <v>51.944444444444443</v>
          </cell>
          <cell r="R12">
            <v>0</v>
          </cell>
          <cell r="S12">
            <v>0</v>
          </cell>
          <cell r="T12">
            <v>20.2</v>
          </cell>
          <cell r="V12">
            <v>0</v>
          </cell>
          <cell r="W12">
            <v>12</v>
          </cell>
          <cell r="X12">
            <v>0</v>
          </cell>
        </row>
        <row r="13">
          <cell r="A13" t="str">
            <v>Круггетсы с сырным соусом ТМ Горячая штучка 3 кг зам вес ПОКОМ</v>
          </cell>
          <cell r="B13" t="str">
            <v>кг</v>
          </cell>
          <cell r="D13">
            <v>39</v>
          </cell>
          <cell r="F13">
            <v>39</v>
          </cell>
          <cell r="G13">
            <v>1</v>
          </cell>
          <cell r="I13">
            <v>0</v>
          </cell>
          <cell r="L13">
            <v>0</v>
          </cell>
          <cell r="P13" t="e">
            <v>#DIV/0!</v>
          </cell>
          <cell r="Q13" t="e">
            <v>#DIV/0!</v>
          </cell>
          <cell r="R13">
            <v>1</v>
          </cell>
          <cell r="S13">
            <v>1</v>
          </cell>
          <cell r="T13">
            <v>0</v>
          </cell>
          <cell r="V13">
            <v>0</v>
          </cell>
          <cell r="W13">
            <v>3</v>
          </cell>
          <cell r="X13">
            <v>0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523</v>
          </cell>
          <cell r="D14">
            <v>60</v>
          </cell>
          <cell r="E14">
            <v>278</v>
          </cell>
          <cell r="F14">
            <v>286</v>
          </cell>
          <cell r="G14">
            <v>0.25</v>
          </cell>
          <cell r="H14">
            <v>278</v>
          </cell>
          <cell r="I14">
            <v>0</v>
          </cell>
          <cell r="K14">
            <v>96</v>
          </cell>
          <cell r="L14">
            <v>55.6</v>
          </cell>
          <cell r="M14">
            <v>340.80000000000007</v>
          </cell>
          <cell r="P14">
            <v>13.000000000000002</v>
          </cell>
          <cell r="Q14">
            <v>6.8705035971223021</v>
          </cell>
          <cell r="R14">
            <v>47.2</v>
          </cell>
          <cell r="S14">
            <v>50</v>
          </cell>
          <cell r="T14">
            <v>43.6</v>
          </cell>
          <cell r="V14">
            <v>85.200000000000017</v>
          </cell>
          <cell r="W14">
            <v>12</v>
          </cell>
          <cell r="X14">
            <v>29</v>
          </cell>
        </row>
        <row r="15">
          <cell r="A15" t="str">
            <v>Круггетсы сочные ТМ Горячая штучка ТС Круггетсы 3 кг. Изделия кулинарные рубленые в тесте куриные</v>
          </cell>
          <cell r="B15" t="str">
            <v>кг</v>
          </cell>
          <cell r="C15">
            <v>12</v>
          </cell>
          <cell r="F15">
            <v>12</v>
          </cell>
          <cell r="G15">
            <v>1</v>
          </cell>
          <cell r="I15">
            <v>0</v>
          </cell>
          <cell r="L15">
            <v>0</v>
          </cell>
          <cell r="P15" t="e">
            <v>#DIV/0!</v>
          </cell>
          <cell r="Q15" t="e">
            <v>#DIV/0!</v>
          </cell>
          <cell r="R15">
            <v>0</v>
          </cell>
          <cell r="S15">
            <v>0</v>
          </cell>
          <cell r="T15">
            <v>0</v>
          </cell>
          <cell r="V15">
            <v>0</v>
          </cell>
          <cell r="W15">
            <v>3</v>
          </cell>
          <cell r="X15">
            <v>0</v>
          </cell>
        </row>
        <row r="16">
          <cell r="A16" t="str">
            <v>Круггетсы сочные Хорека Весовые Пакет 3 кг Горячая штучка  Поком</v>
          </cell>
          <cell r="B16" t="str">
            <v>кг</v>
          </cell>
          <cell r="C16">
            <v>12</v>
          </cell>
          <cell r="E16">
            <v>3</v>
          </cell>
          <cell r="F16">
            <v>9</v>
          </cell>
          <cell r="G16">
            <v>0</v>
          </cell>
          <cell r="H16">
            <v>3</v>
          </cell>
          <cell r="I16">
            <v>0</v>
          </cell>
          <cell r="L16">
            <v>0.6</v>
          </cell>
          <cell r="P16">
            <v>15</v>
          </cell>
          <cell r="Q16">
            <v>15</v>
          </cell>
          <cell r="R16">
            <v>0.6</v>
          </cell>
          <cell r="S16">
            <v>0</v>
          </cell>
          <cell r="T16">
            <v>0.6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Мини-сосиски в тесте "Фрайпики" 1,8кг ВЕС,  ПОКОМ</v>
          </cell>
          <cell r="B17" t="str">
            <v>кг</v>
          </cell>
          <cell r="C17">
            <v>52.2</v>
          </cell>
          <cell r="E17">
            <v>10.8</v>
          </cell>
          <cell r="F17">
            <v>35.9</v>
          </cell>
          <cell r="G17">
            <v>0</v>
          </cell>
          <cell r="H17">
            <v>10.8</v>
          </cell>
          <cell r="I17">
            <v>0</v>
          </cell>
          <cell r="L17">
            <v>2.16</v>
          </cell>
          <cell r="P17">
            <v>16.62037037037037</v>
          </cell>
          <cell r="Q17">
            <v>16.62037037037037</v>
          </cell>
          <cell r="R17">
            <v>1.44</v>
          </cell>
          <cell r="S17">
            <v>0.72</v>
          </cell>
          <cell r="T17">
            <v>2.54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Мини-сосиски в тесте "Фрайпики" 3,7кг ВЕС, ТМ Зареченские  ПОКОМ</v>
          </cell>
          <cell r="B18" t="str">
            <v>кг</v>
          </cell>
          <cell r="C18">
            <v>74</v>
          </cell>
          <cell r="D18">
            <v>199.8</v>
          </cell>
          <cell r="E18">
            <v>77.8</v>
          </cell>
          <cell r="F18">
            <v>162.69999999999999</v>
          </cell>
          <cell r="G18">
            <v>1</v>
          </cell>
          <cell r="H18">
            <v>74.099999999999994</v>
          </cell>
          <cell r="I18">
            <v>3.7000000000000028</v>
          </cell>
          <cell r="K18">
            <v>92.5</v>
          </cell>
          <cell r="L18">
            <v>15.559999999999999</v>
          </cell>
          <cell r="P18">
            <v>16.401028277634961</v>
          </cell>
          <cell r="Q18">
            <v>16.401028277634961</v>
          </cell>
          <cell r="R18">
            <v>31.080000000000002</v>
          </cell>
          <cell r="S18">
            <v>22.94</v>
          </cell>
          <cell r="T18">
            <v>25.16</v>
          </cell>
          <cell r="V18">
            <v>0</v>
          </cell>
          <cell r="W18">
            <v>3.7</v>
          </cell>
          <cell r="X18">
            <v>0</v>
          </cell>
        </row>
        <row r="19">
          <cell r="A19" t="str">
            <v>Мини-сосиски в тесте Фрайпики 1,8кг ВЕС ТМ Зареченские  Поком</v>
          </cell>
          <cell r="B19" t="str">
            <v>кг</v>
          </cell>
          <cell r="C19">
            <v>70.099999999999994</v>
          </cell>
          <cell r="E19">
            <v>41.4</v>
          </cell>
          <cell r="F19">
            <v>28.7</v>
          </cell>
          <cell r="G19">
            <v>1</v>
          </cell>
          <cell r="H19">
            <v>41.4</v>
          </cell>
          <cell r="I19">
            <v>0</v>
          </cell>
          <cell r="L19">
            <v>8.2799999999999994</v>
          </cell>
          <cell r="M19">
            <v>78.939999999999984</v>
          </cell>
          <cell r="P19">
            <v>13</v>
          </cell>
          <cell r="Q19">
            <v>3.4661835748792273</v>
          </cell>
          <cell r="R19">
            <v>0</v>
          </cell>
          <cell r="S19">
            <v>2.54</v>
          </cell>
          <cell r="T19">
            <v>2.88</v>
          </cell>
          <cell r="V19">
            <v>78.939999999999984</v>
          </cell>
          <cell r="W19">
            <v>1.8</v>
          </cell>
          <cell r="X19">
            <v>44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629</v>
          </cell>
          <cell r="D20">
            <v>72</v>
          </cell>
          <cell r="E20">
            <v>460</v>
          </cell>
          <cell r="F20">
            <v>176</v>
          </cell>
          <cell r="G20">
            <v>0.25</v>
          </cell>
          <cell r="H20">
            <v>460</v>
          </cell>
          <cell r="I20">
            <v>0</v>
          </cell>
          <cell r="K20">
            <v>780</v>
          </cell>
          <cell r="L20">
            <v>92</v>
          </cell>
          <cell r="M20">
            <v>240</v>
          </cell>
          <cell r="P20">
            <v>13</v>
          </cell>
          <cell r="Q20">
            <v>10.391304347826088</v>
          </cell>
          <cell r="R20">
            <v>75.8</v>
          </cell>
          <cell r="S20">
            <v>68.2</v>
          </cell>
          <cell r="T20">
            <v>95.2</v>
          </cell>
          <cell r="V20">
            <v>60</v>
          </cell>
          <cell r="W20">
            <v>12</v>
          </cell>
          <cell r="X20">
            <v>20</v>
          </cell>
        </row>
        <row r="21">
          <cell r="A21" t="str">
            <v>Наггетсы Нагетосы Сочная курочка в хруст панир со сметаной и зеленью ТМ Горячая штучка 0,25 ПОКОМ</v>
          </cell>
          <cell r="B21" t="str">
            <v>шт</v>
          </cell>
          <cell r="C21">
            <v>127</v>
          </cell>
          <cell r="E21">
            <v>91</v>
          </cell>
          <cell r="F21">
            <v>-1</v>
          </cell>
          <cell r="G21">
            <v>0.25</v>
          </cell>
          <cell r="H21">
            <v>91</v>
          </cell>
          <cell r="I21">
            <v>0</v>
          </cell>
          <cell r="K21">
            <v>228</v>
          </cell>
          <cell r="L21">
            <v>18.2</v>
          </cell>
          <cell r="M21">
            <v>9.5999999999999943</v>
          </cell>
          <cell r="P21">
            <v>13</v>
          </cell>
          <cell r="Q21">
            <v>12.472527472527473</v>
          </cell>
          <cell r="R21">
            <v>14.4</v>
          </cell>
          <cell r="S21">
            <v>8.4</v>
          </cell>
          <cell r="T21">
            <v>24.8</v>
          </cell>
          <cell r="V21">
            <v>2.3999999999999986</v>
          </cell>
          <cell r="W21">
            <v>6</v>
          </cell>
          <cell r="X21">
            <v>2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637</v>
          </cell>
          <cell r="D22">
            <v>240</v>
          </cell>
          <cell r="E22">
            <v>484</v>
          </cell>
          <cell r="F22">
            <v>282</v>
          </cell>
          <cell r="G22">
            <v>0.25</v>
          </cell>
          <cell r="H22">
            <v>496</v>
          </cell>
          <cell r="I22">
            <v>-12</v>
          </cell>
          <cell r="K22">
            <v>558</v>
          </cell>
          <cell r="L22">
            <v>96.8</v>
          </cell>
          <cell r="M22">
            <v>418.39999999999986</v>
          </cell>
          <cell r="P22">
            <v>12.999999999999998</v>
          </cell>
          <cell r="Q22">
            <v>8.677685950413224</v>
          </cell>
          <cell r="R22">
            <v>63.6</v>
          </cell>
          <cell r="S22">
            <v>82.4</v>
          </cell>
          <cell r="T22">
            <v>96.2</v>
          </cell>
          <cell r="V22">
            <v>104.59999999999997</v>
          </cell>
          <cell r="W22">
            <v>6</v>
          </cell>
          <cell r="X22">
            <v>70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489</v>
          </cell>
          <cell r="D23">
            <v>660</v>
          </cell>
          <cell r="E23">
            <v>545</v>
          </cell>
          <cell r="F23">
            <v>499</v>
          </cell>
          <cell r="G23">
            <v>0.25</v>
          </cell>
          <cell r="H23">
            <v>545</v>
          </cell>
          <cell r="I23">
            <v>0</v>
          </cell>
          <cell r="K23">
            <v>600</v>
          </cell>
          <cell r="L23">
            <v>109</v>
          </cell>
          <cell r="M23">
            <v>318</v>
          </cell>
          <cell r="P23">
            <v>13</v>
          </cell>
          <cell r="Q23">
            <v>10.082568807339449</v>
          </cell>
          <cell r="R23">
            <v>71.599999999999994</v>
          </cell>
          <cell r="S23">
            <v>102</v>
          </cell>
          <cell r="T23">
            <v>114</v>
          </cell>
          <cell r="V23">
            <v>79.5</v>
          </cell>
          <cell r="W23">
            <v>12</v>
          </cell>
          <cell r="X23">
            <v>27</v>
          </cell>
        </row>
        <row r="24">
          <cell r="A24" t="str">
            <v>Наггетсы Хрустящие ТМ Зареченские ТС Зареченские продукты. Поком</v>
          </cell>
          <cell r="B24" t="str">
            <v>кг</v>
          </cell>
          <cell r="C24">
            <v>162</v>
          </cell>
          <cell r="E24">
            <v>114</v>
          </cell>
          <cell r="G24">
            <v>1</v>
          </cell>
          <cell r="H24">
            <v>114</v>
          </cell>
          <cell r="I24">
            <v>0</v>
          </cell>
          <cell r="K24">
            <v>432</v>
          </cell>
          <cell r="L24">
            <v>22.8</v>
          </cell>
          <cell r="P24">
            <v>18.94736842105263</v>
          </cell>
          <cell r="Q24">
            <v>18.94736842105263</v>
          </cell>
          <cell r="R24">
            <v>14.4</v>
          </cell>
          <cell r="S24">
            <v>10.8</v>
          </cell>
          <cell r="T24">
            <v>50.4</v>
          </cell>
          <cell r="V24">
            <v>0</v>
          </cell>
          <cell r="W24">
            <v>6</v>
          </cell>
          <cell r="X24">
            <v>0</v>
          </cell>
        </row>
        <row r="25">
          <cell r="A25" t="str">
            <v>Пекерсы с индейкой в сливочном соусе ТМ Горячая штучка 0,25 кг зам  ПОКОМ</v>
          </cell>
          <cell r="B25" t="str">
            <v>шт</v>
          </cell>
          <cell r="C25">
            <v>4</v>
          </cell>
          <cell r="F25">
            <v>4</v>
          </cell>
          <cell r="G25">
            <v>0</v>
          </cell>
          <cell r="I25">
            <v>0</v>
          </cell>
          <cell r="L25">
            <v>0</v>
          </cell>
          <cell r="P25" t="e">
            <v>#DIV/0!</v>
          </cell>
          <cell r="Q25" t="e">
            <v>#DIV/0!</v>
          </cell>
          <cell r="R25">
            <v>0</v>
          </cell>
          <cell r="S25">
            <v>0</v>
          </cell>
          <cell r="T25">
            <v>2.4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Пельмени Grandmeni со сливочным маслом Горячая штучка 0,75 кг ПОКОМ</v>
          </cell>
          <cell r="B26" t="str">
            <v>шт</v>
          </cell>
          <cell r="C26">
            <v>217</v>
          </cell>
          <cell r="E26">
            <v>170</v>
          </cell>
          <cell r="F26">
            <v>32</v>
          </cell>
          <cell r="G26">
            <v>0.75</v>
          </cell>
          <cell r="H26">
            <v>170</v>
          </cell>
          <cell r="I26">
            <v>0</v>
          </cell>
          <cell r="K26">
            <v>192</v>
          </cell>
          <cell r="L26">
            <v>34</v>
          </cell>
          <cell r="M26">
            <v>218</v>
          </cell>
          <cell r="P26">
            <v>13</v>
          </cell>
          <cell r="Q26">
            <v>6.5882352941176467</v>
          </cell>
          <cell r="R26">
            <v>13.8</v>
          </cell>
          <cell r="S26">
            <v>12.6</v>
          </cell>
          <cell r="T26">
            <v>25.2</v>
          </cell>
          <cell r="V26">
            <v>163.5</v>
          </cell>
          <cell r="W26">
            <v>8</v>
          </cell>
          <cell r="X26">
            <v>28</v>
          </cell>
        </row>
        <row r="27">
          <cell r="A27" t="str">
            <v>Пельмени Бигбули с мясом, Горячая штучка 0,9кг  ПОКОМ</v>
          </cell>
          <cell r="B27" t="str">
            <v>шт</v>
          </cell>
          <cell r="C27">
            <v>50</v>
          </cell>
          <cell r="D27">
            <v>400</v>
          </cell>
          <cell r="E27">
            <v>109</v>
          </cell>
          <cell r="F27">
            <v>287</v>
          </cell>
          <cell r="G27">
            <v>0.9</v>
          </cell>
          <cell r="H27">
            <v>109</v>
          </cell>
          <cell r="I27">
            <v>0</v>
          </cell>
          <cell r="K27">
            <v>128</v>
          </cell>
          <cell r="L27">
            <v>21.8</v>
          </cell>
          <cell r="P27">
            <v>19.036697247706421</v>
          </cell>
          <cell r="Q27">
            <v>19.036697247706421</v>
          </cell>
          <cell r="R27">
            <v>40.6</v>
          </cell>
          <cell r="S27">
            <v>49</v>
          </cell>
          <cell r="T27">
            <v>43.6</v>
          </cell>
          <cell r="V27">
            <v>0</v>
          </cell>
          <cell r="W27">
            <v>8</v>
          </cell>
          <cell r="X27">
            <v>0</v>
          </cell>
        </row>
        <row r="28">
          <cell r="A28" t="str">
            <v>Пельмени Бульмени с говядиной и свининой Горячая шт. 0,9 кг  ПОКОМ</v>
          </cell>
          <cell r="B28" t="str">
            <v>шт</v>
          </cell>
          <cell r="C28">
            <v>400</v>
          </cell>
          <cell r="D28">
            <v>1104</v>
          </cell>
          <cell r="E28">
            <v>744</v>
          </cell>
          <cell r="F28">
            <v>693</v>
          </cell>
          <cell r="G28">
            <v>0.9</v>
          </cell>
          <cell r="H28">
            <v>745</v>
          </cell>
          <cell r="I28">
            <v>-1</v>
          </cell>
          <cell r="K28">
            <v>648</v>
          </cell>
          <cell r="L28">
            <v>148.80000000000001</v>
          </cell>
          <cell r="M28">
            <v>593.40000000000009</v>
          </cell>
          <cell r="P28">
            <v>13</v>
          </cell>
          <cell r="Q28">
            <v>9.012096774193548</v>
          </cell>
          <cell r="R28">
            <v>88.2</v>
          </cell>
          <cell r="S28">
            <v>136.6</v>
          </cell>
          <cell r="T28">
            <v>140</v>
          </cell>
          <cell r="V28">
            <v>534.06000000000006</v>
          </cell>
          <cell r="W28">
            <v>8</v>
          </cell>
          <cell r="X28">
            <v>75</v>
          </cell>
        </row>
        <row r="29">
          <cell r="A29" t="str">
            <v>Пельмени Бульмени с говядиной и свининой Горячая штучка 0,43  ПОКОМ</v>
          </cell>
          <cell r="B29" t="str">
            <v>шт</v>
          </cell>
          <cell r="D29">
            <v>320</v>
          </cell>
          <cell r="E29">
            <v>67</v>
          </cell>
          <cell r="F29">
            <v>253</v>
          </cell>
          <cell r="G29">
            <v>0.43</v>
          </cell>
          <cell r="H29">
            <v>72</v>
          </cell>
          <cell r="I29">
            <v>-5</v>
          </cell>
          <cell r="L29">
            <v>13.4</v>
          </cell>
          <cell r="P29">
            <v>18.880597014925371</v>
          </cell>
          <cell r="Q29">
            <v>18.880597014925371</v>
          </cell>
          <cell r="R29">
            <v>20.2</v>
          </cell>
          <cell r="S29">
            <v>42.2</v>
          </cell>
          <cell r="T29">
            <v>17.600000000000001</v>
          </cell>
          <cell r="V29">
            <v>0</v>
          </cell>
          <cell r="W29">
            <v>16</v>
          </cell>
          <cell r="X29">
            <v>0</v>
          </cell>
        </row>
        <row r="30">
          <cell r="A30" t="str">
            <v>Пельмени Бульмени с говядиной и свининой Наваристые Горячая штучка ВЕС  ПОКОМ</v>
          </cell>
          <cell r="B30" t="str">
            <v>кг</v>
          </cell>
          <cell r="C30">
            <v>430</v>
          </cell>
          <cell r="D30">
            <v>3000</v>
          </cell>
          <cell r="E30">
            <v>1090</v>
          </cell>
          <cell r="F30">
            <v>1945</v>
          </cell>
          <cell r="G30">
            <v>1</v>
          </cell>
          <cell r="H30">
            <v>1050</v>
          </cell>
          <cell r="I30">
            <v>40</v>
          </cell>
          <cell r="K30">
            <v>410</v>
          </cell>
          <cell r="L30">
            <v>218</v>
          </cell>
          <cell r="M30">
            <v>479</v>
          </cell>
          <cell r="P30">
            <v>13</v>
          </cell>
          <cell r="Q30">
            <v>10.802752293577981</v>
          </cell>
          <cell r="R30">
            <v>185</v>
          </cell>
          <cell r="S30">
            <v>318</v>
          </cell>
          <cell r="T30">
            <v>262</v>
          </cell>
          <cell r="V30">
            <v>479</v>
          </cell>
          <cell r="W30">
            <v>5</v>
          </cell>
          <cell r="X30">
            <v>96</v>
          </cell>
        </row>
        <row r="31">
          <cell r="A31" t="str">
            <v>Пельмени Бульмени со сливочным маслом Горячая штучка 0,9 кг  ПОКОМ</v>
          </cell>
          <cell r="B31" t="str">
            <v>шт</v>
          </cell>
          <cell r="C31">
            <v>1548</v>
          </cell>
          <cell r="E31">
            <v>1274</v>
          </cell>
          <cell r="F31">
            <v>-61</v>
          </cell>
          <cell r="G31">
            <v>0.9</v>
          </cell>
          <cell r="H31">
            <v>1342</v>
          </cell>
          <cell r="I31">
            <v>-68</v>
          </cell>
          <cell r="K31">
            <v>2920</v>
          </cell>
          <cell r="L31">
            <v>254.8</v>
          </cell>
          <cell r="M31">
            <v>453.40000000000009</v>
          </cell>
          <cell r="P31">
            <v>13</v>
          </cell>
          <cell r="Q31">
            <v>11.220565149136577</v>
          </cell>
          <cell r="R31">
            <v>185.8</v>
          </cell>
          <cell r="S31">
            <v>136.80000000000001</v>
          </cell>
          <cell r="T31">
            <v>332.2</v>
          </cell>
          <cell r="V31">
            <v>408.06000000000012</v>
          </cell>
          <cell r="W31">
            <v>8</v>
          </cell>
          <cell r="X31">
            <v>57</v>
          </cell>
        </row>
        <row r="32">
          <cell r="A32" t="str">
            <v>Пельмени Бульмени со сливочным маслом ТМ Горячая шт. 0,43 кг  ПОКОМ</v>
          </cell>
          <cell r="B32" t="str">
            <v>шт</v>
          </cell>
          <cell r="C32">
            <v>60</v>
          </cell>
          <cell r="D32">
            <v>400</v>
          </cell>
          <cell r="E32">
            <v>127</v>
          </cell>
          <cell r="F32">
            <v>276</v>
          </cell>
          <cell r="G32">
            <v>0.43</v>
          </cell>
          <cell r="H32">
            <v>127</v>
          </cell>
          <cell r="I32">
            <v>0</v>
          </cell>
          <cell r="K32">
            <v>80</v>
          </cell>
          <cell r="L32">
            <v>25.4</v>
          </cell>
          <cell r="P32">
            <v>14.015748031496063</v>
          </cell>
          <cell r="Q32">
            <v>14.015748031496063</v>
          </cell>
          <cell r="R32">
            <v>26.6</v>
          </cell>
          <cell r="S32">
            <v>48.4</v>
          </cell>
          <cell r="T32">
            <v>40.200000000000003</v>
          </cell>
          <cell r="V32">
            <v>0</v>
          </cell>
          <cell r="W32">
            <v>16</v>
          </cell>
          <cell r="X32">
            <v>0</v>
          </cell>
        </row>
        <row r="33">
          <cell r="A33" t="str">
            <v>Пельмени Мясорубские ТМ Стародворье фоу-пак равиоли 0,7 кг.  Поком</v>
          </cell>
          <cell r="B33" t="str">
            <v>шт</v>
          </cell>
          <cell r="C33">
            <v>467</v>
          </cell>
          <cell r="E33">
            <v>423</v>
          </cell>
          <cell r="F33">
            <v>-3</v>
          </cell>
          <cell r="G33">
            <v>0.7</v>
          </cell>
          <cell r="H33">
            <v>421</v>
          </cell>
          <cell r="I33">
            <v>2</v>
          </cell>
          <cell r="K33">
            <v>1352</v>
          </cell>
          <cell r="L33">
            <v>84.6</v>
          </cell>
          <cell r="P33">
            <v>15.945626477541373</v>
          </cell>
          <cell r="Q33">
            <v>15.945626477541373</v>
          </cell>
          <cell r="R33">
            <v>65.599999999999994</v>
          </cell>
          <cell r="S33">
            <v>41</v>
          </cell>
          <cell r="T33">
            <v>127</v>
          </cell>
          <cell r="V33">
            <v>0</v>
          </cell>
          <cell r="W33">
            <v>8</v>
          </cell>
          <cell r="X33">
            <v>0</v>
          </cell>
        </row>
        <row r="34">
          <cell r="A34" t="str">
            <v>Пельмени Отборные из свинины и говядины 0,9 кг ТМ Стародворье ТС Медвежье ушко  ПОКОМ</v>
          </cell>
          <cell r="B34" t="str">
            <v>шт</v>
          </cell>
          <cell r="D34">
            <v>96</v>
          </cell>
          <cell r="F34">
            <v>96</v>
          </cell>
          <cell r="G34">
            <v>0.9</v>
          </cell>
          <cell r="I34">
            <v>0</v>
          </cell>
          <cell r="L34">
            <v>0</v>
          </cell>
          <cell r="P34" t="e">
            <v>#DIV/0!</v>
          </cell>
          <cell r="Q34" t="e">
            <v>#DIV/0!</v>
          </cell>
          <cell r="R34">
            <v>6.6</v>
          </cell>
          <cell r="S34">
            <v>12.8</v>
          </cell>
          <cell r="T34">
            <v>2</v>
          </cell>
          <cell r="V34">
            <v>0</v>
          </cell>
          <cell r="W34">
            <v>8</v>
          </cell>
          <cell r="X34">
            <v>0</v>
          </cell>
        </row>
        <row r="35">
          <cell r="A35" t="str">
            <v>Пельмени Отборные с говядиной 0,9 кг НОВА ТМ Стародворье ТС Медвежье ушко  ПОКОМ</v>
          </cell>
          <cell r="B35" t="str">
            <v>шт</v>
          </cell>
          <cell r="C35">
            <v>161</v>
          </cell>
          <cell r="D35">
            <v>8</v>
          </cell>
          <cell r="E35">
            <v>88</v>
          </cell>
          <cell r="F35">
            <v>78</v>
          </cell>
          <cell r="G35">
            <v>0.9</v>
          </cell>
          <cell r="H35">
            <v>85</v>
          </cell>
          <cell r="I35">
            <v>3</v>
          </cell>
          <cell r="K35">
            <v>200</v>
          </cell>
          <cell r="L35">
            <v>17.600000000000001</v>
          </cell>
          <cell r="P35">
            <v>15.795454545454545</v>
          </cell>
          <cell r="Q35">
            <v>15.795454545454545</v>
          </cell>
          <cell r="R35">
            <v>8</v>
          </cell>
          <cell r="S35">
            <v>18.8</v>
          </cell>
          <cell r="T35">
            <v>24.8</v>
          </cell>
          <cell r="V35">
            <v>0</v>
          </cell>
          <cell r="W35">
            <v>8</v>
          </cell>
          <cell r="X35">
            <v>0</v>
          </cell>
        </row>
        <row r="36">
          <cell r="A36" t="str">
            <v>Пельмени С говядиной и свининой, ВЕС, ТМ Славница сфера пуговки  ПОКОМ</v>
          </cell>
          <cell r="B36" t="str">
            <v>кг</v>
          </cell>
          <cell r="C36">
            <v>2025</v>
          </cell>
          <cell r="E36">
            <v>1535</v>
          </cell>
          <cell r="F36">
            <v>290</v>
          </cell>
          <cell r="G36">
            <v>1</v>
          </cell>
          <cell r="H36">
            <v>1510</v>
          </cell>
          <cell r="I36">
            <v>25</v>
          </cell>
          <cell r="K36">
            <v>2350</v>
          </cell>
          <cell r="L36">
            <v>307</v>
          </cell>
          <cell r="M36">
            <v>1351</v>
          </cell>
          <cell r="P36">
            <v>13</v>
          </cell>
          <cell r="Q36">
            <v>8.5993485342019547</v>
          </cell>
          <cell r="R36">
            <v>238</v>
          </cell>
          <cell r="S36">
            <v>190</v>
          </cell>
          <cell r="T36">
            <v>293</v>
          </cell>
          <cell r="V36">
            <v>1351</v>
          </cell>
          <cell r="W36">
            <v>5</v>
          </cell>
          <cell r="X36">
            <v>271</v>
          </cell>
        </row>
        <row r="37">
          <cell r="A37" t="str">
            <v>Пельмени Со свининой и говядиной ТМ Особый рецепт Любимая ложка 1,0 кг  ПОКОМ</v>
          </cell>
          <cell r="B37" t="str">
            <v>шт</v>
          </cell>
          <cell r="C37">
            <v>418</v>
          </cell>
          <cell r="D37">
            <v>90</v>
          </cell>
          <cell r="E37">
            <v>335</v>
          </cell>
          <cell r="F37">
            <v>143</v>
          </cell>
          <cell r="G37">
            <v>1</v>
          </cell>
          <cell r="H37">
            <v>335</v>
          </cell>
          <cell r="I37">
            <v>0</v>
          </cell>
          <cell r="K37">
            <v>410</v>
          </cell>
          <cell r="L37">
            <v>67</v>
          </cell>
          <cell r="M37">
            <v>318</v>
          </cell>
          <cell r="P37">
            <v>13</v>
          </cell>
          <cell r="Q37">
            <v>8.2537313432835813</v>
          </cell>
          <cell r="R37">
            <v>52.2</v>
          </cell>
          <cell r="S37">
            <v>44.4</v>
          </cell>
          <cell r="T37">
            <v>58</v>
          </cell>
          <cell r="V37">
            <v>318</v>
          </cell>
          <cell r="W37">
            <v>5</v>
          </cell>
          <cell r="X37">
            <v>64</v>
          </cell>
        </row>
        <row r="38">
          <cell r="A38" t="str">
            <v>Сосиски Оригинальные заморож. ТМ Стародворье в вак 0,33 кг  Поком</v>
          </cell>
          <cell r="B38" t="str">
            <v>шт</v>
          </cell>
          <cell r="C38">
            <v>83</v>
          </cell>
          <cell r="F38">
            <v>83</v>
          </cell>
          <cell r="G38">
            <v>0.33</v>
          </cell>
          <cell r="I38">
            <v>0</v>
          </cell>
          <cell r="L38">
            <v>0</v>
          </cell>
          <cell r="P38" t="e">
            <v>#DIV/0!</v>
          </cell>
          <cell r="Q38" t="e">
            <v>#DIV/0!</v>
          </cell>
          <cell r="R38">
            <v>0</v>
          </cell>
          <cell r="S38">
            <v>0</v>
          </cell>
          <cell r="T38">
            <v>0</v>
          </cell>
          <cell r="V38">
            <v>0</v>
          </cell>
          <cell r="W38">
            <v>6</v>
          </cell>
          <cell r="X38">
            <v>0</v>
          </cell>
        </row>
        <row r="39">
          <cell r="A39" t="str">
            <v>Фрай-пицца с ветчиной и грибами 3,0 кг. ВЕС.  ПОКОМ</v>
          </cell>
          <cell r="B39" t="str">
            <v>кг</v>
          </cell>
          <cell r="C39">
            <v>12</v>
          </cell>
          <cell r="E39">
            <v>6</v>
          </cell>
          <cell r="F39">
            <v>6</v>
          </cell>
          <cell r="G39">
            <v>1</v>
          </cell>
          <cell r="H39">
            <v>3</v>
          </cell>
          <cell r="I39">
            <v>3</v>
          </cell>
          <cell r="L39">
            <v>1.2</v>
          </cell>
          <cell r="M39">
            <v>9.6</v>
          </cell>
          <cell r="P39">
            <v>13</v>
          </cell>
          <cell r="Q39">
            <v>5</v>
          </cell>
          <cell r="R39">
            <v>0</v>
          </cell>
          <cell r="S39">
            <v>5.4</v>
          </cell>
          <cell r="T39">
            <v>1.2</v>
          </cell>
          <cell r="V39">
            <v>9.6</v>
          </cell>
          <cell r="W39">
            <v>3</v>
          </cell>
          <cell r="X39">
            <v>4</v>
          </cell>
        </row>
        <row r="40">
          <cell r="A40" t="str">
            <v>Фрай-пицца с ветчиной и грибами ТМ Зареченские ТС Зареченские продукты.  Поком</v>
          </cell>
          <cell r="B40" t="str">
            <v>кг</v>
          </cell>
          <cell r="C40">
            <v>24</v>
          </cell>
          <cell r="D40">
            <v>27</v>
          </cell>
          <cell r="E40">
            <v>21</v>
          </cell>
          <cell r="F40">
            <v>30</v>
          </cell>
          <cell r="G40">
            <v>0</v>
          </cell>
          <cell r="H40">
            <v>21</v>
          </cell>
          <cell r="I40">
            <v>0</v>
          </cell>
          <cell r="L40">
            <v>4.2</v>
          </cell>
          <cell r="M40">
            <v>24.6</v>
          </cell>
          <cell r="P40">
            <v>13</v>
          </cell>
          <cell r="Q40">
            <v>7.1428571428571423</v>
          </cell>
          <cell r="R40">
            <v>5.4</v>
          </cell>
          <cell r="S40">
            <v>4.2</v>
          </cell>
          <cell r="T40">
            <v>1.8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Хотстеры ТМ Горячая штучка ТС Хотстеры 0,25 кг зам  ПОКОМ</v>
          </cell>
          <cell r="B41" t="str">
            <v>шт</v>
          </cell>
          <cell r="C41">
            <v>703</v>
          </cell>
          <cell r="D41">
            <v>48</v>
          </cell>
          <cell r="E41">
            <v>512</v>
          </cell>
          <cell r="F41">
            <v>184</v>
          </cell>
          <cell r="G41">
            <v>0.25</v>
          </cell>
          <cell r="H41">
            <v>519</v>
          </cell>
          <cell r="I41">
            <v>-7</v>
          </cell>
          <cell r="K41">
            <v>768</v>
          </cell>
          <cell r="L41">
            <v>102.4</v>
          </cell>
          <cell r="M41">
            <v>379.20000000000005</v>
          </cell>
          <cell r="P41">
            <v>13</v>
          </cell>
          <cell r="Q41">
            <v>9.296875</v>
          </cell>
          <cell r="R41">
            <v>75.8</v>
          </cell>
          <cell r="S41">
            <v>75.8</v>
          </cell>
          <cell r="T41">
            <v>100</v>
          </cell>
          <cell r="V41">
            <v>94.800000000000011</v>
          </cell>
          <cell r="W41">
            <v>12</v>
          </cell>
          <cell r="X41">
            <v>32</v>
          </cell>
        </row>
        <row r="42">
          <cell r="A42" t="str">
            <v>Хрустящие крылышки ТМ Зареченские ТС Зареченские продукты.   Поком</v>
          </cell>
          <cell r="B42" t="str">
            <v>кг</v>
          </cell>
          <cell r="C42">
            <v>56.2</v>
          </cell>
          <cell r="E42">
            <v>32.799999999999997</v>
          </cell>
          <cell r="F42">
            <v>23.4</v>
          </cell>
          <cell r="G42">
            <v>1</v>
          </cell>
          <cell r="H42">
            <v>32.4</v>
          </cell>
          <cell r="I42">
            <v>0.39999999999999858</v>
          </cell>
          <cell r="K42">
            <v>9</v>
          </cell>
          <cell r="L42">
            <v>6.56</v>
          </cell>
          <cell r="M42">
            <v>52.88</v>
          </cell>
          <cell r="P42">
            <v>13.000000000000002</v>
          </cell>
          <cell r="Q42">
            <v>4.9390243902439028</v>
          </cell>
          <cell r="R42">
            <v>3.8</v>
          </cell>
          <cell r="S42">
            <v>2.88</v>
          </cell>
          <cell r="T42">
            <v>4.04</v>
          </cell>
          <cell r="V42">
            <v>52.88</v>
          </cell>
          <cell r="W42">
            <v>1.8</v>
          </cell>
          <cell r="X42">
            <v>30</v>
          </cell>
        </row>
        <row r="43">
          <cell r="A43" t="str">
            <v>Чебупай сочное яблоко ТМ Горячая штучка ТС Чебупай 0,2 кг УВС.  зам  ПОКОМ</v>
          </cell>
          <cell r="B43" t="str">
            <v>шт</v>
          </cell>
          <cell r="C43">
            <v>199</v>
          </cell>
          <cell r="E43">
            <v>69</v>
          </cell>
          <cell r="F43">
            <v>114</v>
          </cell>
          <cell r="G43">
            <v>0.2</v>
          </cell>
          <cell r="H43">
            <v>71</v>
          </cell>
          <cell r="I43">
            <v>-2</v>
          </cell>
          <cell r="K43">
            <v>12</v>
          </cell>
          <cell r="L43">
            <v>13.8</v>
          </cell>
          <cell r="M43">
            <v>53.400000000000006</v>
          </cell>
          <cell r="P43">
            <v>13</v>
          </cell>
          <cell r="Q43">
            <v>9.1304347826086953</v>
          </cell>
          <cell r="R43">
            <v>14.8</v>
          </cell>
          <cell r="S43">
            <v>1.8</v>
          </cell>
          <cell r="T43">
            <v>13.2</v>
          </cell>
          <cell r="V43">
            <v>10.680000000000001</v>
          </cell>
          <cell r="W43">
            <v>6</v>
          </cell>
          <cell r="X43">
            <v>9</v>
          </cell>
        </row>
        <row r="44">
          <cell r="A44" t="str">
            <v>Чебупай спелая вишня ТМ Горячая штучка ТС Чебупай 0,2 кг УВС. зам  ПОКОМ</v>
          </cell>
          <cell r="B44" t="str">
            <v>шт</v>
          </cell>
          <cell r="C44">
            <v>146</v>
          </cell>
          <cell r="E44">
            <v>80</v>
          </cell>
          <cell r="F44">
            <v>49</v>
          </cell>
          <cell r="G44">
            <v>0.2</v>
          </cell>
          <cell r="H44">
            <v>82</v>
          </cell>
          <cell r="I44">
            <v>-2</v>
          </cell>
          <cell r="K44">
            <v>126</v>
          </cell>
          <cell r="L44">
            <v>16</v>
          </cell>
          <cell r="M44">
            <v>33</v>
          </cell>
          <cell r="P44">
            <v>13</v>
          </cell>
          <cell r="Q44">
            <v>10.9375</v>
          </cell>
          <cell r="R44">
            <v>17.8</v>
          </cell>
          <cell r="S44">
            <v>3.4</v>
          </cell>
          <cell r="T44">
            <v>18</v>
          </cell>
          <cell r="V44">
            <v>6.6000000000000005</v>
          </cell>
          <cell r="W44">
            <v>6</v>
          </cell>
          <cell r="X44">
            <v>6</v>
          </cell>
        </row>
        <row r="45">
          <cell r="A45" t="str">
            <v>Чебупели с мясом Базовый ассортимент Фикс.вес 0,48 Лоток Горячая штучка ХХЛ  Поком</v>
          </cell>
          <cell r="B45" t="str">
            <v>шт</v>
          </cell>
          <cell r="C45">
            <v>458</v>
          </cell>
          <cell r="E45">
            <v>125</v>
          </cell>
          <cell r="F45">
            <v>331</v>
          </cell>
          <cell r="G45">
            <v>0.48</v>
          </cell>
          <cell r="H45">
            <v>125</v>
          </cell>
          <cell r="I45">
            <v>0</v>
          </cell>
          <cell r="L45">
            <v>25</v>
          </cell>
          <cell r="P45">
            <v>13.24</v>
          </cell>
          <cell r="Q45">
            <v>13.24</v>
          </cell>
          <cell r="R45">
            <v>30.4</v>
          </cell>
          <cell r="S45">
            <v>1.2</v>
          </cell>
          <cell r="T45">
            <v>17.600000000000001</v>
          </cell>
          <cell r="V45">
            <v>0</v>
          </cell>
          <cell r="W45">
            <v>8</v>
          </cell>
          <cell r="X45">
            <v>0</v>
          </cell>
        </row>
        <row r="46">
          <cell r="A46" t="str">
            <v>Чебупицца курочка по-итальянски Горячая штучка 0,25 кг зам  ПОКОМ</v>
          </cell>
          <cell r="B46" t="str">
            <v>шт</v>
          </cell>
          <cell r="C46">
            <v>1170</v>
          </cell>
          <cell r="E46">
            <v>667</v>
          </cell>
          <cell r="F46">
            <v>435</v>
          </cell>
          <cell r="G46">
            <v>0.25</v>
          </cell>
          <cell r="H46">
            <v>664</v>
          </cell>
          <cell r="I46">
            <v>3</v>
          </cell>
          <cell r="K46">
            <v>840</v>
          </cell>
          <cell r="L46">
            <v>133.4</v>
          </cell>
          <cell r="M46">
            <v>459.20000000000005</v>
          </cell>
          <cell r="P46">
            <v>13</v>
          </cell>
          <cell r="Q46">
            <v>9.557721139430285</v>
          </cell>
          <cell r="R46">
            <v>110</v>
          </cell>
          <cell r="S46">
            <v>112</v>
          </cell>
          <cell r="T46">
            <v>131.6</v>
          </cell>
          <cell r="V46">
            <v>114.80000000000001</v>
          </cell>
          <cell r="W46">
            <v>12</v>
          </cell>
          <cell r="X46">
            <v>39</v>
          </cell>
        </row>
        <row r="47">
          <cell r="A47" t="str">
            <v>Чебупицца Пепперони ТМ Горячая штучка ТС Чебупицца 0.25кг зам  ПОКОМ</v>
          </cell>
          <cell r="B47" t="str">
            <v>шт</v>
          </cell>
          <cell r="C47">
            <v>912</v>
          </cell>
          <cell r="D47">
            <v>72</v>
          </cell>
          <cell r="E47">
            <v>662</v>
          </cell>
          <cell r="F47">
            <v>244</v>
          </cell>
          <cell r="G47">
            <v>0.25</v>
          </cell>
          <cell r="H47">
            <v>659</v>
          </cell>
          <cell r="I47">
            <v>3</v>
          </cell>
          <cell r="K47">
            <v>1056</v>
          </cell>
          <cell r="L47">
            <v>132.4</v>
          </cell>
          <cell r="M47">
            <v>421.20000000000005</v>
          </cell>
          <cell r="P47">
            <v>13</v>
          </cell>
          <cell r="Q47">
            <v>9.8187311178247736</v>
          </cell>
          <cell r="R47">
            <v>98.2</v>
          </cell>
          <cell r="S47">
            <v>100.8</v>
          </cell>
          <cell r="T47">
            <v>135</v>
          </cell>
          <cell r="V47">
            <v>105.30000000000001</v>
          </cell>
          <cell r="W47">
            <v>12</v>
          </cell>
          <cell r="X47">
            <v>36</v>
          </cell>
        </row>
        <row r="48">
          <cell r="A48" t="str">
            <v>Чебуреки Мясные вес 2,7 кг ТМ Зареченские ТС Зареченские продукты   Поком</v>
          </cell>
          <cell r="B48" t="str">
            <v>кг</v>
          </cell>
          <cell r="C48">
            <v>24.5</v>
          </cell>
          <cell r="E48">
            <v>2.7</v>
          </cell>
          <cell r="F48">
            <v>21.8</v>
          </cell>
          <cell r="G48">
            <v>1</v>
          </cell>
          <cell r="H48">
            <v>2.7</v>
          </cell>
          <cell r="I48">
            <v>0</v>
          </cell>
          <cell r="L48">
            <v>0.54</v>
          </cell>
          <cell r="P48">
            <v>40.370370370370367</v>
          </cell>
          <cell r="Q48">
            <v>40.370370370370367</v>
          </cell>
          <cell r="R48">
            <v>0</v>
          </cell>
          <cell r="S48">
            <v>5.36</v>
          </cell>
          <cell r="T48">
            <v>2.7</v>
          </cell>
          <cell r="V48">
            <v>0</v>
          </cell>
          <cell r="W48">
            <v>2.7</v>
          </cell>
          <cell r="X48">
            <v>0</v>
          </cell>
        </row>
        <row r="49">
          <cell r="A49" t="str">
            <v>Чебуреки сочные ТМ Зареченские ТС Зареченские продукты.  Поком</v>
          </cell>
          <cell r="B49" t="str">
            <v>кг</v>
          </cell>
          <cell r="C49">
            <v>940</v>
          </cell>
          <cell r="D49">
            <v>575</v>
          </cell>
          <cell r="E49">
            <v>739</v>
          </cell>
          <cell r="F49">
            <v>645</v>
          </cell>
          <cell r="G49">
            <v>1</v>
          </cell>
          <cell r="H49">
            <v>735</v>
          </cell>
          <cell r="I49">
            <v>4</v>
          </cell>
          <cell r="K49">
            <v>400</v>
          </cell>
          <cell r="L49">
            <v>147.80000000000001</v>
          </cell>
          <cell r="M49">
            <v>876.40000000000009</v>
          </cell>
          <cell r="P49">
            <v>13</v>
          </cell>
          <cell r="Q49">
            <v>7.0703653585926922</v>
          </cell>
          <cell r="R49">
            <v>120</v>
          </cell>
          <cell r="S49">
            <v>105</v>
          </cell>
          <cell r="T49">
            <v>149.19999999999999</v>
          </cell>
          <cell r="V49">
            <v>876.40000000000009</v>
          </cell>
          <cell r="W49">
            <v>5</v>
          </cell>
          <cell r="X49">
            <v>176</v>
          </cell>
        </row>
        <row r="50">
          <cell r="A50" t="str">
            <v>БОНУС_Готовые чебупели сочные с мясом ТМ Горячая штучка  0,3кг зам  ПОКОМ</v>
          </cell>
          <cell r="B50" t="str">
            <v>шт</v>
          </cell>
          <cell r="C50">
            <v>75</v>
          </cell>
          <cell r="F50">
            <v>75</v>
          </cell>
          <cell r="G50">
            <v>0</v>
          </cell>
          <cell r="I50">
            <v>0</v>
          </cell>
          <cell r="L50">
            <v>0</v>
          </cell>
          <cell r="P50" t="e">
            <v>#DIV/0!</v>
          </cell>
          <cell r="Q50" t="e">
            <v>#DIV/0!</v>
          </cell>
          <cell r="R50">
            <v>2</v>
          </cell>
          <cell r="S50">
            <v>0</v>
          </cell>
          <cell r="T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БОНУС_Пельмени Бульмени со сливочным маслом Горячая штучка 0,9 кг  ПОКОМ</v>
          </cell>
          <cell r="B51" t="str">
            <v>шт</v>
          </cell>
          <cell r="C51">
            <v>242</v>
          </cell>
          <cell r="E51">
            <v>16</v>
          </cell>
          <cell r="F51">
            <v>226</v>
          </cell>
          <cell r="G51">
            <v>0</v>
          </cell>
          <cell r="H51">
            <v>16</v>
          </cell>
          <cell r="I51">
            <v>0</v>
          </cell>
          <cell r="L51">
            <v>3.2</v>
          </cell>
          <cell r="P51">
            <v>70.625</v>
          </cell>
          <cell r="Q51">
            <v>70.625</v>
          </cell>
          <cell r="R51">
            <v>0.6</v>
          </cell>
          <cell r="S51">
            <v>1.6</v>
          </cell>
          <cell r="T51">
            <v>1.6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Наггетсы «с куриным филе и сыром» ф/в 0,25 ТМ «Вязанка»</v>
          </cell>
          <cell r="B52" t="str">
            <v>шт</v>
          </cell>
          <cell r="G52">
            <v>0.25</v>
          </cell>
          <cell r="M52">
            <v>12</v>
          </cell>
          <cell r="U52" t="str">
            <v>согласовал Химич</v>
          </cell>
          <cell r="V52">
            <v>3</v>
          </cell>
          <cell r="W52">
            <v>12</v>
          </cell>
          <cell r="X5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</sheetNames>
    <sheetDataSet>
      <sheetData sheetId="0" refreshError="1"/>
      <sheetData sheetId="1">
        <row r="1">
          <cell r="A1" t="str">
            <v>Склад БЕРДЯНСК</v>
          </cell>
          <cell r="D1">
            <v>16100.531999999999</v>
          </cell>
        </row>
        <row r="2">
          <cell r="A2" t="str">
            <v>ПОКОМ Логистический Партнер</v>
          </cell>
          <cell r="D2">
            <v>16100.531999999999</v>
          </cell>
        </row>
        <row r="3">
          <cell r="A3" t="str">
            <v>Вязанка Логистический Партнер(Кг)</v>
          </cell>
          <cell r="D3">
            <v>464.36900000000003</v>
          </cell>
        </row>
        <row r="4">
          <cell r="A4" t="str">
            <v>005  Колбаса Докторская ГОСТ, Вязанка вектор,ВЕС. ПОКОМ</v>
          </cell>
          <cell r="D4">
            <v>70.385999999999996</v>
          </cell>
        </row>
        <row r="5">
          <cell r="A5" t="str">
            <v>013  Сардельки Вязанка Стародворские NDX, ВЕС.  ПОКОМ</v>
          </cell>
          <cell r="D5">
            <v>1.6120000000000001</v>
          </cell>
        </row>
        <row r="6">
          <cell r="A6" t="str">
            <v>016  Сосиски Вязанка Молочные, Вязанка вискофан  ВЕС.ПОКОМ</v>
          </cell>
          <cell r="D6">
            <v>32.808999999999997</v>
          </cell>
        </row>
        <row r="7">
          <cell r="A7" t="str">
            <v>017  Сосиски Вязанка Сливочные, Вязанка амицел ВЕС.ПОКОМ</v>
          </cell>
          <cell r="D7">
            <v>41.212000000000003</v>
          </cell>
        </row>
        <row r="8">
          <cell r="A8" t="str">
            <v>312  Ветчина Филейская ТМ Вязанка ТС Столичная ВЕС  ПОКОМ</v>
          </cell>
          <cell r="D8">
            <v>85.358000000000004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102.184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60.953000000000003</v>
          </cell>
        </row>
        <row r="11">
          <cell r="A11" t="str">
            <v>365 Колбаса Балыковая ТМ Стародворские колбасы ТС Вязанка в вак  ПОКОМ</v>
          </cell>
          <cell r="D11">
            <v>9.1950000000000003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18.978000000000002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32.816000000000003</v>
          </cell>
        </row>
        <row r="14">
          <cell r="A14" t="str">
            <v>410 В/к колбасы Сервелат Запекуша с говядиной Вязанка Весовые П/а Вязанка  Поком</v>
          </cell>
        </row>
        <row r="15">
          <cell r="A15" t="str">
            <v>444 Сосиски Вязанка Молокуши вес  Поком</v>
          </cell>
          <cell r="D15">
            <v>8.8659999999999997</v>
          </cell>
        </row>
        <row r="16">
          <cell r="A16" t="str">
            <v>Вязанка Логистический Партнер(Шт)</v>
          </cell>
          <cell r="D16">
            <v>113</v>
          </cell>
        </row>
        <row r="17">
          <cell r="A17" t="str">
            <v>030  Сосиски Вязанка Молочные, Вязанка вискофан МГС, 0.45кг, ПОКОМ</v>
          </cell>
          <cell r="D17">
            <v>9</v>
          </cell>
        </row>
        <row r="18">
          <cell r="A18" t="str">
            <v>032  Сосиски Вязанка Сливочные, Вязанка амицел МГС, 0.45кг, ПОКОМ</v>
          </cell>
          <cell r="D18">
            <v>35</v>
          </cell>
        </row>
        <row r="19">
          <cell r="A19" t="str">
            <v>034  Сосиски Рубленые, Вязанка вискофан МГС, 0.5кг, ПОКОМ</v>
          </cell>
          <cell r="D19">
            <v>6</v>
          </cell>
        </row>
        <row r="20">
          <cell r="A20" t="str">
            <v>036  Колбаса Сервелат Запекуша с сочным окороком, Вязанка 0,35кг,  ПОКОМ</v>
          </cell>
          <cell r="D20">
            <v>10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15</v>
          </cell>
        </row>
        <row r="22">
          <cell r="A22" t="str">
            <v>405 Ветчины пастеризованная «Нежная с филе» Фикс.вес 0,4 п/а ТМ «Особый рецепт»  Поком</v>
          </cell>
        </row>
        <row r="23">
          <cell r="A23" t="str">
            <v>408 Вареные колбасы Сливушка Вязанка Фикс.вес 0,375 П/а Вязанка  Поком</v>
          </cell>
          <cell r="D23">
            <v>6</v>
          </cell>
        </row>
        <row r="24">
          <cell r="A24" t="str">
            <v>421 Сардельки Сливушки #минидельки ТМ Вязанка айпил мгс ф/в 0,33 кг  Поком</v>
          </cell>
          <cell r="D24">
            <v>8</v>
          </cell>
        </row>
        <row r="25">
          <cell r="A25" t="str">
            <v>442 Сосиски Вязанка 450г Молокуши Молочные газ/ср  Поком</v>
          </cell>
          <cell r="D25">
            <v>12</v>
          </cell>
        </row>
        <row r="26">
          <cell r="A26" t="str">
            <v>443 Сосиски Вязанка 450г Сливушки Сливочные газ/ср  Поком</v>
          </cell>
          <cell r="D26">
            <v>12</v>
          </cell>
        </row>
        <row r="27">
          <cell r="A27" t="str">
            <v>Логистический Партнер кг</v>
          </cell>
          <cell r="D27">
            <v>7538.6629999999996</v>
          </cell>
        </row>
        <row r="28">
          <cell r="A28" t="str">
            <v>200  Ветчина Дугушка ТМ Стародворье, вектор в/у    ПОКОМ</v>
          </cell>
          <cell r="D28">
            <v>76.319000000000003</v>
          </cell>
        </row>
        <row r="29">
          <cell r="A29" t="str">
            <v>201  Ветчина Нежная ТМ Особый рецепт, (2,5кг), ПОКОМ</v>
          </cell>
          <cell r="D29">
            <v>2042.34</v>
          </cell>
        </row>
        <row r="30">
          <cell r="A30" t="str">
            <v>217  Колбаса Докторская Дугушка, ВЕС, НЕ ГОСТ, ТМ Стародворье ПОКОМ</v>
          </cell>
          <cell r="D30">
            <v>12.266</v>
          </cell>
        </row>
        <row r="31">
          <cell r="A31" t="str">
            <v>218  Колбаса Докторская оригинальная ТМ Особый рецепт БОЛЬШОЙ БАТОН, п/а ВЕС, ТМ Стародворье ПОКОМ</v>
          </cell>
          <cell r="D31">
            <v>19.888000000000002</v>
          </cell>
        </row>
        <row r="32">
          <cell r="A32" t="str">
            <v>219  Колбаса Докторская Особая ТМ Особый рецепт, ВЕС  ПОКОМ</v>
          </cell>
          <cell r="D32">
            <v>971.39800000000002</v>
          </cell>
        </row>
        <row r="33">
          <cell r="A33" t="str">
            <v>225  Колбаса Дугушка со шпиком, ВЕС, ТМ Стародворье   ПОКОМ</v>
          </cell>
          <cell r="D33">
            <v>13.188000000000001</v>
          </cell>
        </row>
        <row r="34">
          <cell r="A34" t="str">
            <v>229  Колбаса Молочная Дугушка, в/у, ВЕС, ТМ Стародворье   ПОКОМ</v>
          </cell>
          <cell r="D34">
            <v>10.38</v>
          </cell>
        </row>
        <row r="35">
          <cell r="A35" t="str">
            <v>230  Колбаса Молочная Особая ТМ Особый рецепт, п/а, ВЕС. ПОКОМ</v>
          </cell>
          <cell r="D35">
            <v>1863.2639999999999</v>
          </cell>
        </row>
        <row r="36">
          <cell r="A36" t="str">
            <v>235  Колбаса Особая ТМ Особый рецепт, ВЕС, ТМ Стародворье ПОКОМ</v>
          </cell>
          <cell r="D36">
            <v>1239.991</v>
          </cell>
        </row>
        <row r="37">
          <cell r="A37" t="str">
            <v>236  Колбаса Рубленая ЗАПЕЧ. Дугушка ТМ Стародворье, вектор, в/к    ПОКОМ</v>
          </cell>
          <cell r="D37">
            <v>117.696</v>
          </cell>
        </row>
        <row r="38">
          <cell r="A38" t="str">
            <v>239  Колбаса Салями запеч Дугушка, оболочка вектор, ВЕС, ТМ Стародворье  ПОКОМ</v>
          </cell>
          <cell r="D38">
            <v>56.173000000000002</v>
          </cell>
        </row>
        <row r="39">
          <cell r="A39" t="str">
            <v>242  Колбаса Сервелат ЗАПЕЧ.Дугушка ТМ Стародворье, вектор, в/к     ПОКОМ</v>
          </cell>
          <cell r="D39">
            <v>4.3659999999999997</v>
          </cell>
        </row>
        <row r="40">
          <cell r="A40" t="str">
            <v>248  Сардельки Сочные ТМ Особый рецепт,   ПОКОМ</v>
          </cell>
          <cell r="D40">
            <v>63.956000000000003</v>
          </cell>
        </row>
        <row r="41">
          <cell r="A41" t="str">
            <v>250  Сардельки стародворские с говядиной в обол. NDX, ВЕС. ПОКОМ</v>
          </cell>
          <cell r="D41">
            <v>25.137</v>
          </cell>
        </row>
        <row r="42">
          <cell r="A42" t="str">
            <v>255  Сосиски Молочные для завтрака ТМ Особый рецепт, п/а МГС, ВЕС, ТМ Стародворье  ПОКОМ</v>
          </cell>
          <cell r="D42">
            <v>31.35</v>
          </cell>
        </row>
        <row r="43">
          <cell r="A43" t="str">
            <v>257  Сосиски Молочные оригинальные ТМ Особый рецепт, ВЕС.   ПОКОМ</v>
          </cell>
          <cell r="D43">
            <v>51.04</v>
          </cell>
        </row>
        <row r="44">
          <cell r="A44" t="str">
            <v>265  Колбаса Балыкбургская, ВЕС, ТМ Баварушка  ПОКОМ</v>
          </cell>
          <cell r="D44">
            <v>251.47200000000001</v>
          </cell>
        </row>
        <row r="45">
          <cell r="A45" t="str">
            <v>266  Колбаса Филейбургская с сочным окороком, ВЕС, ТМ Баварушка  ПОКОМ</v>
          </cell>
          <cell r="D45">
            <v>153.976</v>
          </cell>
        </row>
        <row r="46">
          <cell r="A46" t="str">
            <v>271  Колбаса Сервелат Левантский ТМ Особый Рецепт, ВЕС. ПОКОМ</v>
          </cell>
          <cell r="D46">
            <v>1.456</v>
          </cell>
        </row>
        <row r="47">
          <cell r="A47" t="str">
            <v>318 Сосиски Датские ТМ Зареченские колбасы ТС Зареченские п полиамид в модифициров  ПОКОМ</v>
          </cell>
          <cell r="D47">
            <v>144.99199999999999</v>
          </cell>
        </row>
        <row r="48">
          <cell r="A48" t="str">
            <v>321 Сосиски Сочинки по-баварски с сыром ТМ Стародворье в оболочке  ПОКОМ</v>
          </cell>
          <cell r="D48">
            <v>5.0570000000000004</v>
          </cell>
        </row>
        <row r="49">
          <cell r="A49" t="str">
            <v>383 Колбаса Сочинка по-европейски с сочной грудиной ТМ Стародворье в оболочке фиброуз в ва  Поком</v>
          </cell>
          <cell r="D49">
            <v>176.06899999999999</v>
          </cell>
        </row>
        <row r="50">
          <cell r="A50" t="str">
            <v>384  Колбаса Сочинка по-фински с сочным окороком ТМ Стародворье в оболочке фиброуз в ва  Поком</v>
          </cell>
          <cell r="D50">
            <v>189.97399999999999</v>
          </cell>
        </row>
        <row r="51">
          <cell r="A51" t="str">
            <v>416 Вареные колбасы Докторская стародворская Золоченная в печи Весовые ц/о в/у Стародворье  Поком</v>
          </cell>
          <cell r="D51">
            <v>1.343</v>
          </cell>
        </row>
        <row r="52">
          <cell r="A52" t="str">
            <v>441 Колбаса Стародворье Докторская стародворская Бордо вар п/а вес  Поком</v>
          </cell>
        </row>
        <row r="53">
          <cell r="A53" t="str">
            <v>445 Сосиски Стародворье Сочинки Молочные п/а вес  Поком</v>
          </cell>
          <cell r="D53">
            <v>15.571999999999999</v>
          </cell>
        </row>
        <row r="54">
          <cell r="A54" t="str">
            <v>Логистический Партнер Шт</v>
          </cell>
          <cell r="D54">
            <v>1343</v>
          </cell>
        </row>
        <row r="55">
          <cell r="A55" t="str">
            <v>043  Ветчина Нежная ТМ Особый рецепт, п/а, 0,4кг    ПОКОМ</v>
          </cell>
          <cell r="D55">
            <v>7</v>
          </cell>
        </row>
        <row r="56">
          <cell r="A56" t="str">
            <v>059  Колбаса Докторская по-стародворски  0.5 кг, ПОКОМ</v>
          </cell>
          <cell r="D56">
            <v>9</v>
          </cell>
        </row>
        <row r="57">
          <cell r="A57" t="str">
            <v>064  Колбаса Молочная Дугушка, вектор 0,4 кг, ТМ Стародворье  ПОКОМ</v>
          </cell>
          <cell r="D57">
            <v>4</v>
          </cell>
        </row>
        <row r="58">
          <cell r="A58" t="str">
            <v>079  Колбаса Сервелат Кремлевский,  0.35 кг, ПОКОМ</v>
          </cell>
          <cell r="D58">
            <v>15</v>
          </cell>
        </row>
        <row r="59">
          <cell r="A59" t="str">
            <v>083  Колбаса Швейцарская 0,17 кг., ШТ., сырокопченая   ПОКОМ</v>
          </cell>
          <cell r="D59">
            <v>25</v>
          </cell>
        </row>
        <row r="60">
          <cell r="A60" t="str">
            <v>096  Сосиски Баварские,  0.42кг,ПОКОМ</v>
          </cell>
          <cell r="D60">
            <v>192</v>
          </cell>
        </row>
        <row r="61">
          <cell r="A61" t="str">
            <v>113  Чипсы сыровяленые из натурального филе, 0,025кг ТМ Ядрена Копоть ПОКОМ</v>
          </cell>
          <cell r="D61">
            <v>6</v>
          </cell>
        </row>
        <row r="62">
          <cell r="A62" t="str">
            <v>116  Колбаса Балыкбурская с копченым балыком, в/у 0,35 кг срез, БАВАРУШКА ПОКОМ</v>
          </cell>
          <cell r="D62">
            <v>2</v>
          </cell>
        </row>
        <row r="63">
          <cell r="A63" t="str">
            <v>273  Сосиски Сочинки с сочной грудинкой, МГС 0.4кг,   ПОКОМ</v>
          </cell>
          <cell r="D63">
            <v>43</v>
          </cell>
        </row>
        <row r="64">
          <cell r="A64" t="str">
            <v>301  Сосиски Сочинки по-баварски с сыром,  0.4кг, ТМ Стародворье  ПОКОМ</v>
          </cell>
          <cell r="D64">
            <v>7</v>
          </cell>
        </row>
        <row r="65">
          <cell r="A65" t="str">
            <v>302  Сосиски Сочинки по-баварски,  0.4кг, ТМ Стародворье  ПОКОМ</v>
          </cell>
          <cell r="D65">
            <v>82</v>
          </cell>
        </row>
        <row r="66">
          <cell r="A66" t="str">
            <v>309  Сосиски Сочинки с сыром 0,4 кг ТМ Стародворье  ПОКОМ</v>
          </cell>
          <cell r="D66">
            <v>183</v>
          </cell>
        </row>
        <row r="67">
          <cell r="A67" t="str">
            <v>320  Сосиски Сочинки с сочным окороком 0,4 кг ТМ Стародворье  ПОКОМ</v>
          </cell>
          <cell r="D67">
            <v>219</v>
          </cell>
        </row>
        <row r="68">
          <cell r="A68" t="str">
            <v>323 Колбаса варенокопченая Балыкбургская рубленая ТМ Баварушка срез 0,35 кг   ПОКОМ</v>
          </cell>
          <cell r="D68">
            <v>11</v>
          </cell>
        </row>
        <row r="69">
          <cell r="A69" t="str">
            <v>352  Сардельки Сочинки с сыром 0,4 кг ТМ Стародворье   ПОКОМ</v>
          </cell>
          <cell r="D69">
            <v>89</v>
          </cell>
        </row>
        <row r="70">
          <cell r="A70" t="str">
            <v>355 Сос Молочные для завтрака ОР полиамид мгс 0,4 кг НД СК  ПОКОМ</v>
          </cell>
          <cell r="D70">
            <v>25</v>
          </cell>
        </row>
        <row r="71">
          <cell r="A71" t="str">
            <v>360 Колбаса варено-копченая  Сервелат Левантский ТМ Особый Рецепт  0,35 кг  ПОКОМ</v>
          </cell>
          <cell r="D71">
            <v>4</v>
          </cell>
        </row>
        <row r="72">
          <cell r="A72" t="str">
            <v>371  Сосиски Сочинки Молочные 0,4 кг ТМ Стародворье  ПОКОМ</v>
          </cell>
          <cell r="D72">
            <v>161</v>
          </cell>
        </row>
        <row r="73">
          <cell r="A73" t="str">
            <v>372  Сосиски Сочинки Сливочные 0,4 кг ТМ Стародворье  ПОКОМ</v>
          </cell>
          <cell r="D73">
            <v>175</v>
          </cell>
        </row>
        <row r="74">
          <cell r="A74" t="str">
            <v>381  Сардельки Сочинки 0,4кг ТМ Стародворье  ПОКОМ</v>
          </cell>
          <cell r="D74">
            <v>63</v>
          </cell>
        </row>
        <row r="75">
          <cell r="A75" t="str">
            <v>413 Вареные колбасы пастеризованн «Стародворская без шпика» Фикс.вес 0,4 п/а ТМ «Стародворье»  Поком</v>
          </cell>
          <cell r="D75">
            <v>10</v>
          </cell>
        </row>
        <row r="76">
          <cell r="A76" t="str">
            <v>420 Паштеты «Печеночный с морковью ГОСТ» Фикс.вес 0,1 ТМ «Стародворье»  Поком</v>
          </cell>
          <cell r="D76">
            <v>5</v>
          </cell>
        </row>
        <row r="77">
          <cell r="A77" t="str">
            <v>440 Колбаса Стародворье 450г Сочинка с сочным окороком вар  Поком</v>
          </cell>
          <cell r="D77">
            <v>6</v>
          </cell>
        </row>
        <row r="78">
          <cell r="A78" t="str">
            <v>ПОКОМ Логистический Партнер Заморозка</v>
          </cell>
          <cell r="D78">
            <v>6641.5</v>
          </cell>
        </row>
        <row r="79">
          <cell r="A79" t="str">
            <v>БОНУС_Готовые чебупели сочные с мясом ТМ Горячая штучка  0,3кг зам  ПОКОМ</v>
          </cell>
          <cell r="D79">
            <v>18</v>
          </cell>
        </row>
        <row r="80">
          <cell r="A80" t="str">
            <v>БОНУС_Пельмени Бульмени со сливочным маслом Горячая штучка 0,9 кг  ПОКОМ</v>
          </cell>
          <cell r="D80">
            <v>70</v>
          </cell>
        </row>
        <row r="81">
          <cell r="A81" t="str">
            <v>Готовые чебупели острые с мясом Горячая штучка 0,3 кг зам  ПОКОМ</v>
          </cell>
          <cell r="D81">
            <v>127</v>
          </cell>
        </row>
        <row r="82">
          <cell r="A82" t="str">
            <v>Готовые чебупели с ветчиной и сыром Горячая штучка 0,3кг зам  ПОКОМ</v>
          </cell>
          <cell r="D82">
            <v>221</v>
          </cell>
        </row>
        <row r="83">
          <cell r="A83" t="str">
            <v>Готовые чебупели сочные с мясом ТМ Горячая штучка  0,3кг зам  ПОКОМ</v>
          </cell>
          <cell r="D83">
            <v>173</v>
          </cell>
        </row>
        <row r="84">
          <cell r="A84" t="str">
            <v>Готовые чебуреки со свининой и говядиной ТМ Горячая штучка ТС Базовый ассортимент 0,36 кг  ПОКОМ</v>
          </cell>
          <cell r="D84">
            <v>90</v>
          </cell>
        </row>
        <row r="85">
          <cell r="A85" t="str">
            <v>ЖАР-мени ТМ Зареченские ТС Зареченские продукты.   Поком</v>
          </cell>
          <cell r="D85">
            <v>43.5</v>
          </cell>
        </row>
        <row r="86">
          <cell r="A86" t="str">
            <v>Круггетсы с сырным соусом ТМ Горячая штучка 0,25 кг зам  ПОКОМ</v>
          </cell>
          <cell r="D86">
            <v>43</v>
          </cell>
        </row>
        <row r="87">
          <cell r="A87" t="str">
            <v>Круггетсы сочные ТМ Горячая штучка ТС Круггетсы 0,25 кг зам  ПОКОМ</v>
          </cell>
          <cell r="D87">
            <v>96</v>
          </cell>
        </row>
        <row r="88">
          <cell r="A88" t="str">
            <v>Мини-сосиски в тесте "Фрайпики" 1,8кг ВЕС,  ПОКОМ</v>
          </cell>
          <cell r="D88">
            <v>1.8</v>
          </cell>
        </row>
        <row r="89">
          <cell r="A89" t="str">
            <v>Мини-сосиски в тесте "Фрайпики" 3,7кг ВЕС, ТМ Зареченские  ПОКОМ</v>
          </cell>
          <cell r="D89">
            <v>107.2</v>
          </cell>
        </row>
        <row r="90">
          <cell r="A90" t="str">
            <v>Наггетсы из печи 0,25кг ТМ Вязанка ТС Няняггетсы Сливушки замор.  ПОКОМ</v>
          </cell>
          <cell r="D90">
            <v>120</v>
          </cell>
        </row>
        <row r="91">
          <cell r="A91" t="str">
            <v>Наггетсы Нагетосы Сочная курочка в хруст панир со сметаной и зеленью ТМ Горячая штучка 0,25 ПОКОМ</v>
          </cell>
          <cell r="D91">
            <v>142</v>
          </cell>
        </row>
        <row r="92">
          <cell r="A92" t="str">
            <v>Наггетсы Нагетосы Сочная курочка ТМ Горячая штучка 0,25 кг зам  ПОКОМ</v>
          </cell>
          <cell r="D92">
            <v>161</v>
          </cell>
        </row>
        <row r="93">
          <cell r="A93" t="str">
            <v>Наггетсы с индейкой 0,25кг ТМ Вязанка ТС Няняггетсы Сливушки НД2 замор.  ПОКОМ</v>
          </cell>
          <cell r="D93">
            <v>390</v>
          </cell>
        </row>
        <row r="94">
          <cell r="A94" t="str">
            <v>Наггетсы Хрустящие ТМ Зареченские ТС Зареченские продукты. Поком</v>
          </cell>
          <cell r="D94">
            <v>30</v>
          </cell>
        </row>
        <row r="95">
          <cell r="A95" t="str">
            <v>Пельмени Grandmeni со сливочным маслом Горячая штучка 0,75 кг ПОКОМ</v>
          </cell>
          <cell r="D95">
            <v>56</v>
          </cell>
        </row>
        <row r="96">
          <cell r="A96" t="str">
            <v>Пельмени Бигбули с мясом, Горячая штучка 0,9кг  ПОКОМ</v>
          </cell>
          <cell r="D96">
            <v>128</v>
          </cell>
        </row>
        <row r="97">
          <cell r="A97" t="str">
            <v>Пельмени Бульмени с говядиной и свининой Горячая шт. 0,9 кг  ПОКОМ</v>
          </cell>
          <cell r="D97">
            <v>384</v>
          </cell>
        </row>
        <row r="98">
          <cell r="A98" t="str">
            <v>Пельмени Бульмени с говядиной и свининой Горячая штучка 0,43  ПОКОМ</v>
          </cell>
          <cell r="D98">
            <v>187</v>
          </cell>
        </row>
        <row r="99">
          <cell r="A99" t="str">
            <v>Пельмени Бульмени с говядиной и свининой Наваристые Горячая штучка ВЕС  ПОКОМ</v>
          </cell>
          <cell r="D99">
            <v>1310</v>
          </cell>
        </row>
        <row r="100">
          <cell r="A100" t="str">
            <v>Пельмени Бульмени со сливочным маслом Горячая штучка 0,9 кг  ПОКОМ</v>
          </cell>
          <cell r="D100">
            <v>604</v>
          </cell>
        </row>
        <row r="101">
          <cell r="A101" t="str">
            <v>Пельмени Бульмени со сливочным маслом ТМ Горячая шт. 0,43 кг  ПОКОМ</v>
          </cell>
          <cell r="D101">
            <v>208</v>
          </cell>
        </row>
        <row r="102">
          <cell r="A102" t="str">
            <v>Пельмени Мясорубские ТМ Стародворье фоу-пак равиоли 0,7 кг.  Поком</v>
          </cell>
          <cell r="D102">
            <v>109</v>
          </cell>
        </row>
        <row r="103">
          <cell r="A103" t="str">
            <v>Пельмени Отборные из свинины и говядины 0,9 кг ТМ Стародворье ТС Медвежье ушко  ПОКОМ</v>
          </cell>
          <cell r="D103">
            <v>8</v>
          </cell>
        </row>
        <row r="104">
          <cell r="A104" t="str">
            <v>Пельмени Отборные с говядиной 0,9 кг НОВА ТМ Стародворье ТС Медвежье ушко  ПОКОМ</v>
          </cell>
          <cell r="D104">
            <v>21</v>
          </cell>
        </row>
        <row r="105">
          <cell r="A105" t="str">
            <v>Пельмени С говядиной и свининой, ВЕС, ТМ Славница сфера пуговки  ПОКОМ</v>
          </cell>
          <cell r="D105">
            <v>460</v>
          </cell>
        </row>
        <row r="106">
          <cell r="A106" t="str">
            <v>Пельмени Со свининой и говядиной ТМ Особый рецепт Любимая ложка 1,0 кг  ПОКОМ</v>
          </cell>
          <cell r="D106">
            <v>77</v>
          </cell>
        </row>
        <row r="107">
          <cell r="A107" t="str">
            <v>Фрай-пицца с ветчиной и грибами ТМ Зареченские ТС Зареченские продукты.  Поком</v>
          </cell>
          <cell r="D107">
            <v>12</v>
          </cell>
        </row>
        <row r="108">
          <cell r="A108" t="str">
            <v>Хотстеры ТМ Горячая штучка ТС Хотстеры 0,25 кг зам  ПОКОМ</v>
          </cell>
          <cell r="D108">
            <v>264</v>
          </cell>
        </row>
        <row r="109">
          <cell r="A109" t="str">
            <v>Чебупай сочное яблоко ТМ Горячая штучка ТС Чебупай 0,2 кг УВС.  зам  ПОКОМ</v>
          </cell>
        </row>
        <row r="110">
          <cell r="A110" t="str">
            <v>Чебупай спелая вишня ТМ Горячая штучка ТС Чебупай 0,2 кг УВС. зам  ПОКОМ</v>
          </cell>
          <cell r="D110">
            <v>6</v>
          </cell>
        </row>
        <row r="111">
          <cell r="A111" t="str">
            <v>Чебупели с мясом Базовый ассортимент Фикс.вес 0,48 Лоток Горячая штучка ХХЛ  Поком</v>
          </cell>
          <cell r="D111">
            <v>123</v>
          </cell>
        </row>
        <row r="112">
          <cell r="A112" t="str">
            <v>Чебупицца курочка по-итальянски Горячая штучка 0,25 кг зам  ПОКОМ</v>
          </cell>
          <cell r="D112">
            <v>331</v>
          </cell>
        </row>
        <row r="113">
          <cell r="A113" t="str">
            <v>Чебупицца Пепперони ТМ Горячая штучка ТС Чебупицца 0.25кг зам  ПОКОМ</v>
          </cell>
          <cell r="D113">
            <v>280</v>
          </cell>
        </row>
        <row r="114">
          <cell r="A114" t="str">
            <v>Чебуреки сочные ТМ Зареченские ТС Зареченские продукты.  Поком</v>
          </cell>
          <cell r="D114">
            <v>240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53"/>
  <sheetViews>
    <sheetView tabSelected="1" workbookViewId="0">
      <pane ySplit="5" topLeftCell="A6" activePane="bottomLeft" state="frozen"/>
      <selection pane="bottomLeft" activeCell="Z10" sqref="Z10"/>
    </sheetView>
  </sheetViews>
  <sheetFormatPr defaultColWidth="10.5" defaultRowHeight="11.45" customHeight="1" outlineLevelRow="1" x14ac:dyDescent="0.2"/>
  <cols>
    <col min="1" max="1" width="65.33203125" style="1" customWidth="1"/>
    <col min="2" max="2" width="3.6640625" style="1" customWidth="1"/>
    <col min="3" max="6" width="7" style="1" customWidth="1"/>
    <col min="7" max="7" width="4.83203125" style="23" customWidth="1"/>
    <col min="8" max="10" width="8.1640625" style="2" customWidth="1"/>
    <col min="11" max="11" width="0.83203125" style="2" customWidth="1"/>
    <col min="12" max="14" width="8.1640625" style="2" customWidth="1"/>
    <col min="15" max="15" width="20" style="2" customWidth="1"/>
    <col min="16" max="17" width="5" style="2" customWidth="1"/>
    <col min="18" max="20" width="7.33203125" style="2" customWidth="1"/>
    <col min="21" max="21" width="18.5" style="2" customWidth="1"/>
    <col min="22" max="22" width="10.5" style="2"/>
    <col min="23" max="23" width="10.5" style="23"/>
    <col min="24" max="24" width="10.5" style="24"/>
    <col min="25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57</v>
      </c>
      <c r="H3" s="12" t="s">
        <v>58</v>
      </c>
      <c r="I3" s="12" t="s">
        <v>59</v>
      </c>
      <c r="J3" s="15" t="s">
        <v>76</v>
      </c>
      <c r="K3" s="15" t="s">
        <v>76</v>
      </c>
      <c r="L3" s="12" t="s">
        <v>61</v>
      </c>
      <c r="M3" s="12" t="s">
        <v>60</v>
      </c>
      <c r="N3" s="13" t="s">
        <v>62</v>
      </c>
      <c r="O3" s="14"/>
      <c r="P3" s="12" t="s">
        <v>63</v>
      </c>
      <c r="Q3" s="12" t="s">
        <v>64</v>
      </c>
      <c r="R3" s="12" t="s">
        <v>61</v>
      </c>
      <c r="S3" s="12" t="s">
        <v>61</v>
      </c>
      <c r="T3" s="12" t="s">
        <v>61</v>
      </c>
      <c r="U3" s="12" t="s">
        <v>65</v>
      </c>
      <c r="V3" s="12" t="s">
        <v>66</v>
      </c>
      <c r="W3" s="11"/>
      <c r="X3" s="16" t="s">
        <v>67</v>
      </c>
      <c r="Y3" s="12" t="s">
        <v>68</v>
      </c>
    </row>
    <row r="4" spans="1:25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/>
      <c r="I4" s="12"/>
      <c r="J4" s="15" t="s">
        <v>78</v>
      </c>
      <c r="K4" s="15"/>
      <c r="L4" s="15" t="s">
        <v>72</v>
      </c>
      <c r="M4" s="17"/>
      <c r="N4" s="13" t="s">
        <v>69</v>
      </c>
      <c r="O4" s="14" t="s">
        <v>70</v>
      </c>
      <c r="P4" s="12"/>
      <c r="Q4" s="12"/>
      <c r="R4" s="15" t="s">
        <v>73</v>
      </c>
      <c r="S4" s="15" t="s">
        <v>74</v>
      </c>
      <c r="T4" s="15" t="s">
        <v>75</v>
      </c>
      <c r="U4" s="12"/>
      <c r="V4" s="12"/>
      <c r="W4" s="11"/>
      <c r="X4" s="29" t="s">
        <v>79</v>
      </c>
      <c r="Y4" s="12"/>
    </row>
    <row r="5" spans="1:25" ht="12" customHeight="1" x14ac:dyDescent="0.2">
      <c r="A5" s="6"/>
      <c r="B5" s="7"/>
      <c r="C5" s="5"/>
      <c r="D5" s="5"/>
      <c r="E5" s="18">
        <f t="shared" ref="E5:F5" si="0">SUM(E6:E105)</f>
        <v>6974.4</v>
      </c>
      <c r="F5" s="18">
        <f t="shared" si="0"/>
        <v>14073</v>
      </c>
      <c r="G5" s="11"/>
      <c r="H5" s="18">
        <f>SUM(H6:H105)</f>
        <v>6641.5</v>
      </c>
      <c r="I5" s="19">
        <f t="shared" ref="I5:N5" si="1">SUM(I6:I105)</f>
        <v>332.9</v>
      </c>
      <c r="J5" s="20">
        <f t="shared" si="1"/>
        <v>7988.7</v>
      </c>
      <c r="K5" s="20">
        <f t="shared" si="1"/>
        <v>0</v>
      </c>
      <c r="L5" s="21">
        <f t="shared" si="1"/>
        <v>2324.8000000000002</v>
      </c>
      <c r="M5" s="18">
        <f t="shared" si="1"/>
        <v>9881.3333333333339</v>
      </c>
      <c r="N5" s="18">
        <f t="shared" si="1"/>
        <v>0</v>
      </c>
      <c r="O5" s="20"/>
      <c r="P5" s="12"/>
      <c r="Q5" s="12"/>
      <c r="R5" s="18">
        <f t="shared" ref="R5:T5" si="2">SUM(R6:R105)</f>
        <v>2057.98</v>
      </c>
      <c r="S5" s="18">
        <f t="shared" si="2"/>
        <v>2777.1599999999994</v>
      </c>
      <c r="T5" s="18">
        <f t="shared" si="2"/>
        <v>2519.84</v>
      </c>
      <c r="U5" s="12"/>
      <c r="V5" s="18">
        <f>SUM(V6:V105)</f>
        <v>6930.22</v>
      </c>
      <c r="W5" s="11" t="s">
        <v>71</v>
      </c>
      <c r="X5" s="22">
        <f>SUM(X6:X105)</f>
        <v>1437</v>
      </c>
      <c r="Y5" s="18">
        <f>SUM(Y6:Y105)</f>
        <v>6971.22</v>
      </c>
    </row>
    <row r="6" spans="1:25" ht="11.1" customHeight="1" x14ac:dyDescent="0.2">
      <c r="A6" s="8" t="s">
        <v>11</v>
      </c>
      <c r="B6" s="8" t="s">
        <v>9</v>
      </c>
      <c r="C6" s="9">
        <v>-3</v>
      </c>
      <c r="D6" s="9">
        <v>376</v>
      </c>
      <c r="E6" s="9">
        <v>127</v>
      </c>
      <c r="F6" s="9">
        <v>246</v>
      </c>
      <c r="G6" s="23">
        <f>VLOOKUP(A6,[1]TDSheet!$A:$G,7,0)</f>
        <v>0.3</v>
      </c>
      <c r="H6" s="2">
        <f>VLOOKUP(A6,[2]Бердянск!$A:$E,4,0)</f>
        <v>127</v>
      </c>
      <c r="I6" s="2">
        <f>E6-H6</f>
        <v>0</v>
      </c>
      <c r="L6" s="2">
        <f>E6/3</f>
        <v>42.333333333333336</v>
      </c>
      <c r="M6" s="25">
        <f>12*L6-J6-F6</f>
        <v>262</v>
      </c>
      <c r="N6" s="25"/>
      <c r="P6" s="2">
        <f>(F6+J6+M6)/L6</f>
        <v>12</v>
      </c>
      <c r="Q6" s="2">
        <f>(F6+J6)/L6</f>
        <v>5.8110236220472435</v>
      </c>
      <c r="R6" s="2">
        <f>VLOOKUP(A6,[1]TDSheet!$A:$S,19,0)</f>
        <v>4.8</v>
      </c>
      <c r="S6" s="2">
        <f>VLOOKUP(A6,[1]TDSheet!$A:$T,20,0)</f>
        <v>40.799999999999997</v>
      </c>
      <c r="T6" s="2">
        <f>VLOOKUP(A6,[1]TDSheet!$A:$L,12,0)</f>
        <v>15.4</v>
      </c>
      <c r="V6" s="2">
        <f>M6*G6</f>
        <v>78.599999999999994</v>
      </c>
      <c r="W6" s="23">
        <f>VLOOKUP(A6,[1]TDSheet!$A:$W,23,0)</f>
        <v>12</v>
      </c>
      <c r="X6" s="24">
        <v>22</v>
      </c>
      <c r="Y6" s="2">
        <f>X6*W6*G6</f>
        <v>79.2</v>
      </c>
    </row>
    <row r="7" spans="1:25" ht="11.1" customHeight="1" x14ac:dyDescent="0.2">
      <c r="A7" s="8" t="s">
        <v>12</v>
      </c>
      <c r="B7" s="8" t="s">
        <v>9</v>
      </c>
      <c r="C7" s="9">
        <v>126</v>
      </c>
      <c r="D7" s="9">
        <v>916</v>
      </c>
      <c r="E7" s="9">
        <v>221</v>
      </c>
      <c r="F7" s="9">
        <v>691</v>
      </c>
      <c r="G7" s="23">
        <f>VLOOKUP(A7,[1]TDSheet!$A:$G,7,0)</f>
        <v>0.3</v>
      </c>
      <c r="H7" s="2">
        <f>VLOOKUP(A7,[2]Бердянск!$A:$E,4,0)</f>
        <v>221</v>
      </c>
      <c r="I7" s="2">
        <f t="shared" ref="I7:I53" si="3">E7-H7</f>
        <v>0</v>
      </c>
      <c r="J7" s="2">
        <f>VLOOKUP(A7,[1]TDSheet!$A:$X,24,0)*W7</f>
        <v>348</v>
      </c>
      <c r="L7" s="2">
        <f t="shared" ref="L7:L53" si="4">E7/3</f>
        <v>73.666666666666671</v>
      </c>
      <c r="M7" s="25"/>
      <c r="N7" s="25"/>
      <c r="P7" s="2">
        <f t="shared" ref="P7:P53" si="5">(F7+J7+M7)/L7</f>
        <v>14.104072398190045</v>
      </c>
      <c r="Q7" s="2">
        <f t="shared" ref="Q7:Q53" si="6">(F7+J7)/L7</f>
        <v>14.104072398190045</v>
      </c>
      <c r="R7" s="2">
        <f>VLOOKUP(A7,[1]TDSheet!$A:$S,19,0)</f>
        <v>91.6</v>
      </c>
      <c r="S7" s="2">
        <f>VLOOKUP(A7,[1]TDSheet!$A:$T,20,0)</f>
        <v>120.6</v>
      </c>
      <c r="T7" s="2">
        <f>VLOOKUP(A7,[1]TDSheet!$A:$L,12,0)</f>
        <v>115.4</v>
      </c>
      <c r="V7" s="2">
        <f t="shared" ref="V7:V53" si="7">M7*G7</f>
        <v>0</v>
      </c>
      <c r="W7" s="23">
        <f>VLOOKUP(A7,[1]TDSheet!$A:$W,23,0)</f>
        <v>12</v>
      </c>
      <c r="X7" s="24">
        <f t="shared" ref="X7:X53" si="8">M7/W7</f>
        <v>0</v>
      </c>
      <c r="Y7" s="2">
        <f t="shared" ref="Y7:Y53" si="9">X7*W7*G7</f>
        <v>0</v>
      </c>
    </row>
    <row r="8" spans="1:25" ht="11.1" customHeight="1" x14ac:dyDescent="0.2">
      <c r="A8" s="8" t="s">
        <v>13</v>
      </c>
      <c r="B8" s="8" t="s">
        <v>9</v>
      </c>
      <c r="C8" s="9">
        <v>179</v>
      </c>
      <c r="D8" s="9">
        <v>936</v>
      </c>
      <c r="E8" s="26">
        <f>202+E51</f>
        <v>220</v>
      </c>
      <c r="F8" s="26">
        <f>694+F51</f>
        <v>751</v>
      </c>
      <c r="G8" s="23">
        <f>VLOOKUP(A8,[1]TDSheet!$A:$G,7,0)</f>
        <v>0.3</v>
      </c>
      <c r="H8" s="2">
        <f>VLOOKUP(A8,[2]Бердянск!$A:$E,4,0)</f>
        <v>173</v>
      </c>
      <c r="I8" s="2">
        <f t="shared" si="3"/>
        <v>47</v>
      </c>
      <c r="J8" s="2">
        <f>VLOOKUP(A8,[1]TDSheet!$A:$X,24,0)*W8</f>
        <v>192</v>
      </c>
      <c r="L8" s="2">
        <f t="shared" si="4"/>
        <v>73.333333333333329</v>
      </c>
      <c r="M8" s="25">
        <v>120</v>
      </c>
      <c r="N8" s="25"/>
      <c r="P8" s="2">
        <f t="shared" si="5"/>
        <v>14.495454545454546</v>
      </c>
      <c r="Q8" s="2">
        <f t="shared" si="6"/>
        <v>12.859090909090909</v>
      </c>
      <c r="R8" s="2">
        <f>VLOOKUP(A8,[1]TDSheet!$A:$S,19,0)</f>
        <v>91.4</v>
      </c>
      <c r="S8" s="2">
        <f>VLOOKUP(A8,[1]TDSheet!$A:$T,20,0)</f>
        <v>121</v>
      </c>
      <c r="T8" s="2">
        <f>VLOOKUP(A8,[1]TDSheet!$A:$L,12,0)</f>
        <v>109.6</v>
      </c>
      <c r="V8" s="2">
        <f t="shared" si="7"/>
        <v>36</v>
      </c>
      <c r="W8" s="23">
        <f>VLOOKUP(A8,[1]TDSheet!$A:$W,23,0)</f>
        <v>12</v>
      </c>
      <c r="X8" s="24">
        <v>10</v>
      </c>
      <c r="Y8" s="2">
        <f t="shared" si="9"/>
        <v>36</v>
      </c>
    </row>
    <row r="9" spans="1:25" ht="21.95" customHeight="1" x14ac:dyDescent="0.2">
      <c r="A9" s="8" t="s">
        <v>14</v>
      </c>
      <c r="B9" s="8" t="s">
        <v>9</v>
      </c>
      <c r="C9" s="9">
        <v>45</v>
      </c>
      <c r="D9" s="9">
        <v>264</v>
      </c>
      <c r="E9" s="9">
        <v>93</v>
      </c>
      <c r="F9" s="9">
        <v>180</v>
      </c>
      <c r="G9" s="23">
        <f>VLOOKUP(A9,[1]TDSheet!$A:$G,7,0)</f>
        <v>0.36</v>
      </c>
      <c r="H9" s="2">
        <f>VLOOKUP(A9,[2]Бердянск!$A:$E,4,0)</f>
        <v>90</v>
      </c>
      <c r="I9" s="2">
        <f t="shared" si="3"/>
        <v>3</v>
      </c>
      <c r="J9" s="2">
        <f>VLOOKUP(A9,[1]TDSheet!$A:$X,24,0)*W9</f>
        <v>110</v>
      </c>
      <c r="L9" s="2">
        <f t="shared" si="4"/>
        <v>31</v>
      </c>
      <c r="M9" s="25">
        <f>14*L9-J9-F9</f>
        <v>144</v>
      </c>
      <c r="N9" s="25"/>
      <c r="P9" s="2">
        <f t="shared" si="5"/>
        <v>14</v>
      </c>
      <c r="Q9" s="2">
        <f t="shared" si="6"/>
        <v>9.3548387096774199</v>
      </c>
      <c r="R9" s="2">
        <f>VLOOKUP(A9,[1]TDSheet!$A:$S,19,0)</f>
        <v>19.600000000000001</v>
      </c>
      <c r="S9" s="2">
        <f>VLOOKUP(A9,[1]TDSheet!$A:$T,20,0)</f>
        <v>29.4</v>
      </c>
      <c r="T9" s="2">
        <f>VLOOKUP(A9,[1]TDSheet!$A:$L,12,0)</f>
        <v>31.2</v>
      </c>
      <c r="V9" s="2">
        <f t="shared" si="7"/>
        <v>51.839999999999996</v>
      </c>
      <c r="W9" s="23">
        <f>VLOOKUP(A9,[1]TDSheet!$A:$W,23,0)</f>
        <v>10</v>
      </c>
      <c r="X9" s="24">
        <v>9</v>
      </c>
      <c r="Y9" s="2">
        <f t="shared" si="9"/>
        <v>32.4</v>
      </c>
    </row>
    <row r="10" spans="1:25" ht="11.1" customHeight="1" x14ac:dyDescent="0.2">
      <c r="A10" s="8" t="s">
        <v>15</v>
      </c>
      <c r="B10" s="8" t="s">
        <v>16</v>
      </c>
      <c r="C10" s="9">
        <v>37</v>
      </c>
      <c r="D10" s="9"/>
      <c r="E10" s="9"/>
      <c r="F10" s="9">
        <v>37</v>
      </c>
      <c r="G10" s="23">
        <f>VLOOKUP(A10,[1]TDSheet!$A:$G,7,0)</f>
        <v>1</v>
      </c>
      <c r="I10" s="2">
        <f t="shared" si="3"/>
        <v>0</v>
      </c>
      <c r="L10" s="2">
        <f t="shared" si="4"/>
        <v>0</v>
      </c>
      <c r="M10" s="25"/>
      <c r="N10" s="25"/>
      <c r="P10" s="2" t="e">
        <f t="shared" si="5"/>
        <v>#DIV/0!</v>
      </c>
      <c r="Q10" s="2" t="e">
        <f t="shared" si="6"/>
        <v>#DIV/0!</v>
      </c>
      <c r="R10" s="2">
        <f>VLOOKUP(A10,[1]TDSheet!$A:$S,19,0)</f>
        <v>0.74</v>
      </c>
      <c r="S10" s="2">
        <f>VLOOKUP(A10,[1]TDSheet!$A:$T,20,0)</f>
        <v>0.74</v>
      </c>
      <c r="T10" s="2">
        <f>VLOOKUP(A10,[1]TDSheet!$A:$L,12,0)</f>
        <v>0.74</v>
      </c>
      <c r="V10" s="2">
        <f t="shared" si="7"/>
        <v>0</v>
      </c>
      <c r="W10" s="23">
        <f>VLOOKUP(A10,[1]TDSheet!$A:$W,23,0)</f>
        <v>3.7</v>
      </c>
      <c r="X10" s="24">
        <f t="shared" si="8"/>
        <v>0</v>
      </c>
      <c r="Y10" s="2">
        <f t="shared" si="9"/>
        <v>0</v>
      </c>
    </row>
    <row r="11" spans="1:25" ht="11.1" customHeight="1" x14ac:dyDescent="0.2">
      <c r="A11" s="8" t="s">
        <v>17</v>
      </c>
      <c r="B11" s="8" t="s">
        <v>16</v>
      </c>
      <c r="C11" s="9">
        <v>38.5</v>
      </c>
      <c r="D11" s="9">
        <v>357</v>
      </c>
      <c r="E11" s="9">
        <v>49</v>
      </c>
      <c r="F11" s="9">
        <v>313.5</v>
      </c>
      <c r="G11" s="23">
        <f>VLOOKUP(A11,[1]TDSheet!$A:$G,7,0)</f>
        <v>1</v>
      </c>
      <c r="H11" s="2">
        <f>VLOOKUP(A11,[2]Бердянск!$A:$E,4,0)</f>
        <v>43.5</v>
      </c>
      <c r="I11" s="2">
        <f t="shared" si="3"/>
        <v>5.5</v>
      </c>
      <c r="J11" s="2">
        <f>VLOOKUP(A11,[1]TDSheet!$A:$X,24,0)*W11</f>
        <v>148.5</v>
      </c>
      <c r="L11" s="2">
        <f t="shared" si="4"/>
        <v>16.333333333333332</v>
      </c>
      <c r="M11" s="25"/>
      <c r="N11" s="25"/>
      <c r="P11" s="2">
        <f t="shared" si="5"/>
        <v>28.285714285714288</v>
      </c>
      <c r="Q11" s="2">
        <f t="shared" si="6"/>
        <v>28.285714285714288</v>
      </c>
      <c r="R11" s="2">
        <f>VLOOKUP(A11,[1]TDSheet!$A:$S,19,0)</f>
        <v>30.8</v>
      </c>
      <c r="S11" s="2">
        <f>VLOOKUP(A11,[1]TDSheet!$A:$T,20,0)</f>
        <v>45.1</v>
      </c>
      <c r="T11" s="2">
        <f>VLOOKUP(A11,[1]TDSheet!$A:$L,12,0)</f>
        <v>44</v>
      </c>
      <c r="V11" s="2">
        <f t="shared" si="7"/>
        <v>0</v>
      </c>
      <c r="W11" s="23">
        <f>VLOOKUP(A11,[1]TDSheet!$A:$W,23,0)</f>
        <v>5.5</v>
      </c>
      <c r="X11" s="24">
        <f t="shared" si="8"/>
        <v>0</v>
      </c>
      <c r="Y11" s="2">
        <f t="shared" si="9"/>
        <v>0</v>
      </c>
    </row>
    <row r="12" spans="1:25" ht="11.1" customHeight="1" x14ac:dyDescent="0.2">
      <c r="A12" s="8" t="s">
        <v>18</v>
      </c>
      <c r="B12" s="8" t="s">
        <v>9</v>
      </c>
      <c r="C12" s="9">
        <v>-5</v>
      </c>
      <c r="D12" s="9">
        <v>197</v>
      </c>
      <c r="E12" s="9">
        <v>43</v>
      </c>
      <c r="F12" s="9">
        <v>149</v>
      </c>
      <c r="G12" s="23">
        <f>VLOOKUP(A12,[1]TDSheet!$A:$G,7,0)</f>
        <v>0.25</v>
      </c>
      <c r="H12" s="2">
        <f>VLOOKUP(A12,[2]Бердянск!$A:$E,4,0)</f>
        <v>43</v>
      </c>
      <c r="I12" s="2">
        <f t="shared" si="3"/>
        <v>0</v>
      </c>
      <c r="L12" s="2">
        <f t="shared" si="4"/>
        <v>14.333333333333334</v>
      </c>
      <c r="M12" s="25">
        <f t="shared" ref="M12:M14" si="10">12*L12-J12-F12</f>
        <v>23</v>
      </c>
      <c r="N12" s="25"/>
      <c r="P12" s="2">
        <f t="shared" si="5"/>
        <v>12</v>
      </c>
      <c r="Q12" s="2">
        <f t="shared" si="6"/>
        <v>10.395348837209301</v>
      </c>
      <c r="R12" s="2">
        <f>VLOOKUP(A12,[1]TDSheet!$A:$S,19,0)</f>
        <v>0</v>
      </c>
      <c r="S12" s="2">
        <f>VLOOKUP(A12,[1]TDSheet!$A:$T,20,0)</f>
        <v>20.2</v>
      </c>
      <c r="T12" s="2">
        <f>VLOOKUP(A12,[1]TDSheet!$A:$L,12,0)</f>
        <v>3.6</v>
      </c>
      <c r="V12" s="2">
        <f t="shared" si="7"/>
        <v>5.75</v>
      </c>
      <c r="W12" s="23">
        <f>VLOOKUP(A12,[1]TDSheet!$A:$W,23,0)</f>
        <v>12</v>
      </c>
      <c r="X12" s="24">
        <v>2</v>
      </c>
      <c r="Y12" s="2">
        <f t="shared" si="9"/>
        <v>6</v>
      </c>
    </row>
    <row r="13" spans="1:25" ht="11.1" customHeight="1" x14ac:dyDescent="0.2">
      <c r="A13" s="8" t="s">
        <v>19</v>
      </c>
      <c r="B13" s="8" t="s">
        <v>16</v>
      </c>
      <c r="C13" s="9">
        <v>39</v>
      </c>
      <c r="D13" s="9"/>
      <c r="E13" s="9"/>
      <c r="F13" s="9">
        <v>39</v>
      </c>
      <c r="G13" s="23">
        <f>VLOOKUP(A13,[1]TDSheet!$A:$G,7,0)</f>
        <v>1</v>
      </c>
      <c r="I13" s="2">
        <f t="shared" si="3"/>
        <v>0</v>
      </c>
      <c r="L13" s="2">
        <f t="shared" si="4"/>
        <v>0</v>
      </c>
      <c r="M13" s="25"/>
      <c r="N13" s="25"/>
      <c r="P13" s="2" t="e">
        <f t="shared" si="5"/>
        <v>#DIV/0!</v>
      </c>
      <c r="Q13" s="2" t="e">
        <f t="shared" si="6"/>
        <v>#DIV/0!</v>
      </c>
      <c r="R13" s="2">
        <f>VLOOKUP(A13,[1]TDSheet!$A:$S,19,0)</f>
        <v>1</v>
      </c>
      <c r="S13" s="2">
        <f>VLOOKUP(A13,[1]TDSheet!$A:$T,20,0)</f>
        <v>0</v>
      </c>
      <c r="T13" s="2">
        <f>VLOOKUP(A13,[1]TDSheet!$A:$L,12,0)</f>
        <v>0</v>
      </c>
      <c r="V13" s="2">
        <f t="shared" si="7"/>
        <v>0</v>
      </c>
      <c r="W13" s="23">
        <f>VLOOKUP(A13,[1]TDSheet!$A:$W,23,0)</f>
        <v>3</v>
      </c>
      <c r="X13" s="24">
        <f t="shared" si="8"/>
        <v>0</v>
      </c>
      <c r="Y13" s="2">
        <f t="shared" si="9"/>
        <v>0</v>
      </c>
    </row>
    <row r="14" spans="1:25" ht="11.1" customHeight="1" x14ac:dyDescent="0.2">
      <c r="A14" s="8" t="s">
        <v>20</v>
      </c>
      <c r="B14" s="8" t="s">
        <v>9</v>
      </c>
      <c r="C14" s="9">
        <v>189</v>
      </c>
      <c r="D14" s="9">
        <v>100</v>
      </c>
      <c r="E14" s="9">
        <v>125</v>
      </c>
      <c r="F14" s="9"/>
      <c r="G14" s="23">
        <f>VLOOKUP(A14,[1]TDSheet!$A:$G,7,0)</f>
        <v>0.25</v>
      </c>
      <c r="H14" s="2">
        <f>VLOOKUP(A14,[2]Бердянск!$A:$E,4,0)</f>
        <v>96</v>
      </c>
      <c r="I14" s="2">
        <f t="shared" si="3"/>
        <v>29</v>
      </c>
      <c r="J14" s="2">
        <f>VLOOKUP(A14,[1]TDSheet!$A:$X,24,0)*W14</f>
        <v>348</v>
      </c>
      <c r="L14" s="2">
        <f t="shared" si="4"/>
        <v>41.666666666666664</v>
      </c>
      <c r="M14" s="25">
        <f t="shared" si="10"/>
        <v>152</v>
      </c>
      <c r="N14" s="25"/>
      <c r="P14" s="2">
        <f t="shared" si="5"/>
        <v>12</v>
      </c>
      <c r="Q14" s="2">
        <f t="shared" si="6"/>
        <v>8.3520000000000003</v>
      </c>
      <c r="R14" s="2">
        <f>VLOOKUP(A14,[1]TDSheet!$A:$S,19,0)</f>
        <v>50</v>
      </c>
      <c r="S14" s="2">
        <f>VLOOKUP(A14,[1]TDSheet!$A:$T,20,0)</f>
        <v>43.6</v>
      </c>
      <c r="T14" s="2">
        <f>VLOOKUP(A14,[1]TDSheet!$A:$L,12,0)</f>
        <v>55.6</v>
      </c>
      <c r="V14" s="2">
        <f t="shared" si="7"/>
        <v>38</v>
      </c>
      <c r="W14" s="23">
        <f>VLOOKUP(A14,[1]TDSheet!$A:$W,23,0)</f>
        <v>12</v>
      </c>
      <c r="X14" s="24">
        <v>13</v>
      </c>
      <c r="Y14" s="2">
        <f t="shared" si="9"/>
        <v>39</v>
      </c>
    </row>
    <row r="15" spans="1:25" ht="21.95" customHeight="1" x14ac:dyDescent="0.2">
      <c r="A15" s="8" t="s">
        <v>21</v>
      </c>
      <c r="B15" s="8" t="s">
        <v>16</v>
      </c>
      <c r="C15" s="9">
        <v>12</v>
      </c>
      <c r="D15" s="9">
        <v>9</v>
      </c>
      <c r="E15" s="9"/>
      <c r="F15" s="9">
        <v>21</v>
      </c>
      <c r="G15" s="23">
        <f>VLOOKUP(A15,[1]TDSheet!$A:$G,7,0)</f>
        <v>1</v>
      </c>
      <c r="I15" s="2">
        <f t="shared" si="3"/>
        <v>0</v>
      </c>
      <c r="L15" s="2">
        <f t="shared" si="4"/>
        <v>0</v>
      </c>
      <c r="M15" s="25"/>
      <c r="N15" s="25"/>
      <c r="P15" s="2" t="e">
        <f t="shared" si="5"/>
        <v>#DIV/0!</v>
      </c>
      <c r="Q15" s="2" t="e">
        <f t="shared" si="6"/>
        <v>#DIV/0!</v>
      </c>
      <c r="R15" s="2">
        <f>VLOOKUP(A15,[1]TDSheet!$A:$S,19,0)</f>
        <v>0</v>
      </c>
      <c r="S15" s="2">
        <f>VLOOKUP(A15,[1]TDSheet!$A:$T,20,0)</f>
        <v>0</v>
      </c>
      <c r="T15" s="2">
        <f>VLOOKUP(A15,[1]TDSheet!$A:$L,12,0)</f>
        <v>0</v>
      </c>
      <c r="V15" s="2">
        <f t="shared" si="7"/>
        <v>0</v>
      </c>
      <c r="W15" s="23">
        <f>VLOOKUP(A15,[1]TDSheet!$A:$W,23,0)</f>
        <v>3</v>
      </c>
      <c r="X15" s="24">
        <f t="shared" si="8"/>
        <v>0</v>
      </c>
      <c r="Y15" s="2">
        <f t="shared" si="9"/>
        <v>0</v>
      </c>
    </row>
    <row r="16" spans="1:25" ht="11.1" customHeight="1" x14ac:dyDescent="0.2">
      <c r="A16" s="8" t="s">
        <v>22</v>
      </c>
      <c r="B16" s="8" t="s">
        <v>16</v>
      </c>
      <c r="C16" s="9">
        <v>9</v>
      </c>
      <c r="D16" s="9"/>
      <c r="E16" s="9"/>
      <c r="F16" s="9"/>
      <c r="G16" s="23">
        <f>VLOOKUP(A16,[1]TDSheet!$A:$G,7,0)</f>
        <v>0</v>
      </c>
      <c r="I16" s="2">
        <f t="shared" si="3"/>
        <v>0</v>
      </c>
      <c r="L16" s="2">
        <f t="shared" si="4"/>
        <v>0</v>
      </c>
      <c r="M16" s="25"/>
      <c r="N16" s="25"/>
      <c r="P16" s="2" t="e">
        <f t="shared" si="5"/>
        <v>#DIV/0!</v>
      </c>
      <c r="Q16" s="2" t="e">
        <f t="shared" si="6"/>
        <v>#DIV/0!</v>
      </c>
      <c r="R16" s="2">
        <f>VLOOKUP(A16,[1]TDSheet!$A:$S,19,0)</f>
        <v>0</v>
      </c>
      <c r="S16" s="2">
        <f>VLOOKUP(A16,[1]TDSheet!$A:$T,20,0)</f>
        <v>0.6</v>
      </c>
      <c r="T16" s="2">
        <f>VLOOKUP(A16,[1]TDSheet!$A:$L,12,0)</f>
        <v>0.6</v>
      </c>
      <c r="V16" s="2">
        <f t="shared" si="7"/>
        <v>0</v>
      </c>
      <c r="W16" s="23">
        <f>VLOOKUP(A16,[1]TDSheet!$A:$W,23,0)</f>
        <v>0</v>
      </c>
      <c r="X16" s="24">
        <v>0</v>
      </c>
      <c r="Y16" s="2">
        <f t="shared" si="9"/>
        <v>0</v>
      </c>
    </row>
    <row r="17" spans="1:25" ht="11.1" customHeight="1" x14ac:dyDescent="0.2">
      <c r="A17" s="8" t="s">
        <v>23</v>
      </c>
      <c r="B17" s="8" t="s">
        <v>16</v>
      </c>
      <c r="C17" s="9">
        <v>35.9</v>
      </c>
      <c r="D17" s="9">
        <v>21.8</v>
      </c>
      <c r="E17" s="9">
        <v>1.8</v>
      </c>
      <c r="F17" s="9">
        <v>52.2</v>
      </c>
      <c r="G17" s="23">
        <f>VLOOKUP(A17,[1]TDSheet!$A:$G,7,0)</f>
        <v>0</v>
      </c>
      <c r="H17" s="2">
        <f>VLOOKUP(A17,[2]Бердянск!$A:$E,4,0)</f>
        <v>1.8</v>
      </c>
      <c r="I17" s="2">
        <f t="shared" si="3"/>
        <v>0</v>
      </c>
      <c r="L17" s="2">
        <f t="shared" si="4"/>
        <v>0.6</v>
      </c>
      <c r="M17" s="25"/>
      <c r="N17" s="25"/>
      <c r="P17" s="2">
        <f t="shared" si="5"/>
        <v>87.000000000000014</v>
      </c>
      <c r="Q17" s="2">
        <f t="shared" si="6"/>
        <v>87.000000000000014</v>
      </c>
      <c r="R17" s="2">
        <f>VLOOKUP(A17,[1]TDSheet!$A:$S,19,0)</f>
        <v>0.72</v>
      </c>
      <c r="S17" s="2">
        <f>VLOOKUP(A17,[1]TDSheet!$A:$T,20,0)</f>
        <v>2.54</v>
      </c>
      <c r="T17" s="2">
        <f>VLOOKUP(A17,[1]TDSheet!$A:$L,12,0)</f>
        <v>2.16</v>
      </c>
      <c r="V17" s="2">
        <f t="shared" si="7"/>
        <v>0</v>
      </c>
      <c r="W17" s="23">
        <f>VLOOKUP(A17,[1]TDSheet!$A:$W,23,0)</f>
        <v>0</v>
      </c>
      <c r="X17" s="24">
        <v>0</v>
      </c>
      <c r="Y17" s="2">
        <f t="shared" si="9"/>
        <v>0</v>
      </c>
    </row>
    <row r="18" spans="1:25" ht="11.1" customHeight="1" x14ac:dyDescent="0.2">
      <c r="A18" s="8" t="s">
        <v>24</v>
      </c>
      <c r="B18" s="8" t="s">
        <v>16</v>
      </c>
      <c r="C18" s="9">
        <v>122</v>
      </c>
      <c r="D18" s="9">
        <v>92.5</v>
      </c>
      <c r="E18" s="9">
        <v>92.6</v>
      </c>
      <c r="F18" s="9">
        <v>62.9</v>
      </c>
      <c r="G18" s="23">
        <f>VLOOKUP(A18,[1]TDSheet!$A:$G,7,0)</f>
        <v>1</v>
      </c>
      <c r="H18" s="2">
        <f>VLOOKUP(A18,[2]Бердянск!$A:$E,4,0)</f>
        <v>107.2</v>
      </c>
      <c r="I18" s="2">
        <f t="shared" si="3"/>
        <v>-14.600000000000009</v>
      </c>
      <c r="L18" s="2">
        <f t="shared" si="4"/>
        <v>30.866666666666664</v>
      </c>
      <c r="M18" s="25">
        <v>300</v>
      </c>
      <c r="N18" s="25"/>
      <c r="P18" s="2">
        <f t="shared" si="5"/>
        <v>11.757019438444924</v>
      </c>
      <c r="Q18" s="2">
        <f t="shared" si="6"/>
        <v>2.0377969762419008</v>
      </c>
      <c r="R18" s="2">
        <f>VLOOKUP(A18,[1]TDSheet!$A:$S,19,0)</f>
        <v>22.94</v>
      </c>
      <c r="S18" s="2">
        <f>VLOOKUP(A18,[1]TDSheet!$A:$T,20,0)</f>
        <v>25.16</v>
      </c>
      <c r="T18" s="2">
        <f>VLOOKUP(A18,[1]TDSheet!$A:$L,12,0)</f>
        <v>15.559999999999999</v>
      </c>
      <c r="V18" s="2">
        <f t="shared" si="7"/>
        <v>300</v>
      </c>
      <c r="W18" s="23">
        <f>VLOOKUP(A18,[1]TDSheet!$A:$W,23,0)</f>
        <v>3.7</v>
      </c>
      <c r="X18" s="24">
        <v>82</v>
      </c>
      <c r="Y18" s="2">
        <f t="shared" si="9"/>
        <v>303.40000000000003</v>
      </c>
    </row>
    <row r="19" spans="1:25" ht="11.1" customHeight="1" x14ac:dyDescent="0.2">
      <c r="A19" s="8" t="s">
        <v>25</v>
      </c>
      <c r="B19" s="8" t="s">
        <v>16</v>
      </c>
      <c r="C19" s="9">
        <v>28.7</v>
      </c>
      <c r="D19" s="9"/>
      <c r="E19" s="9"/>
      <c r="F19" s="9"/>
      <c r="G19" s="23">
        <f>VLOOKUP(A19,[1]TDSheet!$A:$G,7,0)</f>
        <v>1</v>
      </c>
      <c r="I19" s="2">
        <f t="shared" si="3"/>
        <v>0</v>
      </c>
      <c r="J19" s="2">
        <f>VLOOKUP(A19,[1]TDSheet!$A:$X,24,0)*W19</f>
        <v>79.2</v>
      </c>
      <c r="L19" s="2">
        <f t="shared" si="4"/>
        <v>0</v>
      </c>
      <c r="M19" s="25"/>
      <c r="N19" s="25"/>
      <c r="P19" s="2" t="e">
        <f t="shared" si="5"/>
        <v>#DIV/0!</v>
      </c>
      <c r="Q19" s="2" t="e">
        <f t="shared" si="6"/>
        <v>#DIV/0!</v>
      </c>
      <c r="R19" s="2">
        <f>VLOOKUP(A19,[1]TDSheet!$A:$S,19,0)</f>
        <v>2.54</v>
      </c>
      <c r="S19" s="2">
        <f>VLOOKUP(A19,[1]TDSheet!$A:$T,20,0)</f>
        <v>2.88</v>
      </c>
      <c r="T19" s="2">
        <f>VLOOKUP(A19,[1]TDSheet!$A:$L,12,0)</f>
        <v>8.2799999999999994</v>
      </c>
      <c r="V19" s="2">
        <f t="shared" si="7"/>
        <v>0</v>
      </c>
      <c r="W19" s="23">
        <f>VLOOKUP(A19,[1]TDSheet!$A:$W,23,0)</f>
        <v>1.8</v>
      </c>
      <c r="X19" s="24">
        <f t="shared" si="8"/>
        <v>0</v>
      </c>
      <c r="Y19" s="2">
        <f t="shared" si="9"/>
        <v>0</v>
      </c>
    </row>
    <row r="20" spans="1:25" ht="11.1" customHeight="1" x14ac:dyDescent="0.2">
      <c r="A20" s="8" t="s">
        <v>26</v>
      </c>
      <c r="B20" s="8" t="s">
        <v>9</v>
      </c>
      <c r="C20" s="9">
        <v>82</v>
      </c>
      <c r="D20" s="9">
        <v>813</v>
      </c>
      <c r="E20" s="9">
        <v>120</v>
      </c>
      <c r="F20" s="9">
        <v>661</v>
      </c>
      <c r="G20" s="23">
        <f>VLOOKUP(A20,[1]TDSheet!$A:$G,7,0)</f>
        <v>0.25</v>
      </c>
      <c r="H20" s="2">
        <f>VLOOKUP(A20,[2]Бердянск!$A:$E,4,0)</f>
        <v>120</v>
      </c>
      <c r="I20" s="2">
        <f t="shared" si="3"/>
        <v>0</v>
      </c>
      <c r="J20" s="2">
        <f>VLOOKUP(A20,[1]TDSheet!$A:$X,24,0)*W20</f>
        <v>240</v>
      </c>
      <c r="L20" s="2">
        <f t="shared" si="4"/>
        <v>40</v>
      </c>
      <c r="M20" s="25"/>
      <c r="N20" s="25"/>
      <c r="P20" s="2">
        <f t="shared" si="5"/>
        <v>22.524999999999999</v>
      </c>
      <c r="Q20" s="2">
        <f t="shared" si="6"/>
        <v>22.524999999999999</v>
      </c>
      <c r="R20" s="2">
        <f>VLOOKUP(A20,[1]TDSheet!$A:$S,19,0)</f>
        <v>68.2</v>
      </c>
      <c r="S20" s="2">
        <f>VLOOKUP(A20,[1]TDSheet!$A:$T,20,0)</f>
        <v>95.2</v>
      </c>
      <c r="T20" s="2">
        <f>VLOOKUP(A20,[1]TDSheet!$A:$L,12,0)</f>
        <v>92</v>
      </c>
      <c r="V20" s="2">
        <f t="shared" si="7"/>
        <v>0</v>
      </c>
      <c r="W20" s="23">
        <f>VLOOKUP(A20,[1]TDSheet!$A:$W,23,0)</f>
        <v>12</v>
      </c>
      <c r="X20" s="24">
        <f t="shared" si="8"/>
        <v>0</v>
      </c>
      <c r="Y20" s="2">
        <f t="shared" si="9"/>
        <v>0</v>
      </c>
    </row>
    <row r="21" spans="1:25" ht="21.95" customHeight="1" x14ac:dyDescent="0.2">
      <c r="A21" s="8" t="s">
        <v>27</v>
      </c>
      <c r="B21" s="8" t="s">
        <v>9</v>
      </c>
      <c r="C21" s="9">
        <v>-1</v>
      </c>
      <c r="D21" s="9">
        <v>229</v>
      </c>
      <c r="E21" s="9">
        <v>142</v>
      </c>
      <c r="F21" s="9">
        <v>86</v>
      </c>
      <c r="G21" s="23">
        <f>VLOOKUP(A21,[1]TDSheet!$A:$G,7,0)</f>
        <v>0.25</v>
      </c>
      <c r="H21" s="2">
        <f>VLOOKUP(A21,[2]Бердянск!$A:$E,4,0)</f>
        <v>142</v>
      </c>
      <c r="I21" s="2">
        <f t="shared" si="3"/>
        <v>0</v>
      </c>
      <c r="J21" s="2">
        <f>VLOOKUP(A21,[1]TDSheet!$A:$X,24,0)*W21</f>
        <v>12</v>
      </c>
      <c r="L21" s="2">
        <f t="shared" si="4"/>
        <v>47.333333333333336</v>
      </c>
      <c r="M21" s="25">
        <f>9*L21-J21-F21</f>
        <v>328</v>
      </c>
      <c r="N21" s="25"/>
      <c r="P21" s="2">
        <f t="shared" si="5"/>
        <v>9</v>
      </c>
      <c r="Q21" s="2">
        <f t="shared" si="6"/>
        <v>2.0704225352112675</v>
      </c>
      <c r="R21" s="2">
        <f>VLOOKUP(A21,[1]TDSheet!$A:$S,19,0)</f>
        <v>8.4</v>
      </c>
      <c r="S21" s="2">
        <f>VLOOKUP(A21,[1]TDSheet!$A:$T,20,0)</f>
        <v>24.8</v>
      </c>
      <c r="T21" s="2">
        <f>VLOOKUP(A21,[1]TDSheet!$A:$L,12,0)</f>
        <v>18.2</v>
      </c>
      <c r="V21" s="2">
        <f t="shared" si="7"/>
        <v>82</v>
      </c>
      <c r="W21" s="23">
        <f>VLOOKUP(A21,[1]TDSheet!$A:$W,23,0)</f>
        <v>6</v>
      </c>
      <c r="X21" s="24">
        <v>55</v>
      </c>
      <c r="Y21" s="2">
        <f t="shared" si="9"/>
        <v>82.5</v>
      </c>
    </row>
    <row r="22" spans="1:25" ht="11.1" customHeight="1" x14ac:dyDescent="0.2">
      <c r="A22" s="8" t="s">
        <v>28</v>
      </c>
      <c r="B22" s="8" t="s">
        <v>9</v>
      </c>
      <c r="C22" s="9">
        <v>158</v>
      </c>
      <c r="D22" s="9">
        <v>567</v>
      </c>
      <c r="E22" s="9">
        <v>178</v>
      </c>
      <c r="F22" s="9">
        <v>397</v>
      </c>
      <c r="G22" s="23">
        <f>VLOOKUP(A22,[1]TDSheet!$A:$G,7,0)</f>
        <v>0.25</v>
      </c>
      <c r="H22" s="2">
        <f>VLOOKUP(A22,[2]Бердянск!$A:$E,4,0)</f>
        <v>161</v>
      </c>
      <c r="I22" s="2">
        <f t="shared" si="3"/>
        <v>17</v>
      </c>
      <c r="J22" s="2">
        <f>VLOOKUP(A22,[1]TDSheet!$A:$X,24,0)*W22</f>
        <v>420</v>
      </c>
      <c r="L22" s="2">
        <f t="shared" si="4"/>
        <v>59.333333333333336</v>
      </c>
      <c r="M22" s="25"/>
      <c r="N22" s="25"/>
      <c r="P22" s="2">
        <f t="shared" si="5"/>
        <v>13.769662921348313</v>
      </c>
      <c r="Q22" s="2">
        <f t="shared" si="6"/>
        <v>13.769662921348313</v>
      </c>
      <c r="R22" s="2">
        <f>VLOOKUP(A22,[1]TDSheet!$A:$S,19,0)</f>
        <v>82.4</v>
      </c>
      <c r="S22" s="2">
        <f>VLOOKUP(A22,[1]TDSheet!$A:$T,20,0)</f>
        <v>96.2</v>
      </c>
      <c r="T22" s="2">
        <f>VLOOKUP(A22,[1]TDSheet!$A:$L,12,0)</f>
        <v>96.8</v>
      </c>
      <c r="V22" s="2">
        <f t="shared" si="7"/>
        <v>0</v>
      </c>
      <c r="W22" s="23">
        <f>VLOOKUP(A22,[1]TDSheet!$A:$W,23,0)</f>
        <v>6</v>
      </c>
      <c r="X22" s="24">
        <f t="shared" si="8"/>
        <v>0</v>
      </c>
      <c r="Y22" s="2">
        <f t="shared" si="9"/>
        <v>0</v>
      </c>
    </row>
    <row r="23" spans="1:25" ht="11.1" customHeight="1" x14ac:dyDescent="0.2">
      <c r="A23" s="8" t="s">
        <v>29</v>
      </c>
      <c r="B23" s="8" t="s">
        <v>9</v>
      </c>
      <c r="C23" s="9">
        <v>345</v>
      </c>
      <c r="D23" s="9">
        <v>600</v>
      </c>
      <c r="E23" s="9">
        <v>446</v>
      </c>
      <c r="F23" s="9">
        <v>280</v>
      </c>
      <c r="G23" s="23">
        <f>VLOOKUP(A23,[1]TDSheet!$A:$G,7,0)</f>
        <v>0.25</v>
      </c>
      <c r="H23" s="2">
        <f>VLOOKUP(A23,[2]Бердянск!$A:$E,4,0)</f>
        <v>390</v>
      </c>
      <c r="I23" s="2">
        <f t="shared" si="3"/>
        <v>56</v>
      </c>
      <c r="J23" s="2">
        <f>VLOOKUP(A23,[1]TDSheet!$A:$X,24,0)*W23</f>
        <v>324</v>
      </c>
      <c r="L23" s="2">
        <f t="shared" si="4"/>
        <v>148.66666666666666</v>
      </c>
      <c r="M23" s="25">
        <f>11*L23-J23-F23</f>
        <v>1031.3333333333333</v>
      </c>
      <c r="N23" s="25"/>
      <c r="P23" s="2">
        <f t="shared" si="5"/>
        <v>11</v>
      </c>
      <c r="Q23" s="2">
        <f t="shared" si="6"/>
        <v>4.0627802690582966</v>
      </c>
      <c r="R23" s="2">
        <f>VLOOKUP(A23,[1]TDSheet!$A:$S,19,0)</f>
        <v>102</v>
      </c>
      <c r="S23" s="2">
        <f>VLOOKUP(A23,[1]TDSheet!$A:$T,20,0)</f>
        <v>114</v>
      </c>
      <c r="T23" s="2">
        <f>VLOOKUP(A23,[1]TDSheet!$A:$L,12,0)</f>
        <v>109</v>
      </c>
      <c r="V23" s="2">
        <f t="shared" si="7"/>
        <v>257.83333333333331</v>
      </c>
      <c r="W23" s="23">
        <f>VLOOKUP(A23,[1]TDSheet!$A:$W,23,0)</f>
        <v>12</v>
      </c>
      <c r="X23" s="24">
        <v>86</v>
      </c>
      <c r="Y23" s="2">
        <f t="shared" si="9"/>
        <v>258</v>
      </c>
    </row>
    <row r="24" spans="1:25" ht="11.1" customHeight="1" x14ac:dyDescent="0.2">
      <c r="A24" s="8" t="s">
        <v>30</v>
      </c>
      <c r="B24" s="8" t="s">
        <v>16</v>
      </c>
      <c r="C24" s="10"/>
      <c r="D24" s="9">
        <v>432</v>
      </c>
      <c r="E24" s="9">
        <v>30</v>
      </c>
      <c r="F24" s="9">
        <v>402</v>
      </c>
      <c r="G24" s="23">
        <f>VLOOKUP(A24,[1]TDSheet!$A:$G,7,0)</f>
        <v>1</v>
      </c>
      <c r="H24" s="2">
        <f>VLOOKUP(A24,[2]Бердянск!$A:$E,4,0)</f>
        <v>30</v>
      </c>
      <c r="I24" s="2">
        <f t="shared" si="3"/>
        <v>0</v>
      </c>
      <c r="L24" s="2">
        <f t="shared" si="4"/>
        <v>10</v>
      </c>
      <c r="M24" s="25"/>
      <c r="N24" s="25"/>
      <c r="P24" s="2">
        <f t="shared" si="5"/>
        <v>40.200000000000003</v>
      </c>
      <c r="Q24" s="2">
        <f t="shared" si="6"/>
        <v>40.200000000000003</v>
      </c>
      <c r="R24" s="2">
        <f>VLOOKUP(A24,[1]TDSheet!$A:$S,19,0)</f>
        <v>10.8</v>
      </c>
      <c r="S24" s="2">
        <f>VLOOKUP(A24,[1]TDSheet!$A:$T,20,0)</f>
        <v>50.4</v>
      </c>
      <c r="T24" s="2">
        <f>VLOOKUP(A24,[1]TDSheet!$A:$L,12,0)</f>
        <v>22.8</v>
      </c>
      <c r="V24" s="2">
        <f t="shared" si="7"/>
        <v>0</v>
      </c>
      <c r="W24" s="23">
        <f>VLOOKUP(A24,[1]TDSheet!$A:$W,23,0)</f>
        <v>6</v>
      </c>
      <c r="X24" s="24">
        <f t="shared" si="8"/>
        <v>0</v>
      </c>
      <c r="Y24" s="2">
        <f t="shared" si="9"/>
        <v>0</v>
      </c>
    </row>
    <row r="25" spans="1:25" ht="11.1" customHeight="1" x14ac:dyDescent="0.2">
      <c r="A25" s="8" t="s">
        <v>31</v>
      </c>
      <c r="B25" s="8" t="s">
        <v>9</v>
      </c>
      <c r="C25" s="9">
        <v>4</v>
      </c>
      <c r="D25" s="9"/>
      <c r="E25" s="9"/>
      <c r="F25" s="9">
        <v>3</v>
      </c>
      <c r="G25" s="23">
        <f>VLOOKUP(A25,[1]TDSheet!$A:$G,7,0)</f>
        <v>0</v>
      </c>
      <c r="I25" s="2">
        <f t="shared" si="3"/>
        <v>0</v>
      </c>
      <c r="L25" s="2">
        <f t="shared" si="4"/>
        <v>0</v>
      </c>
      <c r="M25" s="25"/>
      <c r="N25" s="25"/>
      <c r="P25" s="2" t="e">
        <f t="shared" si="5"/>
        <v>#DIV/0!</v>
      </c>
      <c r="Q25" s="2" t="e">
        <f t="shared" si="6"/>
        <v>#DIV/0!</v>
      </c>
      <c r="R25" s="2">
        <f>VLOOKUP(A25,[1]TDSheet!$A:$S,19,0)</f>
        <v>0</v>
      </c>
      <c r="S25" s="2">
        <f>VLOOKUP(A25,[1]TDSheet!$A:$T,20,0)</f>
        <v>2.4</v>
      </c>
      <c r="T25" s="2">
        <f>VLOOKUP(A25,[1]TDSheet!$A:$L,12,0)</f>
        <v>0</v>
      </c>
      <c r="V25" s="2">
        <f t="shared" si="7"/>
        <v>0</v>
      </c>
      <c r="W25" s="23">
        <f>VLOOKUP(A25,[1]TDSheet!$A:$W,23,0)</f>
        <v>0</v>
      </c>
      <c r="X25" s="24">
        <v>0</v>
      </c>
      <c r="Y25" s="2">
        <f t="shared" si="9"/>
        <v>0</v>
      </c>
    </row>
    <row r="26" spans="1:25" ht="11.1" customHeight="1" x14ac:dyDescent="0.2">
      <c r="A26" s="8" t="s">
        <v>32</v>
      </c>
      <c r="B26" s="8" t="s">
        <v>9</v>
      </c>
      <c r="C26" s="9">
        <v>9</v>
      </c>
      <c r="D26" s="9">
        <v>192</v>
      </c>
      <c r="E26" s="9">
        <v>56</v>
      </c>
      <c r="F26" s="9">
        <v>136</v>
      </c>
      <c r="G26" s="23">
        <f>VLOOKUP(A26,[1]TDSheet!$A:$G,7,0)</f>
        <v>0.75</v>
      </c>
      <c r="H26" s="2">
        <f>VLOOKUP(A26,[2]Бердянск!$A:$E,4,0)</f>
        <v>56</v>
      </c>
      <c r="I26" s="2">
        <f t="shared" si="3"/>
        <v>0</v>
      </c>
      <c r="J26" s="2">
        <f>VLOOKUP(A26,[1]TDSheet!$A:$X,24,0)*W26</f>
        <v>224</v>
      </c>
      <c r="L26" s="2">
        <f t="shared" si="4"/>
        <v>18.666666666666668</v>
      </c>
      <c r="M26" s="25"/>
      <c r="N26" s="25"/>
      <c r="P26" s="2">
        <f t="shared" si="5"/>
        <v>19.285714285714285</v>
      </c>
      <c r="Q26" s="2">
        <f t="shared" si="6"/>
        <v>19.285714285714285</v>
      </c>
      <c r="R26" s="2">
        <f>VLOOKUP(A26,[1]TDSheet!$A:$S,19,0)</f>
        <v>12.6</v>
      </c>
      <c r="S26" s="2">
        <f>VLOOKUP(A26,[1]TDSheet!$A:$T,20,0)</f>
        <v>25.2</v>
      </c>
      <c r="T26" s="2">
        <f>VLOOKUP(A26,[1]TDSheet!$A:$L,12,0)</f>
        <v>34</v>
      </c>
      <c r="V26" s="2">
        <f t="shared" si="7"/>
        <v>0</v>
      </c>
      <c r="W26" s="23">
        <f>VLOOKUP(A26,[1]TDSheet!$A:$W,23,0)</f>
        <v>8</v>
      </c>
      <c r="X26" s="24">
        <f t="shared" si="8"/>
        <v>0</v>
      </c>
      <c r="Y26" s="2">
        <f t="shared" si="9"/>
        <v>0</v>
      </c>
    </row>
    <row r="27" spans="1:25" ht="11.1" customHeight="1" x14ac:dyDescent="0.2">
      <c r="A27" s="8" t="s">
        <v>33</v>
      </c>
      <c r="B27" s="8" t="s">
        <v>9</v>
      </c>
      <c r="C27" s="9">
        <v>142</v>
      </c>
      <c r="D27" s="9">
        <v>129</v>
      </c>
      <c r="E27" s="9">
        <v>131</v>
      </c>
      <c r="F27" s="9"/>
      <c r="G27" s="23">
        <f>VLOOKUP(A27,[1]TDSheet!$A:$G,7,0)</f>
        <v>0.9</v>
      </c>
      <c r="H27" s="2">
        <f>VLOOKUP(A27,[2]Бердянск!$A:$E,4,0)</f>
        <v>128</v>
      </c>
      <c r="I27" s="2">
        <f t="shared" si="3"/>
        <v>3</v>
      </c>
      <c r="L27" s="2">
        <f t="shared" si="4"/>
        <v>43.666666666666664</v>
      </c>
      <c r="M27" s="25">
        <f>8*L27-J27-F27</f>
        <v>349.33333333333331</v>
      </c>
      <c r="N27" s="25"/>
      <c r="P27" s="2">
        <f t="shared" si="5"/>
        <v>8</v>
      </c>
      <c r="Q27" s="2">
        <f t="shared" si="6"/>
        <v>0</v>
      </c>
      <c r="R27" s="2">
        <f>VLOOKUP(A27,[1]TDSheet!$A:$S,19,0)</f>
        <v>49</v>
      </c>
      <c r="S27" s="2">
        <f>VLOOKUP(A27,[1]TDSheet!$A:$T,20,0)</f>
        <v>43.6</v>
      </c>
      <c r="T27" s="2">
        <f>VLOOKUP(A27,[1]TDSheet!$A:$L,12,0)</f>
        <v>21.8</v>
      </c>
      <c r="V27" s="2">
        <f t="shared" si="7"/>
        <v>314.39999999999998</v>
      </c>
      <c r="W27" s="23">
        <f>VLOOKUP(A27,[1]TDSheet!$A:$W,23,0)</f>
        <v>8</v>
      </c>
      <c r="X27" s="24">
        <v>44</v>
      </c>
      <c r="Y27" s="2">
        <f t="shared" si="9"/>
        <v>316.8</v>
      </c>
    </row>
    <row r="28" spans="1:25" ht="11.1" customHeight="1" x14ac:dyDescent="0.2">
      <c r="A28" s="8" t="s">
        <v>34</v>
      </c>
      <c r="B28" s="8" t="s">
        <v>9</v>
      </c>
      <c r="C28" s="9">
        <v>460</v>
      </c>
      <c r="D28" s="9">
        <v>672</v>
      </c>
      <c r="E28" s="9">
        <v>375</v>
      </c>
      <c r="F28" s="9">
        <v>547</v>
      </c>
      <c r="G28" s="23">
        <f>VLOOKUP(A28,[1]TDSheet!$A:$G,7,0)</f>
        <v>0.9</v>
      </c>
      <c r="H28" s="2">
        <f>VLOOKUP(A28,[2]Бердянск!$A:$E,4,0)</f>
        <v>384</v>
      </c>
      <c r="I28" s="2">
        <f t="shared" si="3"/>
        <v>-9</v>
      </c>
      <c r="J28" s="2">
        <f>VLOOKUP(A28,[1]TDSheet!$A:$X,24,0)*W28</f>
        <v>600</v>
      </c>
      <c r="L28" s="2">
        <f t="shared" si="4"/>
        <v>125</v>
      </c>
      <c r="M28" s="25">
        <f>14*L28-J28-F28</f>
        <v>603</v>
      </c>
      <c r="N28" s="25"/>
      <c r="P28" s="2">
        <f t="shared" si="5"/>
        <v>14</v>
      </c>
      <c r="Q28" s="2">
        <f t="shared" si="6"/>
        <v>9.1760000000000002</v>
      </c>
      <c r="R28" s="2">
        <f>VLOOKUP(A28,[1]TDSheet!$A:$S,19,0)</f>
        <v>136.6</v>
      </c>
      <c r="S28" s="2">
        <f>VLOOKUP(A28,[1]TDSheet!$A:$T,20,0)</f>
        <v>140</v>
      </c>
      <c r="T28" s="2">
        <f>VLOOKUP(A28,[1]TDSheet!$A:$L,12,0)</f>
        <v>148.80000000000001</v>
      </c>
      <c r="V28" s="2">
        <f t="shared" si="7"/>
        <v>542.70000000000005</v>
      </c>
      <c r="W28" s="23">
        <f>VLOOKUP(A28,[1]TDSheet!$A:$W,23,0)</f>
        <v>8</v>
      </c>
      <c r="X28" s="24">
        <v>76</v>
      </c>
      <c r="Y28" s="2">
        <f t="shared" si="9"/>
        <v>547.20000000000005</v>
      </c>
    </row>
    <row r="29" spans="1:25" ht="11.1" customHeight="1" x14ac:dyDescent="0.2">
      <c r="A29" s="8" t="s">
        <v>35</v>
      </c>
      <c r="B29" s="8" t="s">
        <v>9</v>
      </c>
      <c r="C29" s="9">
        <v>162</v>
      </c>
      <c r="D29" s="9"/>
      <c r="E29" s="9">
        <v>157</v>
      </c>
      <c r="F29" s="9"/>
      <c r="G29" s="23">
        <f>VLOOKUP(A29,[1]TDSheet!$A:$G,7,0)</f>
        <v>0.43</v>
      </c>
      <c r="H29" s="2">
        <f>VLOOKUP(A29,[2]Бердянск!$A:$E,4,0)</f>
        <v>187</v>
      </c>
      <c r="I29" s="2">
        <f t="shared" si="3"/>
        <v>-30</v>
      </c>
      <c r="L29" s="2">
        <f t="shared" si="4"/>
        <v>52.333333333333336</v>
      </c>
      <c r="M29" s="25">
        <f>7*L29-J29-F29</f>
        <v>366.33333333333337</v>
      </c>
      <c r="N29" s="25"/>
      <c r="P29" s="2">
        <f t="shared" si="5"/>
        <v>7</v>
      </c>
      <c r="Q29" s="2">
        <f t="shared" si="6"/>
        <v>0</v>
      </c>
      <c r="R29" s="2">
        <f>VLOOKUP(A29,[1]TDSheet!$A:$S,19,0)</f>
        <v>42.2</v>
      </c>
      <c r="S29" s="2">
        <f>VLOOKUP(A29,[1]TDSheet!$A:$T,20,0)</f>
        <v>17.600000000000001</v>
      </c>
      <c r="T29" s="2">
        <f>VLOOKUP(A29,[1]TDSheet!$A:$L,12,0)</f>
        <v>13.4</v>
      </c>
      <c r="V29" s="2">
        <f t="shared" si="7"/>
        <v>157.52333333333334</v>
      </c>
      <c r="W29" s="23">
        <f>VLOOKUP(A29,[1]TDSheet!$A:$W,23,0)</f>
        <v>16</v>
      </c>
      <c r="X29" s="24">
        <v>23</v>
      </c>
      <c r="Y29" s="2">
        <f t="shared" si="9"/>
        <v>158.24</v>
      </c>
    </row>
    <row r="30" spans="1:25" ht="21.95" customHeight="1" x14ac:dyDescent="0.2">
      <c r="A30" s="8" t="s">
        <v>36</v>
      </c>
      <c r="B30" s="8" t="s">
        <v>16</v>
      </c>
      <c r="C30" s="9">
        <v>1700</v>
      </c>
      <c r="D30" s="9">
        <v>415</v>
      </c>
      <c r="E30" s="9">
        <v>1350</v>
      </c>
      <c r="F30" s="9">
        <v>560</v>
      </c>
      <c r="G30" s="23">
        <f>VLOOKUP(A30,[1]TDSheet!$A:$G,7,0)</f>
        <v>1</v>
      </c>
      <c r="H30" s="2">
        <f>VLOOKUP(A30,[2]Бердянск!$A:$E,4,0)</f>
        <v>1310</v>
      </c>
      <c r="I30" s="2">
        <f t="shared" si="3"/>
        <v>40</v>
      </c>
      <c r="J30" s="2">
        <f>VLOOKUP(A30,[1]TDSheet!$A:$X,24,0)*W30</f>
        <v>480</v>
      </c>
      <c r="L30" s="2">
        <f t="shared" si="4"/>
        <v>450</v>
      </c>
      <c r="M30" s="25">
        <f>10*L30-J30-F30</f>
        <v>3460</v>
      </c>
      <c r="N30" s="25"/>
      <c r="P30" s="2">
        <f t="shared" si="5"/>
        <v>10</v>
      </c>
      <c r="Q30" s="2">
        <f t="shared" si="6"/>
        <v>2.3111111111111109</v>
      </c>
      <c r="R30" s="2">
        <f>VLOOKUP(A30,[1]TDSheet!$A:$S,19,0)</f>
        <v>318</v>
      </c>
      <c r="S30" s="2">
        <f>VLOOKUP(A30,[1]TDSheet!$A:$T,20,0)</f>
        <v>262</v>
      </c>
      <c r="T30" s="2">
        <f>VLOOKUP(A30,[1]TDSheet!$A:$L,12,0)</f>
        <v>218</v>
      </c>
      <c r="V30" s="2">
        <f t="shared" si="7"/>
        <v>3460</v>
      </c>
      <c r="W30" s="23">
        <f>VLOOKUP(A30,[1]TDSheet!$A:$W,23,0)</f>
        <v>5</v>
      </c>
      <c r="X30" s="24">
        <v>700</v>
      </c>
      <c r="Y30" s="2">
        <f t="shared" si="9"/>
        <v>3500</v>
      </c>
    </row>
    <row r="31" spans="1:25" ht="11.1" customHeight="1" x14ac:dyDescent="0.2">
      <c r="A31" s="8" t="s">
        <v>37</v>
      </c>
      <c r="B31" s="8" t="s">
        <v>9</v>
      </c>
      <c r="C31" s="9">
        <v>-101</v>
      </c>
      <c r="D31" s="9">
        <v>3061</v>
      </c>
      <c r="E31" s="26">
        <f>636+E52</f>
        <v>702</v>
      </c>
      <c r="F31" s="26">
        <f>2215+F52</f>
        <v>2236</v>
      </c>
      <c r="G31" s="23">
        <f>VLOOKUP(A31,[1]TDSheet!$A:$G,7,0)</f>
        <v>0.9</v>
      </c>
      <c r="H31" s="2">
        <f>VLOOKUP(A31,[2]Бердянск!$A:$E,4,0)</f>
        <v>604</v>
      </c>
      <c r="I31" s="2">
        <f t="shared" si="3"/>
        <v>98</v>
      </c>
      <c r="J31" s="2">
        <f>VLOOKUP(A31,[1]TDSheet!$A:$X,24,0)*W31</f>
        <v>456</v>
      </c>
      <c r="L31" s="2">
        <f t="shared" si="4"/>
        <v>234</v>
      </c>
      <c r="M31" s="25">
        <f>14*L31-J31-F31</f>
        <v>584</v>
      </c>
      <c r="N31" s="25"/>
      <c r="P31" s="2">
        <f t="shared" si="5"/>
        <v>14</v>
      </c>
      <c r="Q31" s="2">
        <f t="shared" si="6"/>
        <v>11.504273504273504</v>
      </c>
      <c r="R31" s="2">
        <f>VLOOKUP(A31,[1]TDSheet!$A:$S,19,0)</f>
        <v>136.80000000000001</v>
      </c>
      <c r="S31" s="2">
        <f>VLOOKUP(A31,[1]TDSheet!$A:$T,20,0)</f>
        <v>332.2</v>
      </c>
      <c r="T31" s="2">
        <f>VLOOKUP(A31,[1]TDSheet!$A:$L,12,0)</f>
        <v>254.8</v>
      </c>
      <c r="V31" s="2">
        <f t="shared" si="7"/>
        <v>525.6</v>
      </c>
      <c r="W31" s="23">
        <f>VLOOKUP(A31,[1]TDSheet!$A:$W,23,0)</f>
        <v>8</v>
      </c>
      <c r="X31" s="24">
        <v>73</v>
      </c>
      <c r="Y31" s="2">
        <f t="shared" si="9"/>
        <v>525.6</v>
      </c>
    </row>
    <row r="32" spans="1:25" ht="11.1" customHeight="1" x14ac:dyDescent="0.2">
      <c r="A32" s="8" t="s">
        <v>38</v>
      </c>
      <c r="B32" s="8" t="s">
        <v>9</v>
      </c>
      <c r="C32" s="9">
        <v>238</v>
      </c>
      <c r="D32" s="9">
        <v>80</v>
      </c>
      <c r="E32" s="9">
        <v>230</v>
      </c>
      <c r="F32" s="9">
        <v>58</v>
      </c>
      <c r="G32" s="23">
        <f>VLOOKUP(A32,[1]TDSheet!$A:$G,7,0)</f>
        <v>0.43</v>
      </c>
      <c r="H32" s="2">
        <f>VLOOKUP(A32,[2]Бердянск!$A:$E,4,0)</f>
        <v>208</v>
      </c>
      <c r="I32" s="2">
        <f t="shared" si="3"/>
        <v>22</v>
      </c>
      <c r="L32" s="2">
        <f t="shared" si="4"/>
        <v>76.666666666666671</v>
      </c>
      <c r="M32" s="25">
        <f>8*L32-J32-F32</f>
        <v>555.33333333333337</v>
      </c>
      <c r="N32" s="25"/>
      <c r="P32" s="2">
        <f t="shared" si="5"/>
        <v>8</v>
      </c>
      <c r="Q32" s="2">
        <f t="shared" si="6"/>
        <v>0.75652173913043474</v>
      </c>
      <c r="R32" s="2">
        <f>VLOOKUP(A32,[1]TDSheet!$A:$S,19,0)</f>
        <v>48.4</v>
      </c>
      <c r="S32" s="2">
        <f>VLOOKUP(A32,[1]TDSheet!$A:$T,20,0)</f>
        <v>40.200000000000003</v>
      </c>
      <c r="T32" s="2">
        <f>VLOOKUP(A32,[1]TDSheet!$A:$L,12,0)</f>
        <v>25.4</v>
      </c>
      <c r="V32" s="2">
        <f t="shared" si="7"/>
        <v>238.79333333333335</v>
      </c>
      <c r="W32" s="23">
        <f>VLOOKUP(A32,[1]TDSheet!$A:$W,23,0)</f>
        <v>16</v>
      </c>
      <c r="X32" s="24">
        <v>35</v>
      </c>
      <c r="Y32" s="2">
        <f t="shared" si="9"/>
        <v>240.79999999999998</v>
      </c>
    </row>
    <row r="33" spans="1:25" ht="11.1" customHeight="1" x14ac:dyDescent="0.2">
      <c r="A33" s="8" t="s">
        <v>39</v>
      </c>
      <c r="B33" s="8" t="s">
        <v>9</v>
      </c>
      <c r="C33" s="9">
        <v>-3</v>
      </c>
      <c r="D33" s="9">
        <v>1357</v>
      </c>
      <c r="E33" s="9">
        <v>109</v>
      </c>
      <c r="F33" s="9">
        <v>1245</v>
      </c>
      <c r="G33" s="23">
        <f>VLOOKUP(A33,[1]TDSheet!$A:$G,7,0)</f>
        <v>0.7</v>
      </c>
      <c r="H33" s="2">
        <f>VLOOKUP(A33,[2]Бердянск!$A:$E,4,0)</f>
        <v>109</v>
      </c>
      <c r="I33" s="2">
        <f t="shared" si="3"/>
        <v>0</v>
      </c>
      <c r="L33" s="2">
        <f t="shared" si="4"/>
        <v>36.333333333333336</v>
      </c>
      <c r="M33" s="25"/>
      <c r="N33" s="25"/>
      <c r="P33" s="2">
        <f t="shared" si="5"/>
        <v>34.26605504587156</v>
      </c>
      <c r="Q33" s="2">
        <f t="shared" si="6"/>
        <v>34.26605504587156</v>
      </c>
      <c r="R33" s="2">
        <f>VLOOKUP(A33,[1]TDSheet!$A:$S,19,0)</f>
        <v>41</v>
      </c>
      <c r="S33" s="2">
        <f>VLOOKUP(A33,[1]TDSheet!$A:$T,20,0)</f>
        <v>127</v>
      </c>
      <c r="T33" s="2">
        <f>VLOOKUP(A33,[1]TDSheet!$A:$L,12,0)</f>
        <v>84.6</v>
      </c>
      <c r="V33" s="2">
        <f t="shared" si="7"/>
        <v>0</v>
      </c>
      <c r="W33" s="23">
        <f>VLOOKUP(A33,[1]TDSheet!$A:$W,23,0)</f>
        <v>8</v>
      </c>
      <c r="X33" s="24">
        <f t="shared" si="8"/>
        <v>0</v>
      </c>
      <c r="Y33" s="2">
        <f t="shared" si="9"/>
        <v>0</v>
      </c>
    </row>
    <row r="34" spans="1:25" ht="21.95" customHeight="1" x14ac:dyDescent="0.2">
      <c r="A34" s="8" t="s">
        <v>40</v>
      </c>
      <c r="B34" s="8" t="s">
        <v>9</v>
      </c>
      <c r="C34" s="9">
        <v>48</v>
      </c>
      <c r="D34" s="9">
        <v>48</v>
      </c>
      <c r="E34" s="9">
        <v>6</v>
      </c>
      <c r="F34" s="9">
        <v>48</v>
      </c>
      <c r="G34" s="23">
        <f>VLOOKUP(A34,[1]TDSheet!$A:$G,7,0)</f>
        <v>0.9</v>
      </c>
      <c r="H34" s="2">
        <f>VLOOKUP(A34,[2]Бердянск!$A:$E,4,0)</f>
        <v>8</v>
      </c>
      <c r="I34" s="2">
        <f t="shared" si="3"/>
        <v>-2</v>
      </c>
      <c r="L34" s="2">
        <f t="shared" si="4"/>
        <v>2</v>
      </c>
      <c r="M34" s="25"/>
      <c r="N34" s="25"/>
      <c r="P34" s="2">
        <f t="shared" si="5"/>
        <v>24</v>
      </c>
      <c r="Q34" s="2">
        <f t="shared" si="6"/>
        <v>24</v>
      </c>
      <c r="R34" s="2">
        <f>VLOOKUP(A34,[1]TDSheet!$A:$S,19,0)</f>
        <v>12.8</v>
      </c>
      <c r="S34" s="2">
        <f>VLOOKUP(A34,[1]TDSheet!$A:$T,20,0)</f>
        <v>2</v>
      </c>
      <c r="T34" s="2">
        <f>VLOOKUP(A34,[1]TDSheet!$A:$L,12,0)</f>
        <v>0</v>
      </c>
      <c r="V34" s="2">
        <f t="shared" si="7"/>
        <v>0</v>
      </c>
      <c r="W34" s="23">
        <f>VLOOKUP(A34,[1]TDSheet!$A:$W,23,0)</f>
        <v>8</v>
      </c>
      <c r="X34" s="24">
        <f t="shared" si="8"/>
        <v>0</v>
      </c>
      <c r="Y34" s="2">
        <f t="shared" si="9"/>
        <v>0</v>
      </c>
    </row>
    <row r="35" spans="1:25" ht="21.95" customHeight="1" x14ac:dyDescent="0.2">
      <c r="A35" s="8" t="s">
        <v>41</v>
      </c>
      <c r="B35" s="8" t="s">
        <v>9</v>
      </c>
      <c r="C35" s="9">
        <v>78</v>
      </c>
      <c r="D35" s="9">
        <v>200</v>
      </c>
      <c r="E35" s="9">
        <v>23</v>
      </c>
      <c r="F35" s="9">
        <v>179</v>
      </c>
      <c r="G35" s="23">
        <f>VLOOKUP(A35,[1]TDSheet!$A:$G,7,0)</f>
        <v>0.9</v>
      </c>
      <c r="H35" s="2">
        <f>VLOOKUP(A35,[2]Бердянск!$A:$E,4,0)</f>
        <v>21</v>
      </c>
      <c r="I35" s="2">
        <f t="shared" si="3"/>
        <v>2</v>
      </c>
      <c r="L35" s="2">
        <f t="shared" si="4"/>
        <v>7.666666666666667</v>
      </c>
      <c r="M35" s="25"/>
      <c r="N35" s="25"/>
      <c r="P35" s="2">
        <f t="shared" si="5"/>
        <v>23.34782608695652</v>
      </c>
      <c r="Q35" s="2">
        <f t="shared" si="6"/>
        <v>23.34782608695652</v>
      </c>
      <c r="R35" s="2">
        <f>VLOOKUP(A35,[1]TDSheet!$A:$S,19,0)</f>
        <v>18.8</v>
      </c>
      <c r="S35" s="2">
        <f>VLOOKUP(A35,[1]TDSheet!$A:$T,20,0)</f>
        <v>24.8</v>
      </c>
      <c r="T35" s="2">
        <f>VLOOKUP(A35,[1]TDSheet!$A:$L,12,0)</f>
        <v>17.600000000000001</v>
      </c>
      <c r="V35" s="2">
        <f t="shared" si="7"/>
        <v>0</v>
      </c>
      <c r="W35" s="23">
        <f>VLOOKUP(A35,[1]TDSheet!$A:$W,23,0)</f>
        <v>8</v>
      </c>
      <c r="X35" s="24">
        <f t="shared" si="8"/>
        <v>0</v>
      </c>
      <c r="Y35" s="2">
        <f t="shared" si="9"/>
        <v>0</v>
      </c>
    </row>
    <row r="36" spans="1:25" ht="11.1" customHeight="1" x14ac:dyDescent="0.2">
      <c r="A36" s="8" t="s">
        <v>42</v>
      </c>
      <c r="B36" s="8" t="s">
        <v>16</v>
      </c>
      <c r="C36" s="9">
        <v>180</v>
      </c>
      <c r="D36" s="9">
        <v>2350</v>
      </c>
      <c r="E36" s="9">
        <v>465</v>
      </c>
      <c r="F36" s="9">
        <v>1910</v>
      </c>
      <c r="G36" s="23">
        <f>VLOOKUP(A36,[1]TDSheet!$A:$G,7,0)</f>
        <v>1</v>
      </c>
      <c r="H36" s="2">
        <f>VLOOKUP(A36,[2]Бердянск!$A:$E,4,0)</f>
        <v>460</v>
      </c>
      <c r="I36" s="2">
        <f t="shared" si="3"/>
        <v>5</v>
      </c>
      <c r="J36" s="2">
        <f>VLOOKUP(A36,[1]TDSheet!$A:$X,24,0)*W36</f>
        <v>1355</v>
      </c>
      <c r="L36" s="2">
        <f t="shared" si="4"/>
        <v>155</v>
      </c>
      <c r="M36" s="25"/>
      <c r="N36" s="25"/>
      <c r="P36" s="2">
        <f t="shared" si="5"/>
        <v>21.06451612903226</v>
      </c>
      <c r="Q36" s="2">
        <f t="shared" si="6"/>
        <v>21.06451612903226</v>
      </c>
      <c r="R36" s="2">
        <f>VLOOKUP(A36,[1]TDSheet!$A:$S,19,0)</f>
        <v>190</v>
      </c>
      <c r="S36" s="2">
        <f>VLOOKUP(A36,[1]TDSheet!$A:$T,20,0)</f>
        <v>293</v>
      </c>
      <c r="T36" s="2">
        <f>VLOOKUP(A36,[1]TDSheet!$A:$L,12,0)</f>
        <v>307</v>
      </c>
      <c r="V36" s="2">
        <f t="shared" si="7"/>
        <v>0</v>
      </c>
      <c r="W36" s="23">
        <f>VLOOKUP(A36,[1]TDSheet!$A:$W,23,0)</f>
        <v>5</v>
      </c>
      <c r="X36" s="24">
        <f t="shared" si="8"/>
        <v>0</v>
      </c>
      <c r="Y36" s="2">
        <f t="shared" si="9"/>
        <v>0</v>
      </c>
    </row>
    <row r="37" spans="1:25" ht="11.1" customHeight="1" x14ac:dyDescent="0.2">
      <c r="A37" s="8" t="s">
        <v>43</v>
      </c>
      <c r="B37" s="8" t="s">
        <v>9</v>
      </c>
      <c r="C37" s="9">
        <v>33</v>
      </c>
      <c r="D37" s="9">
        <v>410</v>
      </c>
      <c r="E37" s="9">
        <v>77</v>
      </c>
      <c r="F37" s="9">
        <v>333</v>
      </c>
      <c r="G37" s="23">
        <f>VLOOKUP(A37,[1]TDSheet!$A:$G,7,0)</f>
        <v>1</v>
      </c>
      <c r="H37" s="2">
        <f>VLOOKUP(A37,[2]Бердянск!$A:$E,4,0)</f>
        <v>77</v>
      </c>
      <c r="I37" s="2">
        <f t="shared" si="3"/>
        <v>0</v>
      </c>
      <c r="J37" s="2">
        <f>VLOOKUP(A37,[1]TDSheet!$A:$X,24,0)*W37</f>
        <v>320</v>
      </c>
      <c r="L37" s="2">
        <f t="shared" si="4"/>
        <v>25.666666666666668</v>
      </c>
      <c r="M37" s="25"/>
      <c r="N37" s="25"/>
      <c r="P37" s="2">
        <f t="shared" si="5"/>
        <v>25.441558441558442</v>
      </c>
      <c r="Q37" s="2">
        <f t="shared" si="6"/>
        <v>25.441558441558442</v>
      </c>
      <c r="R37" s="2">
        <f>VLOOKUP(A37,[1]TDSheet!$A:$S,19,0)</f>
        <v>44.4</v>
      </c>
      <c r="S37" s="2">
        <f>VLOOKUP(A37,[1]TDSheet!$A:$T,20,0)</f>
        <v>58</v>
      </c>
      <c r="T37" s="2">
        <f>VLOOKUP(A37,[1]TDSheet!$A:$L,12,0)</f>
        <v>67</v>
      </c>
      <c r="V37" s="2">
        <f t="shared" si="7"/>
        <v>0</v>
      </c>
      <c r="W37" s="23">
        <f>VLOOKUP(A37,[1]TDSheet!$A:$W,23,0)</f>
        <v>5</v>
      </c>
      <c r="X37" s="24">
        <f t="shared" si="8"/>
        <v>0</v>
      </c>
      <c r="Y37" s="2">
        <f t="shared" si="9"/>
        <v>0</v>
      </c>
    </row>
    <row r="38" spans="1:25" ht="11.1" customHeight="1" x14ac:dyDescent="0.2">
      <c r="A38" s="8" t="s">
        <v>44</v>
      </c>
      <c r="B38" s="8" t="s">
        <v>9</v>
      </c>
      <c r="C38" s="9">
        <v>83</v>
      </c>
      <c r="D38" s="9"/>
      <c r="E38" s="9"/>
      <c r="F38" s="9">
        <v>83</v>
      </c>
      <c r="G38" s="23">
        <f>VLOOKUP(A38,[1]TDSheet!$A:$G,7,0)</f>
        <v>0.33</v>
      </c>
      <c r="I38" s="2">
        <f t="shared" si="3"/>
        <v>0</v>
      </c>
      <c r="L38" s="2">
        <f t="shared" si="4"/>
        <v>0</v>
      </c>
      <c r="M38" s="25"/>
      <c r="N38" s="25"/>
      <c r="P38" s="2" t="e">
        <f t="shared" si="5"/>
        <v>#DIV/0!</v>
      </c>
      <c r="Q38" s="2" t="e">
        <f t="shared" si="6"/>
        <v>#DIV/0!</v>
      </c>
      <c r="R38" s="2">
        <f>VLOOKUP(A38,[1]TDSheet!$A:$S,19,0)</f>
        <v>0</v>
      </c>
      <c r="S38" s="2">
        <f>VLOOKUP(A38,[1]TDSheet!$A:$T,20,0)</f>
        <v>0</v>
      </c>
      <c r="T38" s="2">
        <f>VLOOKUP(A38,[1]TDSheet!$A:$L,12,0)</f>
        <v>0</v>
      </c>
      <c r="V38" s="2">
        <f t="shared" si="7"/>
        <v>0</v>
      </c>
      <c r="W38" s="23">
        <f>VLOOKUP(A38,[1]TDSheet!$A:$W,23,0)</f>
        <v>6</v>
      </c>
      <c r="X38" s="24">
        <f t="shared" si="8"/>
        <v>0</v>
      </c>
      <c r="Y38" s="2">
        <f t="shared" si="9"/>
        <v>0</v>
      </c>
    </row>
    <row r="39" spans="1:25" ht="11.1" customHeight="1" x14ac:dyDescent="0.2">
      <c r="A39" s="8" t="s">
        <v>45</v>
      </c>
      <c r="B39" s="8" t="s">
        <v>16</v>
      </c>
      <c r="C39" s="9">
        <v>6</v>
      </c>
      <c r="D39" s="9"/>
      <c r="E39" s="9"/>
      <c r="F39" s="9"/>
      <c r="G39" s="23">
        <v>0</v>
      </c>
      <c r="I39" s="2">
        <f t="shared" si="3"/>
        <v>0</v>
      </c>
      <c r="J39" s="2">
        <f>VLOOKUP(A39,[1]TDSheet!$A:$X,24,0)*W39</f>
        <v>12</v>
      </c>
      <c r="L39" s="2">
        <f t="shared" si="4"/>
        <v>0</v>
      </c>
      <c r="M39" s="25">
        <v>6</v>
      </c>
      <c r="N39" s="25"/>
      <c r="P39" s="2" t="e">
        <f t="shared" si="5"/>
        <v>#DIV/0!</v>
      </c>
      <c r="Q39" s="2" t="e">
        <f t="shared" si="6"/>
        <v>#DIV/0!</v>
      </c>
      <c r="R39" s="2">
        <f>VLOOKUP(A39,[1]TDSheet!$A:$S,19,0)</f>
        <v>5.4</v>
      </c>
      <c r="S39" s="2">
        <f>VLOOKUP(A39,[1]TDSheet!$A:$T,20,0)</f>
        <v>1.2</v>
      </c>
      <c r="T39" s="2">
        <f>VLOOKUP(A39,[1]TDSheet!$A:$L,12,0)</f>
        <v>1.2</v>
      </c>
      <c r="V39" s="2">
        <f t="shared" si="7"/>
        <v>0</v>
      </c>
      <c r="W39" s="23">
        <f>VLOOKUP(A39,[1]TDSheet!$A:$W,23,0)</f>
        <v>3</v>
      </c>
      <c r="X39" s="24">
        <v>2</v>
      </c>
      <c r="Y39" s="2">
        <f t="shared" si="9"/>
        <v>0</v>
      </c>
    </row>
    <row r="40" spans="1:25" ht="11.1" customHeight="1" x14ac:dyDescent="0.2">
      <c r="A40" s="8" t="s">
        <v>46</v>
      </c>
      <c r="B40" s="8" t="s">
        <v>16</v>
      </c>
      <c r="C40" s="9">
        <v>30</v>
      </c>
      <c r="D40" s="9">
        <v>6</v>
      </c>
      <c r="E40" s="9">
        <v>12</v>
      </c>
      <c r="F40" s="9">
        <v>18</v>
      </c>
      <c r="G40" s="23">
        <v>1</v>
      </c>
      <c r="H40" s="2">
        <f>VLOOKUP(A40,[2]Бердянск!$A:$E,4,0)</f>
        <v>12</v>
      </c>
      <c r="I40" s="2">
        <f t="shared" si="3"/>
        <v>0</v>
      </c>
      <c r="L40" s="2">
        <f t="shared" si="4"/>
        <v>4</v>
      </c>
      <c r="M40" s="25"/>
      <c r="N40" s="25"/>
      <c r="P40" s="2">
        <f t="shared" si="5"/>
        <v>4.5</v>
      </c>
      <c r="Q40" s="2">
        <f t="shared" si="6"/>
        <v>4.5</v>
      </c>
      <c r="R40" s="2">
        <f>VLOOKUP(A40,[1]TDSheet!$A:$S,19,0)</f>
        <v>4.2</v>
      </c>
      <c r="S40" s="2">
        <f>VLOOKUP(A40,[1]TDSheet!$A:$T,20,0)</f>
        <v>1.8</v>
      </c>
      <c r="T40" s="2">
        <f>VLOOKUP(A40,[1]TDSheet!$A:$L,12,0)</f>
        <v>4.2</v>
      </c>
      <c r="V40" s="2">
        <f t="shared" si="7"/>
        <v>0</v>
      </c>
      <c r="W40" s="23">
        <f>VLOOKUP(A40,[1]TDSheet!$A:$W,23,0)</f>
        <v>0</v>
      </c>
      <c r="X40" s="24">
        <v>0</v>
      </c>
      <c r="Y40" s="2">
        <f t="shared" si="9"/>
        <v>0</v>
      </c>
    </row>
    <row r="41" spans="1:25" ht="11.1" customHeight="1" x14ac:dyDescent="0.2">
      <c r="A41" s="8" t="s">
        <v>47</v>
      </c>
      <c r="B41" s="8" t="s">
        <v>9</v>
      </c>
      <c r="C41" s="9">
        <v>42</v>
      </c>
      <c r="D41" s="9">
        <v>783</v>
      </c>
      <c r="E41" s="9">
        <v>264</v>
      </c>
      <c r="F41" s="9">
        <v>504</v>
      </c>
      <c r="G41" s="23">
        <f>VLOOKUP(A41,[1]TDSheet!$A:$G,7,0)</f>
        <v>0.25</v>
      </c>
      <c r="H41" s="2">
        <f>VLOOKUP(A41,[2]Бердянск!$A:$E,4,0)</f>
        <v>264</v>
      </c>
      <c r="I41" s="2">
        <f t="shared" si="3"/>
        <v>0</v>
      </c>
      <c r="J41" s="2">
        <f>VLOOKUP(A41,[1]TDSheet!$A:$X,24,0)*W41</f>
        <v>384</v>
      </c>
      <c r="L41" s="2">
        <f t="shared" si="4"/>
        <v>88</v>
      </c>
      <c r="M41" s="25">
        <f>13*L41-J41-F41</f>
        <v>256</v>
      </c>
      <c r="N41" s="25"/>
      <c r="P41" s="2">
        <f t="shared" si="5"/>
        <v>13</v>
      </c>
      <c r="Q41" s="2">
        <f t="shared" si="6"/>
        <v>10.090909090909092</v>
      </c>
      <c r="R41" s="2">
        <f>VLOOKUP(A41,[1]TDSheet!$A:$S,19,0)</f>
        <v>75.8</v>
      </c>
      <c r="S41" s="2">
        <f>VLOOKUP(A41,[1]TDSheet!$A:$T,20,0)</f>
        <v>100</v>
      </c>
      <c r="T41" s="2">
        <f>VLOOKUP(A41,[1]TDSheet!$A:$L,12,0)</f>
        <v>102.4</v>
      </c>
      <c r="V41" s="2">
        <f t="shared" si="7"/>
        <v>64</v>
      </c>
      <c r="W41" s="23">
        <f>VLOOKUP(A41,[1]TDSheet!$A:$W,23,0)</f>
        <v>12</v>
      </c>
      <c r="X41" s="24">
        <v>22</v>
      </c>
      <c r="Y41" s="2">
        <f t="shared" si="9"/>
        <v>66</v>
      </c>
    </row>
    <row r="42" spans="1:25" ht="11.1" customHeight="1" x14ac:dyDescent="0.2">
      <c r="A42" s="8" t="s">
        <v>48</v>
      </c>
      <c r="B42" s="8" t="s">
        <v>16</v>
      </c>
      <c r="C42" s="9">
        <v>23.4</v>
      </c>
      <c r="D42" s="9">
        <v>9</v>
      </c>
      <c r="E42" s="9"/>
      <c r="F42" s="9">
        <v>9</v>
      </c>
      <c r="G42" s="23">
        <f>VLOOKUP(A42,[1]TDSheet!$A:$G,7,0)</f>
        <v>1</v>
      </c>
      <c r="I42" s="2">
        <f t="shared" si="3"/>
        <v>0</v>
      </c>
      <c r="J42" s="2">
        <f>VLOOKUP(A42,[1]TDSheet!$A:$X,24,0)*W42</f>
        <v>54</v>
      </c>
      <c r="L42" s="2">
        <f t="shared" si="4"/>
        <v>0</v>
      </c>
      <c r="M42" s="25"/>
      <c r="N42" s="25"/>
      <c r="P42" s="2" t="e">
        <f t="shared" si="5"/>
        <v>#DIV/0!</v>
      </c>
      <c r="Q42" s="2" t="e">
        <f t="shared" si="6"/>
        <v>#DIV/0!</v>
      </c>
      <c r="R42" s="2">
        <f>VLOOKUP(A42,[1]TDSheet!$A:$S,19,0)</f>
        <v>2.88</v>
      </c>
      <c r="S42" s="2">
        <f>VLOOKUP(A42,[1]TDSheet!$A:$T,20,0)</f>
        <v>4.04</v>
      </c>
      <c r="T42" s="2">
        <f>VLOOKUP(A42,[1]TDSheet!$A:$L,12,0)</f>
        <v>6.56</v>
      </c>
      <c r="V42" s="2">
        <f t="shared" si="7"/>
        <v>0</v>
      </c>
      <c r="W42" s="23">
        <f>VLOOKUP(A42,[1]TDSheet!$A:$W,23,0)</f>
        <v>1.8</v>
      </c>
      <c r="X42" s="24">
        <f t="shared" si="8"/>
        <v>0</v>
      </c>
      <c r="Y42" s="2">
        <f t="shared" si="9"/>
        <v>0</v>
      </c>
    </row>
    <row r="43" spans="1:25" ht="11.1" customHeight="1" x14ac:dyDescent="0.2">
      <c r="A43" s="8" t="s">
        <v>49</v>
      </c>
      <c r="B43" s="8" t="s">
        <v>16</v>
      </c>
      <c r="C43" s="9">
        <v>-18</v>
      </c>
      <c r="D43" s="9">
        <v>18</v>
      </c>
      <c r="E43" s="9"/>
      <c r="F43" s="9"/>
      <c r="G43" s="23">
        <v>0</v>
      </c>
      <c r="I43" s="2">
        <f t="shared" si="3"/>
        <v>0</v>
      </c>
      <c r="L43" s="2">
        <f t="shared" si="4"/>
        <v>0</v>
      </c>
      <c r="M43" s="25"/>
      <c r="N43" s="25"/>
      <c r="P43" s="2" t="e">
        <f t="shared" si="5"/>
        <v>#DIV/0!</v>
      </c>
      <c r="Q43" s="2" t="e">
        <f t="shared" si="6"/>
        <v>#DIV/0!</v>
      </c>
      <c r="R43" s="2">
        <v>0</v>
      </c>
      <c r="S43" s="2">
        <v>0</v>
      </c>
      <c r="T43" s="2">
        <v>0</v>
      </c>
      <c r="V43" s="2">
        <f t="shared" si="7"/>
        <v>0</v>
      </c>
      <c r="W43" s="23">
        <v>0</v>
      </c>
      <c r="X43" s="24">
        <v>0</v>
      </c>
      <c r="Y43" s="2">
        <f t="shared" si="9"/>
        <v>0</v>
      </c>
    </row>
    <row r="44" spans="1:25" ht="11.1" customHeight="1" x14ac:dyDescent="0.2">
      <c r="A44" s="8" t="s">
        <v>50</v>
      </c>
      <c r="B44" s="8" t="s">
        <v>9</v>
      </c>
      <c r="C44" s="9">
        <v>107</v>
      </c>
      <c r="D44" s="9">
        <v>13</v>
      </c>
      <c r="E44" s="9">
        <v>8</v>
      </c>
      <c r="F44" s="9">
        <v>112</v>
      </c>
      <c r="G44" s="23">
        <f>VLOOKUP(A44,[1]TDSheet!$A:$G,7,0)</f>
        <v>0.2</v>
      </c>
      <c r="H44" s="2">
        <f>VLOOKUP(A44,[2]Бердянск!$A:$E,4,0)</f>
        <v>0</v>
      </c>
      <c r="I44" s="2">
        <f t="shared" si="3"/>
        <v>8</v>
      </c>
      <c r="J44" s="2">
        <f>VLOOKUP(A44,[1]TDSheet!$A:$X,24,0)*W44</f>
        <v>54</v>
      </c>
      <c r="L44" s="2">
        <f t="shared" si="4"/>
        <v>2.6666666666666665</v>
      </c>
      <c r="M44" s="25"/>
      <c r="N44" s="25"/>
      <c r="P44" s="2">
        <f t="shared" si="5"/>
        <v>62.25</v>
      </c>
      <c r="Q44" s="2">
        <f t="shared" si="6"/>
        <v>62.25</v>
      </c>
      <c r="R44" s="2">
        <f>VLOOKUP(A44,[1]TDSheet!$A:$S,19,0)</f>
        <v>1.8</v>
      </c>
      <c r="S44" s="2">
        <f>VLOOKUP(A44,[1]TDSheet!$A:$T,20,0)</f>
        <v>13.2</v>
      </c>
      <c r="T44" s="2">
        <f>VLOOKUP(A44,[1]TDSheet!$A:$L,12,0)</f>
        <v>13.8</v>
      </c>
      <c r="V44" s="2">
        <f t="shared" si="7"/>
        <v>0</v>
      </c>
      <c r="W44" s="23">
        <f>VLOOKUP(A44,[1]TDSheet!$A:$W,23,0)</f>
        <v>6</v>
      </c>
      <c r="X44" s="24">
        <f t="shared" si="8"/>
        <v>0</v>
      </c>
      <c r="Y44" s="2">
        <f t="shared" si="9"/>
        <v>0</v>
      </c>
    </row>
    <row r="45" spans="1:25" ht="11.1" customHeight="1" x14ac:dyDescent="0.2">
      <c r="A45" s="8" t="s">
        <v>51</v>
      </c>
      <c r="B45" s="8" t="s">
        <v>9</v>
      </c>
      <c r="C45" s="9">
        <v>42</v>
      </c>
      <c r="D45" s="9">
        <v>129</v>
      </c>
      <c r="E45" s="9">
        <v>14</v>
      </c>
      <c r="F45" s="9">
        <v>157</v>
      </c>
      <c r="G45" s="23">
        <f>VLOOKUP(A45,[1]TDSheet!$A:$G,7,0)</f>
        <v>0.2</v>
      </c>
      <c r="H45" s="2">
        <f>VLOOKUP(A45,[2]Бердянск!$A:$E,4,0)</f>
        <v>6</v>
      </c>
      <c r="I45" s="2">
        <f t="shared" si="3"/>
        <v>8</v>
      </c>
      <c r="J45" s="2">
        <f>VLOOKUP(A45,[1]TDSheet!$A:$X,24,0)*W45</f>
        <v>36</v>
      </c>
      <c r="L45" s="2">
        <f t="shared" si="4"/>
        <v>4.666666666666667</v>
      </c>
      <c r="M45" s="25"/>
      <c r="N45" s="25"/>
      <c r="P45" s="2">
        <f t="shared" si="5"/>
        <v>41.357142857142854</v>
      </c>
      <c r="Q45" s="2">
        <f t="shared" si="6"/>
        <v>41.357142857142854</v>
      </c>
      <c r="R45" s="2">
        <f>VLOOKUP(A45,[1]TDSheet!$A:$S,19,0)</f>
        <v>3.4</v>
      </c>
      <c r="S45" s="2">
        <f>VLOOKUP(A45,[1]TDSheet!$A:$T,20,0)</f>
        <v>18</v>
      </c>
      <c r="T45" s="2">
        <f>VLOOKUP(A45,[1]TDSheet!$A:$L,12,0)</f>
        <v>16</v>
      </c>
      <c r="V45" s="2">
        <f t="shared" si="7"/>
        <v>0</v>
      </c>
      <c r="W45" s="23">
        <f>VLOOKUP(A45,[1]TDSheet!$A:$W,23,0)</f>
        <v>6</v>
      </c>
      <c r="X45" s="24">
        <f t="shared" si="8"/>
        <v>0</v>
      </c>
      <c r="Y45" s="2">
        <f t="shared" si="9"/>
        <v>0</v>
      </c>
    </row>
    <row r="46" spans="1:25" ht="21.95" customHeight="1" x14ac:dyDescent="0.2">
      <c r="A46" s="8" t="s">
        <v>52</v>
      </c>
      <c r="B46" s="8" t="s">
        <v>9</v>
      </c>
      <c r="C46" s="9">
        <v>315</v>
      </c>
      <c r="D46" s="9"/>
      <c r="E46" s="9">
        <v>123</v>
      </c>
      <c r="F46" s="9">
        <v>160</v>
      </c>
      <c r="G46" s="23">
        <f>VLOOKUP(A46,[1]TDSheet!$A:$G,7,0)</f>
        <v>0.48</v>
      </c>
      <c r="H46" s="2">
        <f>VLOOKUP(A46,[2]Бердянск!$A:$E,4,0)</f>
        <v>123</v>
      </c>
      <c r="I46" s="2">
        <f t="shared" si="3"/>
        <v>0</v>
      </c>
      <c r="L46" s="2">
        <f t="shared" si="4"/>
        <v>41</v>
      </c>
      <c r="M46" s="25">
        <f>11*L46-J46-F46</f>
        <v>291</v>
      </c>
      <c r="N46" s="25"/>
      <c r="P46" s="2">
        <f t="shared" si="5"/>
        <v>11</v>
      </c>
      <c r="Q46" s="2">
        <f t="shared" si="6"/>
        <v>3.9024390243902438</v>
      </c>
      <c r="R46" s="2">
        <f>VLOOKUP(A46,[1]TDSheet!$A:$S,19,0)</f>
        <v>1.2</v>
      </c>
      <c r="S46" s="2">
        <f>VLOOKUP(A46,[1]TDSheet!$A:$T,20,0)</f>
        <v>17.600000000000001</v>
      </c>
      <c r="T46" s="2">
        <f>VLOOKUP(A46,[1]TDSheet!$A:$L,12,0)</f>
        <v>25</v>
      </c>
      <c r="V46" s="2">
        <f t="shared" si="7"/>
        <v>139.68</v>
      </c>
      <c r="W46" s="23">
        <f>VLOOKUP(A46,[1]TDSheet!$A:$W,23,0)</f>
        <v>8</v>
      </c>
      <c r="X46" s="24">
        <v>37</v>
      </c>
      <c r="Y46" s="2">
        <f t="shared" si="9"/>
        <v>142.07999999999998</v>
      </c>
    </row>
    <row r="47" spans="1:25" ht="11.1" customHeight="1" x14ac:dyDescent="0.2">
      <c r="A47" s="8" t="s">
        <v>53</v>
      </c>
      <c r="B47" s="8" t="s">
        <v>9</v>
      </c>
      <c r="C47" s="9">
        <v>259</v>
      </c>
      <c r="D47" s="9">
        <v>870</v>
      </c>
      <c r="E47" s="9">
        <v>360</v>
      </c>
      <c r="F47" s="9">
        <v>542</v>
      </c>
      <c r="G47" s="23">
        <f>VLOOKUP(A47,[1]TDSheet!$A:$G,7,0)</f>
        <v>0.25</v>
      </c>
      <c r="H47" s="2">
        <f>VLOOKUP(A47,[2]Бердянск!$A:$E,4,0)</f>
        <v>331</v>
      </c>
      <c r="I47" s="2">
        <f t="shared" si="3"/>
        <v>29</v>
      </c>
      <c r="J47" s="2">
        <f>VLOOKUP(A47,[1]TDSheet!$A:$X,24,0)*W47</f>
        <v>468</v>
      </c>
      <c r="L47" s="2">
        <f t="shared" si="4"/>
        <v>120</v>
      </c>
      <c r="M47" s="25">
        <f>13*L47-J47-F47</f>
        <v>550</v>
      </c>
      <c r="N47" s="25"/>
      <c r="P47" s="2">
        <f t="shared" si="5"/>
        <v>13</v>
      </c>
      <c r="Q47" s="2">
        <f t="shared" si="6"/>
        <v>8.4166666666666661</v>
      </c>
      <c r="R47" s="2">
        <f>VLOOKUP(A47,[1]TDSheet!$A:$S,19,0)</f>
        <v>112</v>
      </c>
      <c r="S47" s="2">
        <f>VLOOKUP(A47,[1]TDSheet!$A:$T,20,0)</f>
        <v>131.6</v>
      </c>
      <c r="T47" s="2">
        <f>VLOOKUP(A47,[1]TDSheet!$A:$L,12,0)</f>
        <v>133.4</v>
      </c>
      <c r="V47" s="2">
        <f t="shared" si="7"/>
        <v>137.5</v>
      </c>
      <c r="W47" s="23">
        <f>VLOOKUP(A47,[1]TDSheet!$A:$W,23,0)</f>
        <v>12</v>
      </c>
      <c r="X47" s="24">
        <v>46</v>
      </c>
      <c r="Y47" s="2">
        <f t="shared" si="9"/>
        <v>138</v>
      </c>
    </row>
    <row r="48" spans="1:25" ht="11.1" customHeight="1" x14ac:dyDescent="0.2">
      <c r="A48" s="8" t="s">
        <v>54</v>
      </c>
      <c r="B48" s="8" t="s">
        <v>9</v>
      </c>
      <c r="C48" s="9">
        <v>87</v>
      </c>
      <c r="D48" s="9">
        <v>1067</v>
      </c>
      <c r="E48" s="9">
        <v>280</v>
      </c>
      <c r="F48" s="9">
        <v>776</v>
      </c>
      <c r="G48" s="23">
        <f>VLOOKUP(A48,[1]TDSheet!$A:$G,7,0)</f>
        <v>0.25</v>
      </c>
      <c r="H48" s="2">
        <f>VLOOKUP(A48,[2]Бердянск!$A:$E,4,0)</f>
        <v>280</v>
      </c>
      <c r="I48" s="2">
        <f t="shared" si="3"/>
        <v>0</v>
      </c>
      <c r="J48" s="2">
        <f>VLOOKUP(A48,[1]TDSheet!$A:$X,24,0)*W48</f>
        <v>432</v>
      </c>
      <c r="L48" s="2">
        <f t="shared" si="4"/>
        <v>93.333333333333329</v>
      </c>
      <c r="M48" s="25"/>
      <c r="N48" s="25"/>
      <c r="P48" s="2">
        <f t="shared" si="5"/>
        <v>12.942857142857143</v>
      </c>
      <c r="Q48" s="2">
        <f t="shared" si="6"/>
        <v>12.942857142857143</v>
      </c>
      <c r="R48" s="2">
        <f>VLOOKUP(A48,[1]TDSheet!$A:$S,19,0)</f>
        <v>100.8</v>
      </c>
      <c r="S48" s="2">
        <f>VLOOKUP(A48,[1]TDSheet!$A:$T,20,0)</f>
        <v>135</v>
      </c>
      <c r="T48" s="2">
        <f>VLOOKUP(A48,[1]TDSheet!$A:$L,12,0)</f>
        <v>132.4</v>
      </c>
      <c r="V48" s="2">
        <f t="shared" si="7"/>
        <v>0</v>
      </c>
      <c r="W48" s="23">
        <f>VLOOKUP(A48,[1]TDSheet!$A:$W,23,0)</f>
        <v>12</v>
      </c>
      <c r="X48" s="24">
        <f t="shared" si="8"/>
        <v>0</v>
      </c>
      <c r="Y48" s="2">
        <f t="shared" si="9"/>
        <v>0</v>
      </c>
    </row>
    <row r="49" spans="1:25" ht="11.1" customHeight="1" x14ac:dyDescent="0.2">
      <c r="A49" s="8" t="s">
        <v>55</v>
      </c>
      <c r="B49" s="8" t="s">
        <v>16</v>
      </c>
      <c r="C49" s="9">
        <v>5.6</v>
      </c>
      <c r="D49" s="9"/>
      <c r="E49" s="9"/>
      <c r="F49" s="9">
        <v>5.4</v>
      </c>
      <c r="G49" s="23">
        <f>VLOOKUP(A49,[1]TDSheet!$A:$G,7,0)</f>
        <v>1</v>
      </c>
      <c r="I49" s="2">
        <f t="shared" si="3"/>
        <v>0</v>
      </c>
      <c r="L49" s="2">
        <f t="shared" si="4"/>
        <v>0</v>
      </c>
      <c r="M49" s="25"/>
      <c r="N49" s="25"/>
      <c r="P49" s="2" t="e">
        <f t="shared" si="5"/>
        <v>#DIV/0!</v>
      </c>
      <c r="Q49" s="2" t="e">
        <f t="shared" si="6"/>
        <v>#DIV/0!</v>
      </c>
      <c r="R49" s="2">
        <f>VLOOKUP(A49,[1]TDSheet!$A:$S,19,0)</f>
        <v>5.36</v>
      </c>
      <c r="S49" s="2">
        <f>VLOOKUP(A49,[1]TDSheet!$A:$T,20,0)</f>
        <v>2.7</v>
      </c>
      <c r="T49" s="2">
        <f>VLOOKUP(A49,[1]TDSheet!$A:$L,12,0)</f>
        <v>0.54</v>
      </c>
      <c r="V49" s="2">
        <f t="shared" si="7"/>
        <v>0</v>
      </c>
      <c r="W49" s="23">
        <f>VLOOKUP(A49,[1]TDSheet!$A:$W,23,0)</f>
        <v>2.7</v>
      </c>
      <c r="X49" s="24">
        <f t="shared" si="8"/>
        <v>0</v>
      </c>
      <c r="Y49" s="2">
        <f t="shared" si="9"/>
        <v>0</v>
      </c>
    </row>
    <row r="50" spans="1:25" ht="11.1" customHeight="1" x14ac:dyDescent="0.2">
      <c r="A50" s="8" t="s">
        <v>56</v>
      </c>
      <c r="B50" s="8" t="s">
        <v>16</v>
      </c>
      <c r="C50" s="9">
        <v>470</v>
      </c>
      <c r="D50" s="9"/>
      <c r="E50" s="9">
        <v>260</v>
      </c>
      <c r="F50" s="9">
        <v>5</v>
      </c>
      <c r="G50" s="23">
        <f>VLOOKUP(A50,[1]TDSheet!$A:$G,7,0)</f>
        <v>1</v>
      </c>
      <c r="H50" s="2">
        <f>VLOOKUP(A50,[2]Бердянск!$A:$E,4,0)</f>
        <v>240</v>
      </c>
      <c r="I50" s="2">
        <f t="shared" si="3"/>
        <v>20</v>
      </c>
      <c r="J50" s="2">
        <f>VLOOKUP(A50,[1]TDSheet!$A:$X,24,0)*W50</f>
        <v>880</v>
      </c>
      <c r="L50" s="2">
        <f t="shared" si="4"/>
        <v>86.666666666666671</v>
      </c>
      <c r="M50" s="25">
        <v>500</v>
      </c>
      <c r="N50" s="25"/>
      <c r="P50" s="2">
        <f t="shared" si="5"/>
        <v>15.98076923076923</v>
      </c>
      <c r="Q50" s="2">
        <f t="shared" si="6"/>
        <v>10.211538461538462</v>
      </c>
      <c r="R50" s="2">
        <f>VLOOKUP(A50,[1]TDSheet!$A:$S,19,0)</f>
        <v>105</v>
      </c>
      <c r="S50" s="2">
        <f>VLOOKUP(A50,[1]TDSheet!$A:$T,20,0)</f>
        <v>149.19999999999999</v>
      </c>
      <c r="T50" s="2">
        <f>VLOOKUP(A50,[1]TDSheet!$A:$L,12,0)</f>
        <v>147.80000000000001</v>
      </c>
      <c r="V50" s="2">
        <f t="shared" si="7"/>
        <v>500</v>
      </c>
      <c r="W50" s="23">
        <f>VLOOKUP(A50,[1]TDSheet!$A:$W,23,0)</f>
        <v>5</v>
      </c>
      <c r="X50" s="24">
        <v>100</v>
      </c>
      <c r="Y50" s="2">
        <f t="shared" si="9"/>
        <v>500</v>
      </c>
    </row>
    <row r="51" spans="1:25" ht="11.1" customHeight="1" x14ac:dyDescent="0.2">
      <c r="A51" s="8" t="s">
        <v>8</v>
      </c>
      <c r="B51" s="8" t="s">
        <v>9</v>
      </c>
      <c r="C51" s="9">
        <v>75</v>
      </c>
      <c r="D51" s="9"/>
      <c r="E51" s="26">
        <v>18</v>
      </c>
      <c r="F51" s="26">
        <v>57</v>
      </c>
      <c r="G51" s="23">
        <f>VLOOKUP(A51,[1]TDSheet!$A:$G,7,0)</f>
        <v>0</v>
      </c>
      <c r="H51" s="2">
        <f>VLOOKUP(A51,[2]Бердянск!$A:$E,4,0)</f>
        <v>18</v>
      </c>
      <c r="I51" s="2">
        <f t="shared" si="3"/>
        <v>0</v>
      </c>
      <c r="L51" s="2">
        <f t="shared" si="4"/>
        <v>6</v>
      </c>
      <c r="M51" s="25"/>
      <c r="N51" s="25"/>
      <c r="P51" s="2">
        <f t="shared" si="5"/>
        <v>9.5</v>
      </c>
      <c r="Q51" s="2">
        <f t="shared" si="6"/>
        <v>9.5</v>
      </c>
      <c r="R51" s="2">
        <f>VLOOKUP(A51,[1]TDSheet!$A:$S,19,0)</f>
        <v>0</v>
      </c>
      <c r="S51" s="2">
        <f>VLOOKUP(A51,[1]TDSheet!$A:$T,20,0)</f>
        <v>0</v>
      </c>
      <c r="T51" s="2">
        <f>VLOOKUP(A51,[1]TDSheet!$A:$L,12,0)</f>
        <v>0</v>
      </c>
      <c r="V51" s="2">
        <f t="shared" si="7"/>
        <v>0</v>
      </c>
      <c r="W51" s="23">
        <f>VLOOKUP(A51,[1]TDSheet!$A:$W,23,0)</f>
        <v>0</v>
      </c>
      <c r="X51" s="24">
        <v>0</v>
      </c>
      <c r="Y51" s="2">
        <f t="shared" si="9"/>
        <v>0</v>
      </c>
    </row>
    <row r="52" spans="1:25" ht="11.1" customHeight="1" x14ac:dyDescent="0.2">
      <c r="A52" s="27" t="s">
        <v>10</v>
      </c>
      <c r="B52" s="8" t="s">
        <v>9</v>
      </c>
      <c r="C52" s="9">
        <v>226</v>
      </c>
      <c r="D52" s="9">
        <v>34</v>
      </c>
      <c r="E52" s="26">
        <v>66</v>
      </c>
      <c r="F52" s="26">
        <v>21</v>
      </c>
      <c r="G52" s="23">
        <f>VLOOKUP(A52,[1]TDSheet!$A:$G,7,0)</f>
        <v>0</v>
      </c>
      <c r="H52" s="2">
        <f>VLOOKUP(A52,[2]Бердянск!$A:$E,4,0)</f>
        <v>70</v>
      </c>
      <c r="I52" s="2">
        <f t="shared" si="3"/>
        <v>-4</v>
      </c>
      <c r="L52" s="2">
        <f t="shared" si="4"/>
        <v>22</v>
      </c>
      <c r="M52" s="25"/>
      <c r="N52" s="25"/>
      <c r="P52" s="2">
        <f t="shared" si="5"/>
        <v>0.95454545454545459</v>
      </c>
      <c r="Q52" s="2">
        <f t="shared" si="6"/>
        <v>0.95454545454545459</v>
      </c>
      <c r="R52" s="2">
        <f>VLOOKUP(A52,[1]TDSheet!$A:$S,19,0)</f>
        <v>1.6</v>
      </c>
      <c r="S52" s="2">
        <f>VLOOKUP(A52,[1]TDSheet!$A:$T,20,0)</f>
        <v>1.6</v>
      </c>
      <c r="T52" s="2">
        <f>VLOOKUP(A52,[1]TDSheet!$A:$L,12,0)</f>
        <v>3.2</v>
      </c>
      <c r="V52" s="2">
        <f t="shared" si="7"/>
        <v>0</v>
      </c>
      <c r="W52" s="23">
        <f>VLOOKUP(A52,[1]TDSheet!$A:$W,23,0)</f>
        <v>0</v>
      </c>
      <c r="X52" s="24">
        <v>0</v>
      </c>
      <c r="Y52" s="2">
        <f t="shared" si="9"/>
        <v>0</v>
      </c>
    </row>
    <row r="53" spans="1:25" ht="11.1" customHeight="1" x14ac:dyDescent="0.2">
      <c r="A53" s="28" t="s">
        <v>77</v>
      </c>
      <c r="B53" s="8" t="s">
        <v>9</v>
      </c>
      <c r="C53" s="9"/>
      <c r="D53" s="9"/>
      <c r="E53" s="9"/>
      <c r="F53" s="9"/>
      <c r="G53" s="23">
        <f>VLOOKUP(A53,[1]TDSheet!$A:$G,7,0)</f>
        <v>0.25</v>
      </c>
      <c r="I53" s="2">
        <f t="shared" si="3"/>
        <v>0</v>
      </c>
      <c r="J53" s="2">
        <f>VLOOKUP(A53,[1]TDSheet!$A:$X,24,0)*W53</f>
        <v>12</v>
      </c>
      <c r="L53" s="2">
        <f t="shared" si="4"/>
        <v>0</v>
      </c>
      <c r="M53" s="25"/>
      <c r="N53" s="25"/>
      <c r="P53" s="2" t="e">
        <f t="shared" si="5"/>
        <v>#DIV/0!</v>
      </c>
      <c r="Q53" s="2" t="e">
        <f t="shared" si="6"/>
        <v>#DIV/0!</v>
      </c>
      <c r="R53" s="2">
        <f>VLOOKUP(A53,[1]TDSheet!$A:$S,19,0)</f>
        <v>0</v>
      </c>
      <c r="S53" s="2">
        <f>VLOOKUP(A53,[1]TDSheet!$A:$T,20,0)</f>
        <v>0</v>
      </c>
      <c r="T53" s="2">
        <f>VLOOKUP(A53,[1]TDSheet!$A:$L,12,0)</f>
        <v>0</v>
      </c>
      <c r="U53" s="2" t="str">
        <f>VLOOKUP(A53,[1]TDSheet!$A:$U,21,0)</f>
        <v>согласовал Химич</v>
      </c>
      <c r="V53" s="2">
        <f t="shared" si="7"/>
        <v>0</v>
      </c>
      <c r="W53" s="23">
        <f>VLOOKUP(A53,[1]TDSheet!$A:$W,23,0)</f>
        <v>12</v>
      </c>
      <c r="X53" s="24">
        <f t="shared" si="8"/>
        <v>0</v>
      </c>
      <c r="Y53" s="2">
        <f t="shared" si="9"/>
        <v>0</v>
      </c>
    </row>
  </sheetData>
  <autoFilter ref="A3:Y53" xr:uid="{13A6E36E-8313-457A-A11F-3B69AF141EC2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2024-01-11T06:06:49Z</dcterms:modified>
</cp:coreProperties>
</file>