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04,01,24 ЗПФ\"/>
    </mc:Choice>
  </mc:AlternateContent>
  <xr:revisionPtr revIDLastSave="0" documentId="13_ncr:1_{BF60307F-3901-4A7D-9E71-71DF9E4F509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TDSheet!$A$3:$Y$56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9" i="1"/>
  <c r="Y11" i="1"/>
  <c r="Y12" i="1"/>
  <c r="Y13" i="1"/>
  <c r="Y15" i="1"/>
  <c r="Y17" i="1"/>
  <c r="Y18" i="1"/>
  <c r="Y21" i="1"/>
  <c r="Y25" i="1"/>
  <c r="Y26" i="1"/>
  <c r="Y27" i="1"/>
  <c r="Y29" i="1"/>
  <c r="Y31" i="1"/>
  <c r="Y37" i="1"/>
  <c r="Y40" i="1"/>
  <c r="Y44" i="1"/>
  <c r="Y45" i="1"/>
  <c r="Y46" i="1"/>
  <c r="Y51" i="1"/>
  <c r="Y6" i="1"/>
  <c r="V7" i="1" l="1"/>
  <c r="V9" i="1"/>
  <c r="V11" i="1"/>
  <c r="V12" i="1"/>
  <c r="V13" i="1"/>
  <c r="V15" i="1"/>
  <c r="V17" i="1"/>
  <c r="V18" i="1"/>
  <c r="V21" i="1"/>
  <c r="V25" i="1"/>
  <c r="V26" i="1"/>
  <c r="V27" i="1"/>
  <c r="V29" i="1"/>
  <c r="V31" i="1"/>
  <c r="V37" i="1"/>
  <c r="V40" i="1"/>
  <c r="V44" i="1"/>
  <c r="V45" i="1"/>
  <c r="V46" i="1"/>
  <c r="V51" i="1"/>
  <c r="V6" i="1"/>
  <c r="L7" i="1"/>
  <c r="P7" i="1" s="1"/>
  <c r="L8" i="1"/>
  <c r="L9" i="1"/>
  <c r="P9" i="1" s="1"/>
  <c r="L10" i="1"/>
  <c r="L11" i="1"/>
  <c r="P11" i="1" s="1"/>
  <c r="L12" i="1"/>
  <c r="L13" i="1"/>
  <c r="P13" i="1" s="1"/>
  <c r="L14" i="1"/>
  <c r="L15" i="1"/>
  <c r="P15" i="1" s="1"/>
  <c r="L16" i="1"/>
  <c r="M16" i="1" s="1"/>
  <c r="L17" i="1"/>
  <c r="P17" i="1" s="1"/>
  <c r="L18" i="1"/>
  <c r="L19" i="1"/>
  <c r="L20" i="1"/>
  <c r="L21" i="1"/>
  <c r="P21" i="1" s="1"/>
  <c r="L22" i="1"/>
  <c r="L23" i="1"/>
  <c r="M23" i="1" s="1"/>
  <c r="L24" i="1"/>
  <c r="L25" i="1"/>
  <c r="P25" i="1" s="1"/>
  <c r="L26" i="1"/>
  <c r="L27" i="1"/>
  <c r="P27" i="1" s="1"/>
  <c r="L28" i="1"/>
  <c r="L29" i="1"/>
  <c r="P29" i="1" s="1"/>
  <c r="L30" i="1"/>
  <c r="M30" i="1" s="1"/>
  <c r="L31" i="1"/>
  <c r="P31" i="1" s="1"/>
  <c r="L32" i="1"/>
  <c r="L33" i="1"/>
  <c r="L34" i="1"/>
  <c r="L35" i="1"/>
  <c r="L36" i="1"/>
  <c r="L37" i="1"/>
  <c r="P37" i="1" s="1"/>
  <c r="L38" i="1"/>
  <c r="L39" i="1"/>
  <c r="L40" i="1"/>
  <c r="L41" i="1"/>
  <c r="L42" i="1"/>
  <c r="L43" i="1"/>
  <c r="L44" i="1"/>
  <c r="P44" i="1" s="1"/>
  <c r="L45" i="1"/>
  <c r="P45" i="1" s="1"/>
  <c r="L46" i="1"/>
  <c r="P46" i="1" s="1"/>
  <c r="L47" i="1"/>
  <c r="P47" i="1" s="1"/>
  <c r="L48" i="1"/>
  <c r="L49" i="1"/>
  <c r="L50" i="1"/>
  <c r="L51" i="1"/>
  <c r="P51" i="1" s="1"/>
  <c r="L52" i="1"/>
  <c r="L53" i="1"/>
  <c r="M53" i="1" s="1"/>
  <c r="L54" i="1"/>
  <c r="P54" i="1" s="1"/>
  <c r="L55" i="1"/>
  <c r="M55" i="1" s="1"/>
  <c r="L56" i="1"/>
  <c r="L6" i="1"/>
  <c r="Q6" i="1" s="1"/>
  <c r="I7" i="1"/>
  <c r="I9" i="1"/>
  <c r="I11" i="1"/>
  <c r="I12" i="1"/>
  <c r="I13" i="1"/>
  <c r="I14" i="1"/>
  <c r="I15" i="1"/>
  <c r="I17" i="1"/>
  <c r="I18" i="1"/>
  <c r="I21" i="1"/>
  <c r="I25" i="1"/>
  <c r="I26" i="1"/>
  <c r="I27" i="1"/>
  <c r="I29" i="1"/>
  <c r="I31" i="1"/>
  <c r="I37" i="1"/>
  <c r="I40" i="1"/>
  <c r="I44" i="1"/>
  <c r="I45" i="1"/>
  <c r="I46" i="1"/>
  <c r="I47" i="1"/>
  <c r="I48" i="1"/>
  <c r="I51" i="1"/>
  <c r="I54" i="1"/>
  <c r="I56" i="1"/>
  <c r="I6" i="1"/>
  <c r="H8" i="1"/>
  <c r="I8" i="1" s="1"/>
  <c r="H10" i="1"/>
  <c r="I10" i="1" s="1"/>
  <c r="H16" i="1"/>
  <c r="I16" i="1" s="1"/>
  <c r="H19" i="1"/>
  <c r="I19" i="1" s="1"/>
  <c r="H20" i="1"/>
  <c r="I20" i="1" s="1"/>
  <c r="H22" i="1"/>
  <c r="I22" i="1" s="1"/>
  <c r="H23" i="1"/>
  <c r="I23" i="1" s="1"/>
  <c r="H24" i="1"/>
  <c r="I24" i="1" s="1"/>
  <c r="H28" i="1"/>
  <c r="I28" i="1" s="1"/>
  <c r="H30" i="1"/>
  <c r="I30" i="1" s="1"/>
  <c r="H32" i="1"/>
  <c r="I32" i="1" s="1"/>
  <c r="H33" i="1"/>
  <c r="I33" i="1" s="1"/>
  <c r="H34" i="1"/>
  <c r="I34" i="1" s="1"/>
  <c r="H35" i="1"/>
  <c r="I35" i="1" s="1"/>
  <c r="H36" i="1"/>
  <c r="I36" i="1" s="1"/>
  <c r="H38" i="1"/>
  <c r="I38" i="1" s="1"/>
  <c r="H39" i="1"/>
  <c r="I39" i="1" s="1"/>
  <c r="H41" i="1"/>
  <c r="I41" i="1" s="1"/>
  <c r="H42" i="1"/>
  <c r="I42" i="1" s="1"/>
  <c r="H43" i="1"/>
  <c r="I43" i="1" s="1"/>
  <c r="H49" i="1"/>
  <c r="I49" i="1" s="1"/>
  <c r="H50" i="1"/>
  <c r="I50" i="1" s="1"/>
  <c r="H52" i="1"/>
  <c r="I52" i="1" s="1"/>
  <c r="H53" i="1"/>
  <c r="I53" i="1" s="1"/>
  <c r="H55" i="1"/>
  <c r="I55" i="1" s="1"/>
  <c r="G8" i="1"/>
  <c r="R8" i="1"/>
  <c r="S8" i="1"/>
  <c r="T8" i="1"/>
  <c r="W8" i="1"/>
  <c r="G10" i="1"/>
  <c r="R10" i="1"/>
  <c r="S10" i="1"/>
  <c r="T10" i="1"/>
  <c r="W10" i="1"/>
  <c r="G14" i="1"/>
  <c r="V14" i="1" s="1"/>
  <c r="R14" i="1"/>
  <c r="S14" i="1"/>
  <c r="T14" i="1"/>
  <c r="W14" i="1"/>
  <c r="Y14" i="1" s="1"/>
  <c r="G16" i="1"/>
  <c r="R16" i="1"/>
  <c r="S16" i="1"/>
  <c r="T16" i="1"/>
  <c r="W16" i="1"/>
  <c r="Y16" i="1" s="1"/>
  <c r="G19" i="1"/>
  <c r="V19" i="1" s="1"/>
  <c r="R19" i="1"/>
  <c r="S19" i="1"/>
  <c r="T19" i="1"/>
  <c r="W19" i="1"/>
  <c r="G20" i="1"/>
  <c r="V20" i="1" s="1"/>
  <c r="R20" i="1"/>
  <c r="S20" i="1"/>
  <c r="T20" i="1"/>
  <c r="W20" i="1"/>
  <c r="X20" i="1" s="1"/>
  <c r="Y20" i="1" s="1"/>
  <c r="G22" i="1"/>
  <c r="R22" i="1"/>
  <c r="S22" i="1"/>
  <c r="T22" i="1"/>
  <c r="W22" i="1"/>
  <c r="G23" i="1"/>
  <c r="R23" i="1"/>
  <c r="S23" i="1"/>
  <c r="T23" i="1"/>
  <c r="W23" i="1"/>
  <c r="Y23" i="1" s="1"/>
  <c r="G24" i="1"/>
  <c r="V24" i="1" s="1"/>
  <c r="R24" i="1"/>
  <c r="S24" i="1"/>
  <c r="T24" i="1"/>
  <c r="W24" i="1"/>
  <c r="G28" i="1"/>
  <c r="R28" i="1"/>
  <c r="S28" i="1"/>
  <c r="T28" i="1"/>
  <c r="W28" i="1"/>
  <c r="G30" i="1"/>
  <c r="V30" i="1" s="1"/>
  <c r="R30" i="1"/>
  <c r="S30" i="1"/>
  <c r="T30" i="1"/>
  <c r="W30" i="1"/>
  <c r="Y30" i="1" s="1"/>
  <c r="G32" i="1"/>
  <c r="R32" i="1"/>
  <c r="S32" i="1"/>
  <c r="T32" i="1"/>
  <c r="W32" i="1"/>
  <c r="G33" i="1"/>
  <c r="R33" i="1"/>
  <c r="S33" i="1"/>
  <c r="T33" i="1"/>
  <c r="W33" i="1"/>
  <c r="G34" i="1"/>
  <c r="V34" i="1" s="1"/>
  <c r="R34" i="1"/>
  <c r="S34" i="1"/>
  <c r="T34" i="1"/>
  <c r="W34" i="1"/>
  <c r="G35" i="1"/>
  <c r="R35" i="1"/>
  <c r="S35" i="1"/>
  <c r="T35" i="1"/>
  <c r="W35" i="1"/>
  <c r="G36" i="1"/>
  <c r="R36" i="1"/>
  <c r="S36" i="1"/>
  <c r="T36" i="1"/>
  <c r="W36" i="1"/>
  <c r="G38" i="1"/>
  <c r="V38" i="1" s="1"/>
  <c r="R38" i="1"/>
  <c r="S38" i="1"/>
  <c r="T38" i="1"/>
  <c r="W38" i="1"/>
  <c r="G39" i="1"/>
  <c r="R39" i="1"/>
  <c r="S39" i="1"/>
  <c r="T39" i="1"/>
  <c r="W39" i="1"/>
  <c r="Y39" i="1" s="1"/>
  <c r="G41" i="1"/>
  <c r="V41" i="1" s="1"/>
  <c r="R41" i="1"/>
  <c r="S41" i="1"/>
  <c r="T41" i="1"/>
  <c r="W41" i="1"/>
  <c r="G42" i="1"/>
  <c r="V42" i="1" s="1"/>
  <c r="R42" i="1"/>
  <c r="S42" i="1"/>
  <c r="T42" i="1"/>
  <c r="W42" i="1"/>
  <c r="G43" i="1"/>
  <c r="V43" i="1" s="1"/>
  <c r="R43" i="1"/>
  <c r="S43" i="1"/>
  <c r="T43" i="1"/>
  <c r="W43" i="1"/>
  <c r="G47" i="1"/>
  <c r="V47" i="1" s="1"/>
  <c r="R47" i="1"/>
  <c r="S47" i="1"/>
  <c r="T47" i="1"/>
  <c r="U47" i="1"/>
  <c r="W47" i="1"/>
  <c r="X47" i="1" s="1"/>
  <c r="Y47" i="1" s="1"/>
  <c r="G48" i="1"/>
  <c r="V48" i="1" s="1"/>
  <c r="R48" i="1"/>
  <c r="S48" i="1"/>
  <c r="T48" i="1"/>
  <c r="W48" i="1"/>
  <c r="G49" i="1"/>
  <c r="R49" i="1"/>
  <c r="S49" i="1"/>
  <c r="T49" i="1"/>
  <c r="W49" i="1"/>
  <c r="G50" i="1"/>
  <c r="V50" i="1" s="1"/>
  <c r="R50" i="1"/>
  <c r="S50" i="1"/>
  <c r="T50" i="1"/>
  <c r="W50" i="1"/>
  <c r="G52" i="1"/>
  <c r="R52" i="1"/>
  <c r="S52" i="1"/>
  <c r="T52" i="1"/>
  <c r="W52" i="1"/>
  <c r="G53" i="1"/>
  <c r="R53" i="1"/>
  <c r="S53" i="1"/>
  <c r="T53" i="1"/>
  <c r="W53" i="1"/>
  <c r="Y53" i="1" s="1"/>
  <c r="G54" i="1"/>
  <c r="V54" i="1" s="1"/>
  <c r="R54" i="1"/>
  <c r="S54" i="1"/>
  <c r="T54" i="1"/>
  <c r="W54" i="1"/>
  <c r="Y54" i="1" s="1"/>
  <c r="G55" i="1"/>
  <c r="R55" i="1"/>
  <c r="S55" i="1"/>
  <c r="T55" i="1"/>
  <c r="W55" i="1"/>
  <c r="Y55" i="1" s="1"/>
  <c r="G56" i="1"/>
  <c r="V56" i="1" s="1"/>
  <c r="R56" i="1"/>
  <c r="S56" i="1"/>
  <c r="T56" i="1"/>
  <c r="U56" i="1"/>
  <c r="W56" i="1"/>
  <c r="F5" i="1"/>
  <c r="E5" i="1"/>
  <c r="N5" i="1"/>
  <c r="K5" i="1"/>
  <c r="J52" i="1" l="1"/>
  <c r="M52" i="1" s="1"/>
  <c r="Y52" i="1"/>
  <c r="J49" i="1"/>
  <c r="M49" i="1" s="1"/>
  <c r="Y49" i="1"/>
  <c r="J35" i="1"/>
  <c r="Y35" i="1"/>
  <c r="J33" i="1"/>
  <c r="M33" i="1" s="1"/>
  <c r="Y33" i="1"/>
  <c r="J22" i="1"/>
  <c r="Q22" i="1" s="1"/>
  <c r="Y22" i="1"/>
  <c r="J8" i="1"/>
  <c r="Q8" i="1" s="1"/>
  <c r="Y8" i="1"/>
  <c r="J36" i="1"/>
  <c r="M36" i="1" s="1"/>
  <c r="P36" i="1" s="1"/>
  <c r="Y36" i="1"/>
  <c r="J32" i="1"/>
  <c r="Y32" i="1"/>
  <c r="J28" i="1"/>
  <c r="M28" i="1" s="1"/>
  <c r="Y28" i="1"/>
  <c r="J10" i="1"/>
  <c r="Q10" i="1" s="1"/>
  <c r="Y10" i="1"/>
  <c r="J56" i="1"/>
  <c r="P56" i="1" s="1"/>
  <c r="X56" i="1"/>
  <c r="Y56" i="1" s="1"/>
  <c r="J43" i="1"/>
  <c r="P43" i="1" s="1"/>
  <c r="X43" i="1"/>
  <c r="Y43" i="1" s="1"/>
  <c r="J41" i="1"/>
  <c r="Q41" i="1" s="1"/>
  <c r="X41" i="1"/>
  <c r="Y41" i="1" s="1"/>
  <c r="J38" i="1"/>
  <c r="Q38" i="1" s="1"/>
  <c r="X38" i="1"/>
  <c r="Y38" i="1" s="1"/>
  <c r="J24" i="1"/>
  <c r="Q24" i="1" s="1"/>
  <c r="X24" i="1"/>
  <c r="Y24" i="1" s="1"/>
  <c r="J19" i="1"/>
  <c r="Q19" i="1" s="1"/>
  <c r="X19" i="1"/>
  <c r="Y19" i="1" s="1"/>
  <c r="J50" i="1"/>
  <c r="Q50" i="1" s="1"/>
  <c r="X50" i="1"/>
  <c r="Y50" i="1" s="1"/>
  <c r="J48" i="1"/>
  <c r="P48" i="1" s="1"/>
  <c r="X48" i="1"/>
  <c r="Y48" i="1" s="1"/>
  <c r="J42" i="1"/>
  <c r="Q42" i="1" s="1"/>
  <c r="X42" i="1"/>
  <c r="Y42" i="1" s="1"/>
  <c r="J34" i="1"/>
  <c r="P34" i="1" s="1"/>
  <c r="X34" i="1"/>
  <c r="Y34" i="1" s="1"/>
  <c r="V16" i="1"/>
  <c r="V53" i="1"/>
  <c r="M35" i="1"/>
  <c r="V23" i="1"/>
  <c r="M32" i="1"/>
  <c r="V32" i="1" s="1"/>
  <c r="Q53" i="1"/>
  <c r="Q37" i="1"/>
  <c r="Q25" i="1"/>
  <c r="Q15" i="1"/>
  <c r="Q7" i="1"/>
  <c r="Q35" i="1"/>
  <c r="M8" i="1"/>
  <c r="P6" i="1"/>
  <c r="Q45" i="1"/>
  <c r="Q29" i="1"/>
  <c r="Q21" i="1"/>
  <c r="Q11" i="1"/>
  <c r="Q52" i="1"/>
  <c r="Q49" i="1"/>
  <c r="P50" i="1"/>
  <c r="P53" i="1"/>
  <c r="P23" i="1"/>
  <c r="Q55" i="1"/>
  <c r="Q51" i="1"/>
  <c r="Q47" i="1"/>
  <c r="Q39" i="1"/>
  <c r="Q31" i="1"/>
  <c r="Q27" i="1"/>
  <c r="Q23" i="1"/>
  <c r="Q17" i="1"/>
  <c r="Q13" i="1"/>
  <c r="Q9" i="1"/>
  <c r="M39" i="1"/>
  <c r="P35" i="1"/>
  <c r="Q36" i="1"/>
  <c r="P40" i="1"/>
  <c r="Q40" i="1"/>
  <c r="P30" i="1"/>
  <c r="Q30" i="1"/>
  <c r="P26" i="1"/>
  <c r="Q26" i="1"/>
  <c r="P20" i="1"/>
  <c r="Q20" i="1"/>
  <c r="P18" i="1"/>
  <c r="Q18" i="1"/>
  <c r="P16" i="1"/>
  <c r="Q16" i="1"/>
  <c r="P14" i="1"/>
  <c r="Q14" i="1"/>
  <c r="P12" i="1"/>
  <c r="Q12" i="1"/>
  <c r="Q32" i="1"/>
  <c r="P8" i="1"/>
  <c r="Q54" i="1"/>
  <c r="Q46" i="1"/>
  <c r="Q44" i="1"/>
  <c r="L5" i="1"/>
  <c r="I5" i="1"/>
  <c r="H5" i="1"/>
  <c r="S5" i="1"/>
  <c r="T5" i="1"/>
  <c r="R5" i="1"/>
  <c r="P32" i="1" l="1"/>
  <c r="Q56" i="1"/>
  <c r="Q28" i="1"/>
  <c r="Q34" i="1"/>
  <c r="P42" i="1"/>
  <c r="M22" i="1"/>
  <c r="M10" i="1"/>
  <c r="Q48" i="1"/>
  <c r="P19" i="1"/>
  <c r="P28" i="1"/>
  <c r="P24" i="1"/>
  <c r="P41" i="1"/>
  <c r="Q33" i="1"/>
  <c r="Q43" i="1"/>
  <c r="Y5" i="1"/>
  <c r="V22" i="1"/>
  <c r="V8" i="1"/>
  <c r="V33" i="1"/>
  <c r="J5" i="1"/>
  <c r="P22" i="1"/>
  <c r="P33" i="1"/>
  <c r="P38" i="1"/>
  <c r="V10" i="1"/>
  <c r="V28" i="1"/>
  <c r="V36" i="1"/>
  <c r="V35" i="1"/>
  <c r="P55" i="1"/>
  <c r="V55" i="1"/>
  <c r="P39" i="1"/>
  <c r="V39" i="1"/>
  <c r="P52" i="1"/>
  <c r="V52" i="1"/>
  <c r="P49" i="1"/>
  <c r="V49" i="1"/>
  <c r="M5" i="1"/>
  <c r="P10" i="1"/>
  <c r="X5" i="1" l="1"/>
  <c r="V5" i="1"/>
</calcChain>
</file>

<file path=xl/sharedStrings.xml><?xml version="1.0" encoding="utf-8"?>
<sst xmlns="http://schemas.openxmlformats.org/spreadsheetml/2006/main" count="156" uniqueCount="83">
  <si>
    <t>Период: 28.12.2023 - 04.01.2024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</si>
  <si>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</si>
  <si>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</si>
  <si>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</si>
  <si>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</si>
  <si>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</si>
  <si>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</si>
  <si>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</si>
  <si>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</si>
  <si>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</si>
  <si>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</si>
  <si>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</si>
  <si>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</si>
  <si>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</si>
  <si>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</si>
  <si>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</si>
  <si>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</si>
  <si>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</si>
  <si>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Жар-мени с картофелем и сочной грудинкой. ВЕС  ПОКОМ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</si>
  <si>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</si>
  <si>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</si>
  <si>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</si>
  <si>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</si>
  <si>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</si>
  <si>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</si>
  <si>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</si>
  <si>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</si>
  <si>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</si>
  <si>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</si>
  <si>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</si>
  <si>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</si>
  <si>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</si>
  <si>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</si>
  <si>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</si>
  <si>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</si>
  <si>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</si>
  <si>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</si>
  <si>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</si>
  <si>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</si>
  <si>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</si>
  <si>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</si>
  <si>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</si>
  <si>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</si>
  <si>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</si>
  <si>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</si>
  <si>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</si>
  <si>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</si>
  <si>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</si>
  <si>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</si>
  <si>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</si>
  <si>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</si>
  <si>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</si>
  <si>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</si>
  <si>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</si>
  <si>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</si>
  <si>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</si>
  <si>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</si>
  <si>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</si>
  <si>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</si>
  <si>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</si>
  <si>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</si>
  <si>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</si>
  <si>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ср</t>
  </si>
  <si>
    <t>заказ 1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</si>
  <si>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</si>
  <si>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</si>
  <si>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</si>
  <si>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</si>
  <si>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</si>
  <si>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</si>
  <si>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</si>
  <si>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</si>
  <si>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</si>
  <si>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</si>
  <si>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14,12,</t>
  </si>
  <si>
    <t>21,12,</t>
  </si>
  <si>
    <t>26,12,</t>
  </si>
  <si>
    <t>04,01,</t>
  </si>
  <si>
    <t>Жар-ладушки с клубникой и вишней ТМ Зареченские ТС Зареченские продукты.  Поком</t>
  </si>
  <si>
    <t>Наггетсы «с куриным филе и сыром» ф/в 0,25 ТМ «Вязанка»</t>
  </si>
  <si>
    <t>заказ в дороге</t>
  </si>
  <si>
    <t>02,01,</t>
  </si>
  <si>
    <t>продукция для Луганска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</si>
</sst>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5" fontId="3" fillId="0" borderId="0" xfId="0" applyNumberFormat="1" applyFont="1"/>
    <xf numFmtId="1" fontId="3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2" fillId="6" borderId="0" xfId="0" applyNumberFormat="1" applyFont="1" applyFill="1" applyAlignment="1"/>
    <xf numFmtId="2" fontId="0" fillId="0" borderId="0" xfId="0" applyNumberFormat="1" applyAlignment="1"/>
    <xf numFmtId="165" fontId="0" fillId="0" borderId="0" xfId="0" applyNumberFormat="1" applyAlignment="1"/>
    <xf numFmtId="164" fontId="5" fillId="7" borderId="0" xfId="0" applyNumberFormat="1" applyFont="1" applyFill="1" applyAlignment="1"/>
    <xf numFmtId="164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47;&#1055;&#1060;/&#1076;&#1074;%2026,12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9,12,23-04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20.12.2023 - 26.12.2023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07,12</v>
          </cell>
          <cell r="S3" t="str">
            <v>ср 14,12</v>
          </cell>
          <cell r="T3" t="str">
            <v>ср 21,12</v>
          </cell>
          <cell r="U3" t="str">
            <v>коментарий</v>
          </cell>
          <cell r="V3" t="str">
            <v>вес 1</v>
          </cell>
          <cell r="X3" t="str">
            <v>заказ кор. 1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15605.599999999999</v>
          </cell>
          <cell r="F5">
            <v>26663.8</v>
          </cell>
          <cell r="H5">
            <v>15561.9</v>
          </cell>
          <cell r="I5">
            <v>43.700000000000024</v>
          </cell>
          <cell r="J5">
            <v>10048</v>
          </cell>
          <cell r="K5">
            <v>0</v>
          </cell>
          <cell r="L5">
            <v>3121.1200000000003</v>
          </cell>
          <cell r="M5">
            <v>7845.2599999999984</v>
          </cell>
          <cell r="N5">
            <v>0</v>
          </cell>
          <cell r="R5">
            <v>3070.7799999999997</v>
          </cell>
          <cell r="S5">
            <v>3737.5</v>
          </cell>
          <cell r="T5">
            <v>3007.2799999999997</v>
          </cell>
          <cell r="V5">
            <v>5303.7670000000007</v>
          </cell>
          <cell r="W5" t="str">
            <v>крат кор</v>
          </cell>
          <cell r="X5">
            <v>1106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835</v>
          </cell>
          <cell r="D6">
            <v>2004</v>
          </cell>
          <cell r="E6">
            <v>930</v>
          </cell>
          <cell r="F6">
            <v>1906</v>
          </cell>
          <cell r="G6">
            <v>0.3</v>
          </cell>
          <cell r="H6">
            <v>909</v>
          </cell>
          <cell r="I6">
            <v>21</v>
          </cell>
          <cell r="J6">
            <v>0</v>
          </cell>
          <cell r="L6">
            <v>186</v>
          </cell>
          <cell r="M6">
            <v>605</v>
          </cell>
          <cell r="P6">
            <v>13.5</v>
          </cell>
          <cell r="Q6">
            <v>10.24731182795699</v>
          </cell>
          <cell r="R6">
            <v>188.6</v>
          </cell>
          <cell r="S6">
            <v>264</v>
          </cell>
          <cell r="T6">
            <v>163.4</v>
          </cell>
          <cell r="V6">
            <v>181.5</v>
          </cell>
          <cell r="W6">
            <v>12</v>
          </cell>
          <cell r="X6">
            <v>51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652</v>
          </cell>
          <cell r="D7">
            <v>1500</v>
          </cell>
          <cell r="E7">
            <v>966</v>
          </cell>
          <cell r="F7">
            <v>1186</v>
          </cell>
          <cell r="G7">
            <v>0.3</v>
          </cell>
          <cell r="H7">
            <v>947</v>
          </cell>
          <cell r="I7">
            <v>19</v>
          </cell>
          <cell r="J7">
            <v>408</v>
          </cell>
          <cell r="L7">
            <v>193.2</v>
          </cell>
          <cell r="M7">
            <v>1014.1999999999998</v>
          </cell>
          <cell r="P7">
            <v>13.5</v>
          </cell>
          <cell r="Q7">
            <v>8.250517598343686</v>
          </cell>
          <cell r="R7">
            <v>160</v>
          </cell>
          <cell r="S7">
            <v>207.6</v>
          </cell>
          <cell r="T7">
            <v>178.6</v>
          </cell>
          <cell r="V7">
            <v>304.25999999999993</v>
          </cell>
          <cell r="W7">
            <v>12</v>
          </cell>
          <cell r="X7">
            <v>85</v>
          </cell>
        </row>
        <row r="8">
          <cell r="A8" t="str">
            <v>Жар-ладушки с клубникой и вишней ТМ Зареченские ТС Зареченские продукты.  Поком</v>
          </cell>
          <cell r="B8" t="str">
            <v>кг</v>
          </cell>
          <cell r="C8">
            <v>33.299999999999997</v>
          </cell>
          <cell r="E8">
            <v>33.299999999999997</v>
          </cell>
          <cell r="G8">
            <v>1</v>
          </cell>
          <cell r="H8">
            <v>43.1</v>
          </cell>
          <cell r="I8">
            <v>-9.8000000000000043</v>
          </cell>
          <cell r="J8">
            <v>222</v>
          </cell>
          <cell r="L8">
            <v>6.6599999999999993</v>
          </cell>
          <cell r="P8">
            <v>33.333333333333336</v>
          </cell>
          <cell r="Q8">
            <v>33.333333333333336</v>
          </cell>
          <cell r="R8">
            <v>0</v>
          </cell>
          <cell r="S8">
            <v>0</v>
          </cell>
          <cell r="T8">
            <v>20.72</v>
          </cell>
          <cell r="V8">
            <v>0</v>
          </cell>
          <cell r="W8">
            <v>3.7</v>
          </cell>
          <cell r="X8">
            <v>0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C9">
            <v>583</v>
          </cell>
          <cell r="E9">
            <v>236.5</v>
          </cell>
          <cell r="F9">
            <v>341</v>
          </cell>
          <cell r="G9">
            <v>1</v>
          </cell>
          <cell r="H9">
            <v>238</v>
          </cell>
          <cell r="I9">
            <v>-1.5</v>
          </cell>
          <cell r="J9">
            <v>451</v>
          </cell>
          <cell r="L9">
            <v>47.3</v>
          </cell>
          <cell r="P9">
            <v>16.744186046511629</v>
          </cell>
          <cell r="Q9">
            <v>16.744186046511629</v>
          </cell>
          <cell r="R9">
            <v>62.7</v>
          </cell>
          <cell r="S9">
            <v>61.6</v>
          </cell>
          <cell r="T9">
            <v>74.8</v>
          </cell>
          <cell r="V9">
            <v>0</v>
          </cell>
          <cell r="W9">
            <v>5.5</v>
          </cell>
          <cell r="X9">
            <v>0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C10">
            <v>151.69999999999999</v>
          </cell>
          <cell r="D10">
            <v>199.8</v>
          </cell>
          <cell r="E10">
            <v>296</v>
          </cell>
          <cell r="F10">
            <v>55.5</v>
          </cell>
          <cell r="G10">
            <v>1</v>
          </cell>
          <cell r="H10">
            <v>295</v>
          </cell>
          <cell r="I10">
            <v>1</v>
          </cell>
          <cell r="J10">
            <v>451.40000000000003</v>
          </cell>
          <cell r="L10">
            <v>59.2</v>
          </cell>
          <cell r="M10">
            <v>85.099999999999966</v>
          </cell>
          <cell r="P10">
            <v>10</v>
          </cell>
          <cell r="Q10">
            <v>8.5625</v>
          </cell>
          <cell r="R10">
            <v>77.679999999999993</v>
          </cell>
          <cell r="S10">
            <v>77.7</v>
          </cell>
          <cell r="T10">
            <v>70.3</v>
          </cell>
          <cell r="V10">
            <v>85.099999999999966</v>
          </cell>
          <cell r="W10">
            <v>3.7</v>
          </cell>
          <cell r="X10">
            <v>23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C11">
            <v>545.4</v>
          </cell>
          <cell r="E11">
            <v>21.6</v>
          </cell>
          <cell r="F11">
            <v>522</v>
          </cell>
          <cell r="G11">
            <v>1</v>
          </cell>
          <cell r="H11">
            <v>23.4</v>
          </cell>
          <cell r="I11">
            <v>-1.7999999999999972</v>
          </cell>
          <cell r="J11">
            <v>0</v>
          </cell>
          <cell r="L11">
            <v>4.32</v>
          </cell>
          <cell r="P11">
            <v>120.83333333333333</v>
          </cell>
          <cell r="Q11">
            <v>120.83333333333333</v>
          </cell>
          <cell r="R11">
            <v>6.4799999999999995</v>
          </cell>
          <cell r="S11">
            <v>6.12</v>
          </cell>
          <cell r="T11">
            <v>5.04</v>
          </cell>
          <cell r="U11" t="str">
            <v>нужно увеличить продажи</v>
          </cell>
          <cell r="V11">
            <v>0</v>
          </cell>
          <cell r="W11">
            <v>1.8</v>
          </cell>
          <cell r="X11">
            <v>0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1152</v>
          </cell>
          <cell r="D12">
            <v>1398</v>
          </cell>
          <cell r="E12">
            <v>707</v>
          </cell>
          <cell r="F12">
            <v>1843</v>
          </cell>
          <cell r="G12">
            <v>0.25</v>
          </cell>
          <cell r="H12">
            <v>695</v>
          </cell>
          <cell r="I12">
            <v>12</v>
          </cell>
          <cell r="J12">
            <v>0</v>
          </cell>
          <cell r="L12">
            <v>141.4</v>
          </cell>
          <cell r="M12">
            <v>65.900000000000091</v>
          </cell>
          <cell r="P12">
            <v>13.5</v>
          </cell>
          <cell r="Q12">
            <v>13.033946251768034</v>
          </cell>
          <cell r="R12">
            <v>128.80000000000001</v>
          </cell>
          <cell r="S12">
            <v>221.4</v>
          </cell>
          <cell r="T12">
            <v>119.2</v>
          </cell>
          <cell r="V12">
            <v>16.475000000000023</v>
          </cell>
          <cell r="W12">
            <v>6</v>
          </cell>
          <cell r="X12">
            <v>11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810</v>
          </cell>
          <cell r="D13">
            <v>2004</v>
          </cell>
          <cell r="E13">
            <v>595</v>
          </cell>
          <cell r="F13">
            <v>2219</v>
          </cell>
          <cell r="G13">
            <v>0.25</v>
          </cell>
          <cell r="H13">
            <v>589</v>
          </cell>
          <cell r="I13">
            <v>6</v>
          </cell>
          <cell r="J13">
            <v>0</v>
          </cell>
          <cell r="L13">
            <v>119</v>
          </cell>
          <cell r="P13">
            <v>18.647058823529413</v>
          </cell>
          <cell r="Q13">
            <v>18.647058823529413</v>
          </cell>
          <cell r="R13">
            <v>133.4</v>
          </cell>
          <cell r="S13">
            <v>234.6</v>
          </cell>
          <cell r="T13">
            <v>113.8</v>
          </cell>
          <cell r="V13">
            <v>0</v>
          </cell>
          <cell r="W13">
            <v>12</v>
          </cell>
          <cell r="X13">
            <v>0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C14">
            <v>660</v>
          </cell>
          <cell r="E14">
            <v>588</v>
          </cell>
          <cell r="F14">
            <v>60</v>
          </cell>
          <cell r="G14">
            <v>1</v>
          </cell>
          <cell r="H14">
            <v>574</v>
          </cell>
          <cell r="I14">
            <v>14</v>
          </cell>
          <cell r="J14">
            <v>1152</v>
          </cell>
          <cell r="L14">
            <v>117.6</v>
          </cell>
          <cell r="M14">
            <v>375.59999999999991</v>
          </cell>
          <cell r="P14">
            <v>13.5</v>
          </cell>
          <cell r="Q14">
            <v>10.306122448979592</v>
          </cell>
          <cell r="R14">
            <v>96</v>
          </cell>
          <cell r="S14">
            <v>81.599999999999994</v>
          </cell>
          <cell r="T14">
            <v>116.4</v>
          </cell>
          <cell r="V14">
            <v>375.59999999999991</v>
          </cell>
          <cell r="W14">
            <v>6</v>
          </cell>
          <cell r="X14">
            <v>63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160</v>
          </cell>
          <cell r="D15">
            <v>880</v>
          </cell>
          <cell r="E15">
            <v>373</v>
          </cell>
          <cell r="F15">
            <v>661</v>
          </cell>
          <cell r="G15">
            <v>0.75</v>
          </cell>
          <cell r="H15">
            <v>376</v>
          </cell>
          <cell r="I15">
            <v>-3</v>
          </cell>
          <cell r="J15">
            <v>0</v>
          </cell>
          <cell r="L15">
            <v>74.599999999999994</v>
          </cell>
          <cell r="M15">
            <v>346.09999999999991</v>
          </cell>
          <cell r="P15">
            <v>13.5</v>
          </cell>
          <cell r="Q15">
            <v>8.8605898123324405</v>
          </cell>
          <cell r="R15">
            <v>49.6</v>
          </cell>
          <cell r="S15">
            <v>93</v>
          </cell>
          <cell r="T15">
            <v>55.6</v>
          </cell>
          <cell r="V15">
            <v>259.57499999999993</v>
          </cell>
          <cell r="W15">
            <v>8</v>
          </cell>
          <cell r="X15">
            <v>44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403</v>
          </cell>
          <cell r="D16">
            <v>800</v>
          </cell>
          <cell r="E16">
            <v>303</v>
          </cell>
          <cell r="F16">
            <v>882</v>
          </cell>
          <cell r="G16">
            <v>0.9</v>
          </cell>
          <cell r="H16">
            <v>305</v>
          </cell>
          <cell r="I16">
            <v>-2</v>
          </cell>
          <cell r="J16">
            <v>0</v>
          </cell>
          <cell r="L16">
            <v>60.6</v>
          </cell>
          <cell r="P16">
            <v>14.554455445544555</v>
          </cell>
          <cell r="Q16">
            <v>14.554455445544555</v>
          </cell>
          <cell r="R16">
            <v>62.2</v>
          </cell>
          <cell r="S16">
            <v>109.4</v>
          </cell>
          <cell r="T16">
            <v>71.2</v>
          </cell>
          <cell r="V16">
            <v>0</v>
          </cell>
          <cell r="W16">
            <v>8</v>
          </cell>
          <cell r="X16">
            <v>0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864</v>
          </cell>
          <cell r="D17">
            <v>2000</v>
          </cell>
          <cell r="E17">
            <v>973</v>
          </cell>
          <cell r="F17">
            <v>1915</v>
          </cell>
          <cell r="G17">
            <v>0.9</v>
          </cell>
          <cell r="H17">
            <v>950</v>
          </cell>
          <cell r="I17">
            <v>23</v>
          </cell>
          <cell r="J17">
            <v>0</v>
          </cell>
          <cell r="L17">
            <v>194.6</v>
          </cell>
          <cell r="M17">
            <v>712.09999999999991</v>
          </cell>
          <cell r="P17">
            <v>13.5</v>
          </cell>
          <cell r="Q17">
            <v>9.8406988694758475</v>
          </cell>
          <cell r="R17">
            <v>169.6</v>
          </cell>
          <cell r="S17">
            <v>249.6</v>
          </cell>
          <cell r="T17">
            <v>173.2</v>
          </cell>
          <cell r="V17">
            <v>640.89</v>
          </cell>
          <cell r="W17">
            <v>8</v>
          </cell>
          <cell r="X17">
            <v>89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206</v>
          </cell>
          <cell r="E18">
            <v>63</v>
          </cell>
          <cell r="F18">
            <v>143</v>
          </cell>
          <cell r="G18">
            <v>0.43</v>
          </cell>
          <cell r="H18">
            <v>63</v>
          </cell>
          <cell r="I18">
            <v>0</v>
          </cell>
          <cell r="J18">
            <v>0</v>
          </cell>
          <cell r="L18">
            <v>12.6</v>
          </cell>
          <cell r="M18">
            <v>27.099999999999994</v>
          </cell>
          <cell r="P18">
            <v>13.5</v>
          </cell>
          <cell r="Q18">
            <v>11.34920634920635</v>
          </cell>
          <cell r="R18">
            <v>24.2</v>
          </cell>
          <cell r="S18">
            <v>20.6</v>
          </cell>
          <cell r="T18">
            <v>12.2</v>
          </cell>
          <cell r="V18">
            <v>11.652999999999997</v>
          </cell>
          <cell r="W18">
            <v>16</v>
          </cell>
          <cell r="X18">
            <v>2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2635</v>
          </cell>
          <cell r="D19">
            <v>500</v>
          </cell>
          <cell r="E19">
            <v>1740</v>
          </cell>
          <cell r="F19">
            <v>1395</v>
          </cell>
          <cell r="G19">
            <v>1</v>
          </cell>
          <cell r="H19">
            <v>1770</v>
          </cell>
          <cell r="I19">
            <v>-30</v>
          </cell>
          <cell r="J19">
            <v>2600</v>
          </cell>
          <cell r="L19">
            <v>348</v>
          </cell>
          <cell r="M19">
            <v>703</v>
          </cell>
          <cell r="P19">
            <v>13.5</v>
          </cell>
          <cell r="Q19">
            <v>11.479885057471265</v>
          </cell>
          <cell r="R19">
            <v>354</v>
          </cell>
          <cell r="S19">
            <v>318</v>
          </cell>
          <cell r="T19">
            <v>357</v>
          </cell>
          <cell r="V19">
            <v>703</v>
          </cell>
          <cell r="W19">
            <v>5</v>
          </cell>
          <cell r="X19">
            <v>141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975</v>
          </cell>
          <cell r="D20">
            <v>2000</v>
          </cell>
          <cell r="E20">
            <v>1023</v>
          </cell>
          <cell r="F20">
            <v>1951</v>
          </cell>
          <cell r="G20">
            <v>0.9</v>
          </cell>
          <cell r="H20">
            <v>1034</v>
          </cell>
          <cell r="I20">
            <v>-11</v>
          </cell>
          <cell r="J20">
            <v>0</v>
          </cell>
          <cell r="L20">
            <v>204.6</v>
          </cell>
          <cell r="M20">
            <v>811.09999999999991</v>
          </cell>
          <cell r="P20">
            <v>13.5</v>
          </cell>
          <cell r="Q20">
            <v>9.5356793743890513</v>
          </cell>
          <cell r="R20">
            <v>208.8</v>
          </cell>
          <cell r="S20">
            <v>268.8</v>
          </cell>
          <cell r="T20">
            <v>212</v>
          </cell>
          <cell r="V20">
            <v>729.9899999999999</v>
          </cell>
          <cell r="W20">
            <v>8</v>
          </cell>
          <cell r="X20">
            <v>102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106</v>
          </cell>
          <cell r="D21">
            <v>216</v>
          </cell>
          <cell r="E21">
            <v>144</v>
          </cell>
          <cell r="F21">
            <v>178</v>
          </cell>
          <cell r="G21">
            <v>0.43</v>
          </cell>
          <cell r="H21">
            <v>144</v>
          </cell>
          <cell r="I21">
            <v>0</v>
          </cell>
          <cell r="J21">
            <v>32</v>
          </cell>
          <cell r="L21">
            <v>28.8</v>
          </cell>
          <cell r="M21">
            <v>178.8</v>
          </cell>
          <cell r="P21">
            <v>13.5</v>
          </cell>
          <cell r="Q21">
            <v>7.2916666666666661</v>
          </cell>
          <cell r="R21">
            <v>24.2</v>
          </cell>
          <cell r="S21">
            <v>32</v>
          </cell>
          <cell r="T21">
            <v>25.8</v>
          </cell>
          <cell r="V21">
            <v>76.884</v>
          </cell>
          <cell r="W21">
            <v>16</v>
          </cell>
          <cell r="X21">
            <v>12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>
            <v>162</v>
          </cell>
          <cell r="D22">
            <v>104</v>
          </cell>
          <cell r="E22">
            <v>218</v>
          </cell>
          <cell r="F22">
            <v>47</v>
          </cell>
          <cell r="G22">
            <v>0.7</v>
          </cell>
          <cell r="H22">
            <v>217</v>
          </cell>
          <cell r="I22">
            <v>1</v>
          </cell>
          <cell r="J22">
            <v>272</v>
          </cell>
          <cell r="L22">
            <v>43.6</v>
          </cell>
          <cell r="M22">
            <v>269.60000000000002</v>
          </cell>
          <cell r="P22">
            <v>13.5</v>
          </cell>
          <cell r="Q22">
            <v>7.3165137614678892</v>
          </cell>
          <cell r="R22">
            <v>29.4</v>
          </cell>
          <cell r="S22">
            <v>30.4</v>
          </cell>
          <cell r="T22">
            <v>34.6</v>
          </cell>
          <cell r="V22">
            <v>188.72</v>
          </cell>
          <cell r="W22">
            <v>8</v>
          </cell>
          <cell r="X22">
            <v>34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80</v>
          </cell>
          <cell r="D23">
            <v>547</v>
          </cell>
          <cell r="E23">
            <v>106</v>
          </cell>
          <cell r="F23">
            <v>521</v>
          </cell>
          <cell r="G23">
            <v>0.9</v>
          </cell>
          <cell r="H23">
            <v>107</v>
          </cell>
          <cell r="I23">
            <v>-1</v>
          </cell>
          <cell r="J23">
            <v>0</v>
          </cell>
          <cell r="L23">
            <v>21.2</v>
          </cell>
          <cell r="P23">
            <v>24.575471698113208</v>
          </cell>
          <cell r="Q23">
            <v>24.575471698113208</v>
          </cell>
          <cell r="R23">
            <v>27</v>
          </cell>
          <cell r="S23">
            <v>53.4</v>
          </cell>
          <cell r="T23">
            <v>16.2</v>
          </cell>
          <cell r="V23">
            <v>0</v>
          </cell>
          <cell r="W23">
            <v>8</v>
          </cell>
          <cell r="X23">
            <v>0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C24">
            <v>80</v>
          </cell>
          <cell r="D24">
            <v>48</v>
          </cell>
          <cell r="E24">
            <v>92</v>
          </cell>
          <cell r="F24">
            <v>25</v>
          </cell>
          <cell r="G24">
            <v>0.9</v>
          </cell>
          <cell r="H24">
            <v>89</v>
          </cell>
          <cell r="I24">
            <v>3</v>
          </cell>
          <cell r="J24">
            <v>104</v>
          </cell>
          <cell r="L24">
            <v>18.399999999999999</v>
          </cell>
          <cell r="M24">
            <v>119.39999999999998</v>
          </cell>
          <cell r="P24">
            <v>13.5</v>
          </cell>
          <cell r="Q24">
            <v>7.0108695652173916</v>
          </cell>
          <cell r="R24">
            <v>13.8</v>
          </cell>
          <cell r="S24">
            <v>13.6</v>
          </cell>
          <cell r="T24">
            <v>16.8</v>
          </cell>
          <cell r="V24">
            <v>107.45999999999998</v>
          </cell>
          <cell r="W24">
            <v>8</v>
          </cell>
          <cell r="X24">
            <v>15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C25">
            <v>2095</v>
          </cell>
          <cell r="E25">
            <v>1430</v>
          </cell>
          <cell r="F25">
            <v>665</v>
          </cell>
          <cell r="G25">
            <v>1</v>
          </cell>
          <cell r="H25">
            <v>1430</v>
          </cell>
          <cell r="I25">
            <v>0</v>
          </cell>
          <cell r="J25">
            <v>2600</v>
          </cell>
          <cell r="L25">
            <v>286</v>
          </cell>
          <cell r="M25">
            <v>596</v>
          </cell>
          <cell r="P25">
            <v>13.5</v>
          </cell>
          <cell r="Q25">
            <v>11.416083916083917</v>
          </cell>
          <cell r="R25">
            <v>270</v>
          </cell>
          <cell r="S25">
            <v>228</v>
          </cell>
          <cell r="T25">
            <v>289</v>
          </cell>
          <cell r="V25">
            <v>596</v>
          </cell>
          <cell r="W25">
            <v>5</v>
          </cell>
          <cell r="X25">
            <v>120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C26">
            <v>800</v>
          </cell>
          <cell r="D26">
            <v>2010</v>
          </cell>
          <cell r="E26">
            <v>885</v>
          </cell>
          <cell r="F26">
            <v>1910</v>
          </cell>
          <cell r="G26">
            <v>1</v>
          </cell>
          <cell r="H26">
            <v>902</v>
          </cell>
          <cell r="I26">
            <v>-17</v>
          </cell>
          <cell r="J26">
            <v>0</v>
          </cell>
          <cell r="L26">
            <v>177</v>
          </cell>
          <cell r="M26">
            <v>479.5</v>
          </cell>
          <cell r="P26">
            <v>13.5</v>
          </cell>
          <cell r="Q26">
            <v>10.790960451977401</v>
          </cell>
          <cell r="R26">
            <v>167</v>
          </cell>
          <cell r="S26">
            <v>221.1</v>
          </cell>
          <cell r="T26">
            <v>183</v>
          </cell>
          <cell r="V26">
            <v>479.5</v>
          </cell>
          <cell r="W26">
            <v>5</v>
          </cell>
          <cell r="X26">
            <v>96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C27">
            <v>54</v>
          </cell>
          <cell r="E27">
            <v>2</v>
          </cell>
          <cell r="F27">
            <v>52</v>
          </cell>
          <cell r="G27">
            <v>0.33</v>
          </cell>
          <cell r="H27">
            <v>2</v>
          </cell>
          <cell r="I27">
            <v>0</v>
          </cell>
          <cell r="J27">
            <v>0</v>
          </cell>
          <cell r="L27">
            <v>0.4</v>
          </cell>
          <cell r="P27">
            <v>130</v>
          </cell>
          <cell r="Q27">
            <v>130</v>
          </cell>
          <cell r="R27">
            <v>0</v>
          </cell>
          <cell r="S27">
            <v>0</v>
          </cell>
          <cell r="T27">
            <v>0</v>
          </cell>
          <cell r="U27" t="str">
            <v>нужно продавать!!!</v>
          </cell>
          <cell r="V27">
            <v>0</v>
          </cell>
          <cell r="W27">
            <v>6</v>
          </cell>
          <cell r="X27">
            <v>0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D28">
            <v>51</v>
          </cell>
          <cell r="E28">
            <v>39</v>
          </cell>
          <cell r="F28">
            <v>12</v>
          </cell>
          <cell r="G28">
            <v>1</v>
          </cell>
          <cell r="H28">
            <v>40.4</v>
          </cell>
          <cell r="I28">
            <v>-1.3999999999999986</v>
          </cell>
          <cell r="J28">
            <v>0</v>
          </cell>
          <cell r="L28">
            <v>7.8</v>
          </cell>
          <cell r="M28">
            <v>93.3</v>
          </cell>
          <cell r="P28">
            <v>13.5</v>
          </cell>
          <cell r="Q28">
            <v>1.5384615384615385</v>
          </cell>
          <cell r="R28">
            <v>0</v>
          </cell>
          <cell r="S28">
            <v>0</v>
          </cell>
          <cell r="T28">
            <v>0</v>
          </cell>
          <cell r="V28">
            <v>93.3</v>
          </cell>
          <cell r="W28">
            <v>3</v>
          </cell>
          <cell r="X28">
            <v>32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C29">
            <v>440</v>
          </cell>
          <cell r="D29">
            <v>2004</v>
          </cell>
          <cell r="E29">
            <v>722</v>
          </cell>
          <cell r="F29">
            <v>1718</v>
          </cell>
          <cell r="G29">
            <v>0.25</v>
          </cell>
          <cell r="H29">
            <v>718</v>
          </cell>
          <cell r="I29">
            <v>4</v>
          </cell>
          <cell r="J29">
            <v>0</v>
          </cell>
          <cell r="L29">
            <v>144.4</v>
          </cell>
          <cell r="M29">
            <v>231.40000000000009</v>
          </cell>
          <cell r="P29">
            <v>13.5</v>
          </cell>
          <cell r="Q29">
            <v>11.897506925207756</v>
          </cell>
          <cell r="R29">
            <v>128.6</v>
          </cell>
          <cell r="S29">
            <v>199.8</v>
          </cell>
          <cell r="T29">
            <v>132</v>
          </cell>
          <cell r="V29">
            <v>57.850000000000023</v>
          </cell>
          <cell r="W29">
            <v>12</v>
          </cell>
          <cell r="X29">
            <v>20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C30">
            <v>187.2</v>
          </cell>
          <cell r="D30">
            <v>84.6</v>
          </cell>
          <cell r="E30">
            <v>181.8</v>
          </cell>
          <cell r="F30">
            <v>90</v>
          </cell>
          <cell r="G30">
            <v>1</v>
          </cell>
          <cell r="H30">
            <v>181.6</v>
          </cell>
          <cell r="I30">
            <v>0.20000000000001705</v>
          </cell>
          <cell r="J30">
            <v>250.20000000000002</v>
          </cell>
          <cell r="L30">
            <v>36.36</v>
          </cell>
          <cell r="M30">
            <v>150.66</v>
          </cell>
          <cell r="P30">
            <v>13.5</v>
          </cell>
          <cell r="Q30">
            <v>9.3564356435643585</v>
          </cell>
          <cell r="R30">
            <v>33.6</v>
          </cell>
          <cell r="S30">
            <v>34.56</v>
          </cell>
          <cell r="T30">
            <v>36</v>
          </cell>
          <cell r="V30">
            <v>150.66</v>
          </cell>
          <cell r="W30">
            <v>1.8</v>
          </cell>
          <cell r="X30">
            <v>84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>
            <v>868</v>
          </cell>
          <cell r="D31">
            <v>2004</v>
          </cell>
          <cell r="E31">
            <v>1032</v>
          </cell>
          <cell r="F31">
            <v>1817</v>
          </cell>
          <cell r="G31">
            <v>0.25</v>
          </cell>
          <cell r="H31">
            <v>1022</v>
          </cell>
          <cell r="I31">
            <v>10</v>
          </cell>
          <cell r="J31">
            <v>0</v>
          </cell>
          <cell r="L31">
            <v>206.4</v>
          </cell>
          <cell r="M31">
            <v>969.40000000000009</v>
          </cell>
          <cell r="P31">
            <v>13.5</v>
          </cell>
          <cell r="Q31">
            <v>8.8032945736434112</v>
          </cell>
          <cell r="R31">
            <v>173</v>
          </cell>
          <cell r="S31">
            <v>234</v>
          </cell>
          <cell r="T31">
            <v>160</v>
          </cell>
          <cell r="V31">
            <v>242.35000000000002</v>
          </cell>
          <cell r="W31">
            <v>12</v>
          </cell>
          <cell r="X31">
            <v>81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>
            <v>714</v>
          </cell>
          <cell r="D32">
            <v>3012</v>
          </cell>
          <cell r="E32">
            <v>955</v>
          </cell>
          <cell r="F32">
            <v>2771</v>
          </cell>
          <cell r="G32">
            <v>0.25</v>
          </cell>
          <cell r="H32">
            <v>947</v>
          </cell>
          <cell r="I32">
            <v>8</v>
          </cell>
          <cell r="J32">
            <v>0</v>
          </cell>
          <cell r="L32">
            <v>191</v>
          </cell>
          <cell r="P32">
            <v>14.507853403141361</v>
          </cell>
          <cell r="Q32">
            <v>14.507853403141361</v>
          </cell>
          <cell r="R32">
            <v>180.4</v>
          </cell>
          <cell r="S32">
            <v>269.60000000000002</v>
          </cell>
          <cell r="T32">
            <v>159.4</v>
          </cell>
          <cell r="V32">
            <v>0</v>
          </cell>
          <cell r="W32">
            <v>12</v>
          </cell>
          <cell r="X32">
            <v>0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C33">
            <v>83.7</v>
          </cell>
          <cell r="E33">
            <v>5.4</v>
          </cell>
          <cell r="F33">
            <v>78.3</v>
          </cell>
          <cell r="G33">
            <v>1</v>
          </cell>
          <cell r="H33">
            <v>5.4</v>
          </cell>
          <cell r="I33">
            <v>0</v>
          </cell>
          <cell r="J33">
            <v>5.4</v>
          </cell>
          <cell r="L33">
            <v>1.08</v>
          </cell>
          <cell r="P33">
            <v>77.5</v>
          </cell>
          <cell r="Q33">
            <v>77.5</v>
          </cell>
          <cell r="R33">
            <v>9.7200000000000006</v>
          </cell>
          <cell r="S33">
            <v>7.0200000000000005</v>
          </cell>
          <cell r="T33">
            <v>7.0200000000000005</v>
          </cell>
          <cell r="U33" t="str">
            <v>нужно увеличить продажи</v>
          </cell>
          <cell r="V33">
            <v>0</v>
          </cell>
          <cell r="W33">
            <v>2.7</v>
          </cell>
          <cell r="X33">
            <v>0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C34">
            <v>1495</v>
          </cell>
          <cell r="D34">
            <v>1150</v>
          </cell>
          <cell r="E34">
            <v>945</v>
          </cell>
          <cell r="F34">
            <v>1700</v>
          </cell>
          <cell r="G34">
            <v>1</v>
          </cell>
          <cell r="H34">
            <v>945</v>
          </cell>
          <cell r="I34">
            <v>0</v>
          </cell>
          <cell r="J34">
            <v>1500</v>
          </cell>
          <cell r="L34">
            <v>189</v>
          </cell>
          <cell r="P34">
            <v>16.93121693121693</v>
          </cell>
          <cell r="Q34">
            <v>16.93121693121693</v>
          </cell>
          <cell r="R34">
            <v>292</v>
          </cell>
          <cell r="S34">
            <v>200</v>
          </cell>
          <cell r="T34">
            <v>204</v>
          </cell>
          <cell r="V34">
            <v>0</v>
          </cell>
          <cell r="W34">
            <v>5</v>
          </cell>
          <cell r="X34">
            <v>0</v>
          </cell>
        </row>
        <row r="35">
          <cell r="A35" t="str">
            <v>Наггетсы «с куриным филе и сыром» ф/в 0,25 ТМ «Вязанка»</v>
          </cell>
          <cell r="B35" t="str">
            <v>шт</v>
          </cell>
          <cell r="G35">
            <v>0.25</v>
          </cell>
          <cell r="M35">
            <v>12</v>
          </cell>
          <cell r="U35" t="str">
            <v>согласовал Химич</v>
          </cell>
          <cell r="V35">
            <v>3</v>
          </cell>
          <cell r="W35">
            <v>12</v>
          </cell>
          <cell r="X3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2 ЗПФ Мелитополь</v>
          </cell>
          <cell r="D1">
            <v>6213.4</v>
          </cell>
        </row>
        <row r="2">
          <cell r="A2" t="str">
            <v>ПОКОМ Логистический Партнер</v>
          </cell>
          <cell r="D2">
            <v>6213.4</v>
          </cell>
        </row>
        <row r="3">
          <cell r="A3" t="str">
            <v>ПОКОМ Логистический Партнер Заморозка</v>
          </cell>
          <cell r="D3">
            <v>6213.4</v>
          </cell>
        </row>
        <row r="4">
          <cell r="A4" t="str">
            <v>Готовые чебупели с ветчиной и сыром Горячая штучка 0,3кг зам  ПОКОМ</v>
          </cell>
          <cell r="D4">
            <v>404</v>
          </cell>
        </row>
        <row r="5">
          <cell r="A5" t="str">
            <v>Готовые чебупели сочные с мясом ТМ Горячая штучка  0,3кг зам  ПОКОМ</v>
          </cell>
          <cell r="D5">
            <v>406</v>
          </cell>
        </row>
        <row r="6">
          <cell r="A6" t="str">
            <v>ЖАР-мени ТМ Зареченские ТС Зареченские продукты.   Поком</v>
          </cell>
          <cell r="D6">
            <v>175.5</v>
          </cell>
        </row>
        <row r="7">
          <cell r="A7" t="str">
            <v>Мини-сосиски в тесте "Фрайпики" 3,7кг ВЕС, ТМ Зареченские  ПОКОМ</v>
          </cell>
          <cell r="D7">
            <v>14.8</v>
          </cell>
        </row>
        <row r="8">
          <cell r="A8" t="str">
            <v>Мини-сосиски в тесте Фрайпики 1,8кг ВЕС ТМ Зареченские  Поком</v>
          </cell>
          <cell r="D8">
            <v>102.3</v>
          </cell>
        </row>
        <row r="9">
          <cell r="A9" t="str">
            <v>Наггетсы Нагетосы Сочная курочка ТМ Горячая штучка 0,25 кг зам  ПОКОМ</v>
          </cell>
          <cell r="D9">
            <v>403</v>
          </cell>
        </row>
        <row r="10">
          <cell r="A10" t="str">
            <v>Наггетсы с индейкой 0,25кг ТМ Вязанка ТС Няняггетсы Сливушки НД2 замор.  ПОКОМ</v>
          </cell>
          <cell r="D10">
            <v>405</v>
          </cell>
        </row>
        <row r="11">
          <cell r="A11" t="str">
            <v>Наггетсы Хрустящие ТМ Зареченские ТС Зареченские продукты. Поком</v>
          </cell>
          <cell r="D11">
            <v>42</v>
          </cell>
        </row>
        <row r="12">
          <cell r="A12" t="str">
            <v>Пельмени Grandmeni со сливочным маслом Горячая штучка 0,75 кг ПОКОМ</v>
          </cell>
          <cell r="D12">
            <v>169</v>
          </cell>
        </row>
        <row r="13">
          <cell r="A13" t="str">
            <v>Пельмени Бигбули с мясом, Горячая штучка 0,9кг  ПОКОМ</v>
          </cell>
          <cell r="D13">
            <v>211</v>
          </cell>
        </row>
        <row r="14">
          <cell r="A14" t="str">
            <v>Пельмени Бульмени с говядиной и свининой Горячая шт. 0,9 кг  ПОКОМ</v>
          </cell>
          <cell r="D14">
            <v>379</v>
          </cell>
        </row>
        <row r="15">
          <cell r="A15" t="str">
            <v>Пельмени Бульмени с говядиной и свининой Горячая штучка 0,43  ПОКОМ</v>
          </cell>
          <cell r="D15">
            <v>51</v>
          </cell>
        </row>
        <row r="16">
          <cell r="A16" t="str">
            <v>Пельмени Бульмени с говядиной и свининой Наваристые Горячая штучка ВЕС  ПОКОМ</v>
          </cell>
          <cell r="D16">
            <v>700</v>
          </cell>
        </row>
        <row r="17">
          <cell r="A17" t="str">
            <v>Пельмени Бульмени со сливочным маслом Горячая штучка 0,9 кг  ПОКОМ</v>
          </cell>
          <cell r="D17">
            <v>469</v>
          </cell>
        </row>
        <row r="18">
          <cell r="A18" t="str">
            <v>Пельмени Бульмени со сливочным маслом ТМ Горячая шт. 0,43 кг  ПОКОМ</v>
          </cell>
          <cell r="D18">
            <v>59</v>
          </cell>
        </row>
        <row r="19">
          <cell r="A19" t="str">
            <v>Пельмени Мясорубские ТМ Стародворье фоу-пак равиоли 0,7 кг.  Поком</v>
          </cell>
          <cell r="D19">
            <v>22</v>
          </cell>
        </row>
        <row r="20">
          <cell r="A20" t="str">
            <v>Пельмени Отборные из свинины и говядины 0,9 кг ТМ Стародворье ТС Медвежье ушко  ПОКОМ</v>
          </cell>
          <cell r="D20">
            <v>111</v>
          </cell>
        </row>
        <row r="21">
          <cell r="A21" t="str">
            <v>Пельмени Отборные с говядиной 0,9 кг НОВА ТМ Стародворье ТС Медвежье ушко  ПОКОМ</v>
          </cell>
          <cell r="D21">
            <v>3</v>
          </cell>
        </row>
        <row r="22">
          <cell r="A22" t="str">
            <v>Пельмени С говядиной и свининой, ВЕС, ТМ Славница сфера пуговки  ПОКОМ</v>
          </cell>
          <cell r="D22">
            <v>210</v>
          </cell>
        </row>
        <row r="23">
          <cell r="A23" t="str">
            <v>Пельмени Со свининой и говядиной ТМ Особый рецепт Любимая ложка 1,0 кг  ПОКОМ</v>
          </cell>
          <cell r="D23">
            <v>231</v>
          </cell>
        </row>
        <row r="24">
          <cell r="A24" t="str">
            <v>Хотстеры ТМ Горячая штучка ТС Хотстеры 0,25 кг зам  ПОКОМ</v>
          </cell>
          <cell r="D24">
            <v>342</v>
          </cell>
        </row>
        <row r="25">
          <cell r="A25" t="str">
            <v>Хрустящие крылышки ТМ Зареченские ТС Зареченские продукты.   Поком</v>
          </cell>
          <cell r="D25">
            <v>90.8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413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455</v>
          </cell>
        </row>
        <row r="28">
          <cell r="A28" t="str">
            <v>Чебуреки сочные ТМ Зареченские ТС Зареченские продукты.  Поком</v>
          </cell>
          <cell r="D28">
            <v>345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56"/>
  <sheetViews>
    <sheetView tabSelected="1" workbookViewId="0">
      <pane ySplit="5" topLeftCell="A6" activePane="bottomLeft" state="frozen"/>
      <selection pane="bottomLeft" activeCell="Z9" sqref="Z9"/>
    </sheetView>
  </sheetViews>
  <sheetFormatPr defaultColWidth="10.5" defaultRowHeight="11.45" customHeight="1" outlineLevelRow="1" x14ac:dyDescent="0.2"/>
  <cols>
    <col min="1" max="1" width="65.1640625" style="1" customWidth="1"/>
    <col min="2" max="2" width="3.6640625" style="1" customWidth="1"/>
    <col min="3" max="6" width="7.5" style="1" customWidth="1"/>
    <col min="7" max="7" width="4.6640625" style="27" customWidth="1"/>
    <col min="8" max="10" width="8.6640625" style="2" customWidth="1"/>
    <col min="11" max="11" width="1.5" style="2" customWidth="1"/>
    <col min="12" max="14" width="8.6640625" style="2" customWidth="1"/>
    <col min="15" max="15" width="20.33203125" style="2" customWidth="1"/>
    <col min="16" max="17" width="4.83203125" style="2" customWidth="1"/>
    <col min="18" max="20" width="6.6640625" style="2" customWidth="1"/>
    <col min="21" max="21" width="23.6640625" style="2" customWidth="1"/>
    <col min="22" max="22" width="8.5" style="2" customWidth="1"/>
    <col min="23" max="23" width="8.5" style="27" customWidth="1"/>
    <col min="24" max="24" width="8.5" style="28" customWidth="1"/>
    <col min="25" max="25" width="8.5" style="2" customWidth="1"/>
    <col min="26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59</v>
      </c>
      <c r="H3" s="13" t="s">
        <v>60</v>
      </c>
      <c r="I3" s="13" t="s">
        <v>61</v>
      </c>
      <c r="J3" s="14" t="s">
        <v>80</v>
      </c>
      <c r="K3" s="14" t="s">
        <v>80</v>
      </c>
      <c r="L3" s="13" t="s">
        <v>62</v>
      </c>
      <c r="M3" s="14" t="s">
        <v>63</v>
      </c>
      <c r="N3" s="15" t="s">
        <v>64</v>
      </c>
      <c r="O3" s="16"/>
      <c r="P3" s="13" t="s">
        <v>65</v>
      </c>
      <c r="Q3" s="13" t="s">
        <v>66</v>
      </c>
      <c r="R3" s="13" t="s">
        <v>62</v>
      </c>
      <c r="S3" s="13" t="s">
        <v>62</v>
      </c>
      <c r="T3" s="13" t="s">
        <v>62</v>
      </c>
      <c r="U3" s="17" t="s">
        <v>67</v>
      </c>
      <c r="V3" s="13" t="s">
        <v>68</v>
      </c>
      <c r="W3" s="12"/>
      <c r="X3" s="18" t="s">
        <v>69</v>
      </c>
      <c r="Y3" s="13" t="s">
        <v>70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3"/>
      <c r="I4" s="13"/>
      <c r="J4" s="14" t="s">
        <v>81</v>
      </c>
      <c r="K4" s="14"/>
      <c r="L4" s="14" t="s">
        <v>77</v>
      </c>
      <c r="M4" s="19"/>
      <c r="N4" s="15" t="s">
        <v>71</v>
      </c>
      <c r="O4" s="16" t="s">
        <v>72</v>
      </c>
      <c r="P4" s="13"/>
      <c r="Q4" s="13"/>
      <c r="R4" s="14" t="s">
        <v>74</v>
      </c>
      <c r="S4" s="14" t="s">
        <v>75</v>
      </c>
      <c r="T4" s="14" t="s">
        <v>76</v>
      </c>
      <c r="U4" s="13"/>
      <c r="V4" s="13"/>
      <c r="W4" s="12"/>
      <c r="X4" s="20"/>
      <c r="Y4" s="21"/>
    </row>
    <row r="5" spans="1:25" ht="12" customHeight="1" x14ac:dyDescent="0.2">
      <c r="A5" s="6"/>
      <c r="B5" s="7"/>
      <c r="C5" s="11"/>
      <c r="D5" s="5"/>
      <c r="E5" s="22">
        <f t="shared" ref="E5:F5" si="0">SUM(E6:E211)</f>
        <v>6303.2</v>
      </c>
      <c r="F5" s="22">
        <f t="shared" si="0"/>
        <v>23561</v>
      </c>
      <c r="G5" s="12"/>
      <c r="H5" s="22">
        <f t="shared" ref="H5:N5" si="1">SUM(H6:H211)</f>
        <v>6213.4000000000005</v>
      </c>
      <c r="I5" s="22">
        <f t="shared" si="1"/>
        <v>89.8</v>
      </c>
      <c r="J5" s="22">
        <f t="shared" si="1"/>
        <v>7913.3</v>
      </c>
      <c r="K5" s="22">
        <f t="shared" si="1"/>
        <v>0</v>
      </c>
      <c r="L5" s="22">
        <f t="shared" si="1"/>
        <v>2101.0666666666666</v>
      </c>
      <c r="M5" s="22">
        <f t="shared" si="1"/>
        <v>5079.333333333333</v>
      </c>
      <c r="N5" s="22">
        <f t="shared" si="1"/>
        <v>0</v>
      </c>
      <c r="O5" s="23"/>
      <c r="P5" s="13"/>
      <c r="Q5" s="13"/>
      <c r="R5" s="22">
        <f t="shared" ref="R5:T5" si="2">SUM(R6:R211)</f>
        <v>3737.5</v>
      </c>
      <c r="S5" s="22">
        <f t="shared" si="2"/>
        <v>3007.2799999999997</v>
      </c>
      <c r="T5" s="22">
        <f t="shared" si="2"/>
        <v>3121.1200000000003</v>
      </c>
      <c r="U5" s="13"/>
      <c r="V5" s="22">
        <f>SUM(V6:V211)</f>
        <v>3055.0699999999997</v>
      </c>
      <c r="W5" s="12" t="s">
        <v>73</v>
      </c>
      <c r="X5" s="24">
        <f>SUM(X6:X211)</f>
        <v>657</v>
      </c>
      <c r="Y5" s="22">
        <f>SUM(Y6:Y211)</f>
        <v>3078.7000000000003</v>
      </c>
    </row>
    <row r="6" spans="1:25" ht="11.1" customHeight="1" x14ac:dyDescent="0.2">
      <c r="A6" s="8" t="s">
        <v>8</v>
      </c>
      <c r="B6" s="8" t="s">
        <v>9</v>
      </c>
      <c r="C6" s="9"/>
      <c r="D6" s="10">
        <v>48</v>
      </c>
      <c r="E6" s="10"/>
      <c r="F6" s="10">
        <v>48</v>
      </c>
      <c r="G6" s="27">
        <v>0</v>
      </c>
      <c r="I6" s="2">
        <f>E6-H6</f>
        <v>0</v>
      </c>
      <c r="L6" s="2">
        <f>E6/3</f>
        <v>0</v>
      </c>
      <c r="M6" s="25"/>
      <c r="N6" s="25"/>
      <c r="P6" s="2" t="e">
        <f>(F6+J6+M6)/L6</f>
        <v>#DIV/0!</v>
      </c>
      <c r="Q6" s="2" t="e">
        <f>(F6+J6)/L6</f>
        <v>#DIV/0!</v>
      </c>
      <c r="R6" s="2">
        <v>0</v>
      </c>
      <c r="S6" s="2">
        <v>0</v>
      </c>
      <c r="T6" s="2">
        <v>0</v>
      </c>
      <c r="U6" s="26" t="s">
        <v>82</v>
      </c>
      <c r="V6" s="2">
        <f>M6*G6</f>
        <v>0</v>
      </c>
      <c r="W6" s="27">
        <v>0</v>
      </c>
      <c r="Y6" s="2">
        <f>X6*W6*G6</f>
        <v>0</v>
      </c>
    </row>
    <row r="7" spans="1:25" ht="11.1" customHeight="1" x14ac:dyDescent="0.2">
      <c r="A7" s="8" t="s">
        <v>10</v>
      </c>
      <c r="B7" s="8" t="s">
        <v>9</v>
      </c>
      <c r="C7" s="9"/>
      <c r="D7" s="10">
        <v>144</v>
      </c>
      <c r="E7" s="10"/>
      <c r="F7" s="10">
        <v>144</v>
      </c>
      <c r="G7" s="27">
        <v>0</v>
      </c>
      <c r="I7" s="2">
        <f t="shared" ref="I7:I56" si="3">E7-H7</f>
        <v>0</v>
      </c>
      <c r="L7" s="2">
        <f t="shared" ref="L7:L56" si="4">E7/3</f>
        <v>0</v>
      </c>
      <c r="M7" s="25"/>
      <c r="N7" s="25"/>
      <c r="P7" s="2" t="e">
        <f t="shared" ref="P7:P56" si="5">(F7+J7+M7)/L7</f>
        <v>#DIV/0!</v>
      </c>
      <c r="Q7" s="2" t="e">
        <f t="shared" ref="Q7:Q56" si="6">(F7+J7)/L7</f>
        <v>#DIV/0!</v>
      </c>
      <c r="R7" s="2">
        <v>0</v>
      </c>
      <c r="S7" s="2">
        <v>0</v>
      </c>
      <c r="T7" s="2">
        <v>0</v>
      </c>
      <c r="U7" s="26" t="s">
        <v>82</v>
      </c>
      <c r="V7" s="2">
        <f t="shared" ref="V7:V56" si="7">M7*G7</f>
        <v>0</v>
      </c>
      <c r="W7" s="27">
        <v>0</v>
      </c>
      <c r="Y7" s="2">
        <f t="shared" ref="Y7:Y56" si="8">X7*W7*G7</f>
        <v>0</v>
      </c>
    </row>
    <row r="8" spans="1:25" ht="11.1" customHeight="1" x14ac:dyDescent="0.2">
      <c r="A8" s="8" t="s">
        <v>11</v>
      </c>
      <c r="B8" s="8" t="s">
        <v>9</v>
      </c>
      <c r="C8" s="10">
        <v>1631</v>
      </c>
      <c r="D8" s="10">
        <v>264</v>
      </c>
      <c r="E8" s="10">
        <v>417</v>
      </c>
      <c r="F8" s="10">
        <v>1132</v>
      </c>
      <c r="G8" s="27">
        <f>VLOOKUP(A8,[1]TDSheet!$A:$G,7,0)</f>
        <v>0.3</v>
      </c>
      <c r="H8" s="2">
        <f>VLOOKUP(A8,[2]Мелитополь!$A:$E,4,0)</f>
        <v>404</v>
      </c>
      <c r="I8" s="2">
        <f t="shared" si="3"/>
        <v>13</v>
      </c>
      <c r="J8" s="2">
        <f>VLOOKUP(A8,[1]TDSheet!$A:$X,24,0)*W8</f>
        <v>612</v>
      </c>
      <c r="L8" s="2">
        <f t="shared" si="4"/>
        <v>139</v>
      </c>
      <c r="M8" s="25">
        <f>13*L8-J8-F8</f>
        <v>63</v>
      </c>
      <c r="N8" s="25"/>
      <c r="P8" s="2">
        <f t="shared" si="5"/>
        <v>13</v>
      </c>
      <c r="Q8" s="2">
        <f t="shared" si="6"/>
        <v>12.546762589928058</v>
      </c>
      <c r="R8" s="2">
        <f>VLOOKUP(A8,[1]TDSheet!$A:$S,19,0)</f>
        <v>264</v>
      </c>
      <c r="S8" s="2">
        <f>VLOOKUP(A8,[1]TDSheet!$A:$T,20,0)</f>
        <v>163.4</v>
      </c>
      <c r="T8" s="2">
        <f>VLOOKUP(A8,[1]TDSheet!$A:$L,12,0)</f>
        <v>186</v>
      </c>
      <c r="V8" s="2">
        <f t="shared" si="7"/>
        <v>18.899999999999999</v>
      </c>
      <c r="W8" s="27">
        <f>VLOOKUP(A8,[1]TDSheet!$A:$W,23,0)</f>
        <v>12</v>
      </c>
      <c r="X8" s="28">
        <v>6</v>
      </c>
      <c r="Y8" s="2">
        <f t="shared" si="8"/>
        <v>21.599999999999998</v>
      </c>
    </row>
    <row r="9" spans="1:25" ht="11.1" customHeight="1" x14ac:dyDescent="0.2">
      <c r="A9" s="8" t="s">
        <v>12</v>
      </c>
      <c r="B9" s="8" t="s">
        <v>9</v>
      </c>
      <c r="C9" s="9"/>
      <c r="D9" s="10">
        <v>216</v>
      </c>
      <c r="E9" s="10"/>
      <c r="F9" s="10">
        <v>216</v>
      </c>
      <c r="G9" s="27">
        <v>0</v>
      </c>
      <c r="I9" s="2">
        <f t="shared" si="3"/>
        <v>0</v>
      </c>
      <c r="L9" s="2">
        <f t="shared" si="4"/>
        <v>0</v>
      </c>
      <c r="M9" s="25"/>
      <c r="N9" s="25"/>
      <c r="P9" s="2" t="e">
        <f t="shared" si="5"/>
        <v>#DIV/0!</v>
      </c>
      <c r="Q9" s="2" t="e">
        <f t="shared" si="6"/>
        <v>#DIV/0!</v>
      </c>
      <c r="R9" s="2">
        <v>0</v>
      </c>
      <c r="S9" s="2">
        <v>0</v>
      </c>
      <c r="T9" s="2">
        <v>0</v>
      </c>
      <c r="U9" s="26" t="s">
        <v>82</v>
      </c>
      <c r="V9" s="2">
        <f t="shared" si="7"/>
        <v>0</v>
      </c>
      <c r="W9" s="27">
        <v>0</v>
      </c>
      <c r="Y9" s="2">
        <f t="shared" si="8"/>
        <v>0</v>
      </c>
    </row>
    <row r="10" spans="1:25" ht="11.1" customHeight="1" x14ac:dyDescent="0.2">
      <c r="A10" s="8" t="s">
        <v>13</v>
      </c>
      <c r="B10" s="8" t="s">
        <v>9</v>
      </c>
      <c r="C10" s="10">
        <v>918</v>
      </c>
      <c r="D10" s="10">
        <v>409</v>
      </c>
      <c r="E10" s="10">
        <v>420</v>
      </c>
      <c r="F10" s="10">
        <v>521</v>
      </c>
      <c r="G10" s="27">
        <f>VLOOKUP(A10,[1]TDSheet!$A:$G,7,0)</f>
        <v>0.3</v>
      </c>
      <c r="H10" s="2">
        <f>VLOOKUP(A10,[2]Мелитополь!$A:$E,4,0)</f>
        <v>406</v>
      </c>
      <c r="I10" s="2">
        <f t="shared" si="3"/>
        <v>14</v>
      </c>
      <c r="J10" s="2">
        <f>VLOOKUP(A10,[1]TDSheet!$A:$X,24,0)*W10</f>
        <v>1020</v>
      </c>
      <c r="L10" s="2">
        <f t="shared" si="4"/>
        <v>140</v>
      </c>
      <c r="M10" s="25">
        <f>13*L10-J10-F10</f>
        <v>279</v>
      </c>
      <c r="N10" s="25"/>
      <c r="P10" s="2">
        <f t="shared" si="5"/>
        <v>13</v>
      </c>
      <c r="Q10" s="2">
        <f t="shared" si="6"/>
        <v>11.007142857142858</v>
      </c>
      <c r="R10" s="2">
        <f>VLOOKUP(A10,[1]TDSheet!$A:$S,19,0)</f>
        <v>207.6</v>
      </c>
      <c r="S10" s="2">
        <f>VLOOKUP(A10,[1]TDSheet!$A:$T,20,0)</f>
        <v>178.6</v>
      </c>
      <c r="T10" s="2">
        <f>VLOOKUP(A10,[1]TDSheet!$A:$L,12,0)</f>
        <v>193.2</v>
      </c>
      <c r="V10" s="2">
        <f t="shared" si="7"/>
        <v>83.7</v>
      </c>
      <c r="W10" s="27">
        <f>VLOOKUP(A10,[1]TDSheet!$A:$W,23,0)</f>
        <v>12</v>
      </c>
      <c r="X10" s="28">
        <v>24</v>
      </c>
      <c r="Y10" s="2">
        <f t="shared" si="8"/>
        <v>86.399999999999991</v>
      </c>
    </row>
    <row r="11" spans="1:25" ht="11.1" customHeight="1" x14ac:dyDescent="0.2">
      <c r="A11" s="8" t="s">
        <v>14</v>
      </c>
      <c r="B11" s="8" t="s">
        <v>9</v>
      </c>
      <c r="C11" s="9"/>
      <c r="D11" s="10">
        <v>336</v>
      </c>
      <c r="E11" s="10"/>
      <c r="F11" s="10">
        <v>336</v>
      </c>
      <c r="G11" s="27">
        <v>0</v>
      </c>
      <c r="I11" s="2">
        <f t="shared" si="3"/>
        <v>0</v>
      </c>
      <c r="L11" s="2">
        <f t="shared" si="4"/>
        <v>0</v>
      </c>
      <c r="M11" s="25"/>
      <c r="N11" s="25"/>
      <c r="P11" s="2" t="e">
        <f t="shared" si="5"/>
        <v>#DIV/0!</v>
      </c>
      <c r="Q11" s="2" t="e">
        <f t="shared" si="6"/>
        <v>#DIV/0!</v>
      </c>
      <c r="R11" s="2">
        <v>0</v>
      </c>
      <c r="S11" s="2">
        <v>0</v>
      </c>
      <c r="T11" s="2">
        <v>0</v>
      </c>
      <c r="U11" s="26" t="s">
        <v>82</v>
      </c>
      <c r="V11" s="2">
        <f t="shared" si="7"/>
        <v>0</v>
      </c>
      <c r="W11" s="27">
        <v>0</v>
      </c>
      <c r="Y11" s="2">
        <f t="shared" si="8"/>
        <v>0</v>
      </c>
    </row>
    <row r="12" spans="1:25" ht="21.95" customHeight="1" x14ac:dyDescent="0.2">
      <c r="A12" s="8" t="s">
        <v>15</v>
      </c>
      <c r="B12" s="8" t="s">
        <v>9</v>
      </c>
      <c r="C12" s="9"/>
      <c r="D12" s="10">
        <v>120</v>
      </c>
      <c r="E12" s="10"/>
      <c r="F12" s="10">
        <v>120</v>
      </c>
      <c r="G12" s="27">
        <v>0</v>
      </c>
      <c r="I12" s="2">
        <f t="shared" si="3"/>
        <v>0</v>
      </c>
      <c r="L12" s="2">
        <f t="shared" si="4"/>
        <v>0</v>
      </c>
      <c r="M12" s="25"/>
      <c r="N12" s="25"/>
      <c r="P12" s="2" t="e">
        <f t="shared" si="5"/>
        <v>#DIV/0!</v>
      </c>
      <c r="Q12" s="2" t="e">
        <f t="shared" si="6"/>
        <v>#DIV/0!</v>
      </c>
      <c r="R12" s="2">
        <v>0</v>
      </c>
      <c r="S12" s="2">
        <v>0</v>
      </c>
      <c r="T12" s="2">
        <v>0</v>
      </c>
      <c r="U12" s="26" t="s">
        <v>82</v>
      </c>
      <c r="V12" s="2">
        <f t="shared" si="7"/>
        <v>0</v>
      </c>
      <c r="W12" s="27">
        <v>0</v>
      </c>
      <c r="Y12" s="2">
        <f t="shared" si="8"/>
        <v>0</v>
      </c>
    </row>
    <row r="13" spans="1:25" ht="21.95" customHeight="1" x14ac:dyDescent="0.2">
      <c r="A13" s="8" t="s">
        <v>16</v>
      </c>
      <c r="B13" s="8" t="s">
        <v>17</v>
      </c>
      <c r="C13" s="9"/>
      <c r="D13" s="10">
        <v>48</v>
      </c>
      <c r="E13" s="10"/>
      <c r="F13" s="10">
        <v>48</v>
      </c>
      <c r="G13" s="27">
        <v>0</v>
      </c>
      <c r="I13" s="2">
        <f t="shared" si="3"/>
        <v>0</v>
      </c>
      <c r="L13" s="2">
        <f t="shared" si="4"/>
        <v>0</v>
      </c>
      <c r="M13" s="25"/>
      <c r="N13" s="25"/>
      <c r="P13" s="2" t="e">
        <f t="shared" si="5"/>
        <v>#DIV/0!</v>
      </c>
      <c r="Q13" s="2" t="e">
        <f t="shared" si="6"/>
        <v>#DIV/0!</v>
      </c>
      <c r="R13" s="2">
        <v>0</v>
      </c>
      <c r="S13" s="2">
        <v>0</v>
      </c>
      <c r="T13" s="2">
        <v>0</v>
      </c>
      <c r="U13" s="26" t="s">
        <v>82</v>
      </c>
      <c r="V13" s="2">
        <f t="shared" si="7"/>
        <v>0</v>
      </c>
      <c r="W13" s="27">
        <v>0</v>
      </c>
      <c r="Y13" s="2">
        <f t="shared" si="8"/>
        <v>0</v>
      </c>
    </row>
    <row r="14" spans="1:25" ht="21.95" customHeight="1" x14ac:dyDescent="0.2">
      <c r="A14" s="8" t="s">
        <v>78</v>
      </c>
      <c r="B14" s="8" t="s">
        <v>17</v>
      </c>
      <c r="C14" s="9"/>
      <c r="D14" s="10"/>
      <c r="E14" s="10"/>
      <c r="F14" s="10"/>
      <c r="G14" s="27">
        <f>VLOOKUP(A14,[1]TDSheet!$A:$G,7,0)</f>
        <v>1</v>
      </c>
      <c r="I14" s="2">
        <f t="shared" si="3"/>
        <v>0</v>
      </c>
      <c r="L14" s="2">
        <f t="shared" si="4"/>
        <v>0</v>
      </c>
      <c r="M14" s="30">
        <v>120</v>
      </c>
      <c r="N14" s="25"/>
      <c r="P14" s="2" t="e">
        <f t="shared" si="5"/>
        <v>#DIV/0!</v>
      </c>
      <c r="Q14" s="2" t="e">
        <f t="shared" si="6"/>
        <v>#DIV/0!</v>
      </c>
      <c r="R14" s="2">
        <f>VLOOKUP(A14,[1]TDSheet!$A:$S,19,0)</f>
        <v>0</v>
      </c>
      <c r="S14" s="2">
        <f>VLOOKUP(A14,[1]TDSheet!$A:$T,20,0)</f>
        <v>20.72</v>
      </c>
      <c r="T14" s="2">
        <f>VLOOKUP(A14,[1]TDSheet!$A:$L,12,0)</f>
        <v>6.6599999999999993</v>
      </c>
      <c r="V14" s="2">
        <f t="shared" si="7"/>
        <v>120</v>
      </c>
      <c r="W14" s="27">
        <f>VLOOKUP(A14,[1]TDSheet!$A:$W,23,0)</f>
        <v>3.7</v>
      </c>
      <c r="X14" s="28">
        <v>33</v>
      </c>
      <c r="Y14" s="2">
        <f t="shared" si="8"/>
        <v>122.10000000000001</v>
      </c>
    </row>
    <row r="15" spans="1:25" ht="11.1" customHeight="1" x14ac:dyDescent="0.2">
      <c r="A15" s="8" t="s">
        <v>18</v>
      </c>
      <c r="B15" s="8" t="s">
        <v>17</v>
      </c>
      <c r="C15" s="9"/>
      <c r="D15" s="10">
        <v>241.5</v>
      </c>
      <c r="E15" s="10"/>
      <c r="F15" s="10">
        <v>241.5</v>
      </c>
      <c r="G15" s="27">
        <v>0</v>
      </c>
      <c r="I15" s="2">
        <f t="shared" si="3"/>
        <v>0</v>
      </c>
      <c r="L15" s="2">
        <f t="shared" si="4"/>
        <v>0</v>
      </c>
      <c r="M15" s="25"/>
      <c r="N15" s="25"/>
      <c r="P15" s="2" t="e">
        <f t="shared" si="5"/>
        <v>#DIV/0!</v>
      </c>
      <c r="Q15" s="2" t="e">
        <f t="shared" si="6"/>
        <v>#DIV/0!</v>
      </c>
      <c r="R15" s="2">
        <v>0</v>
      </c>
      <c r="S15" s="2">
        <v>0</v>
      </c>
      <c r="T15" s="2">
        <v>0</v>
      </c>
      <c r="U15" s="26" t="s">
        <v>82</v>
      </c>
      <c r="V15" s="2">
        <f t="shared" si="7"/>
        <v>0</v>
      </c>
      <c r="W15" s="27">
        <v>0</v>
      </c>
      <c r="Y15" s="2">
        <f t="shared" si="8"/>
        <v>0</v>
      </c>
    </row>
    <row r="16" spans="1:25" ht="11.1" customHeight="1" x14ac:dyDescent="0.2">
      <c r="A16" s="8" t="s">
        <v>19</v>
      </c>
      <c r="B16" s="8" t="s">
        <v>17</v>
      </c>
      <c r="C16" s="10">
        <v>269.5</v>
      </c>
      <c r="D16" s="10">
        <v>451</v>
      </c>
      <c r="E16" s="10">
        <v>176</v>
      </c>
      <c r="F16" s="10">
        <v>506</v>
      </c>
      <c r="G16" s="27">
        <f>VLOOKUP(A16,[1]TDSheet!$A:$G,7,0)</f>
        <v>1</v>
      </c>
      <c r="H16" s="2">
        <f>VLOOKUP(A16,[2]Мелитополь!$A:$E,4,0)</f>
        <v>175.5</v>
      </c>
      <c r="I16" s="2">
        <f t="shared" si="3"/>
        <v>0.5</v>
      </c>
      <c r="L16" s="2">
        <f t="shared" si="4"/>
        <v>58.666666666666664</v>
      </c>
      <c r="M16" s="25">
        <f>13*L16-J16-F16</f>
        <v>256.66666666666663</v>
      </c>
      <c r="N16" s="25"/>
      <c r="P16" s="2">
        <f t="shared" si="5"/>
        <v>13</v>
      </c>
      <c r="Q16" s="2">
        <f t="shared" si="6"/>
        <v>8.625</v>
      </c>
      <c r="R16" s="2">
        <f>VLOOKUP(A16,[1]TDSheet!$A:$S,19,0)</f>
        <v>61.6</v>
      </c>
      <c r="S16" s="2">
        <f>VLOOKUP(A16,[1]TDSheet!$A:$T,20,0)</f>
        <v>74.8</v>
      </c>
      <c r="T16" s="2">
        <f>VLOOKUP(A16,[1]TDSheet!$A:$L,12,0)</f>
        <v>47.3</v>
      </c>
      <c r="V16" s="2">
        <f t="shared" si="7"/>
        <v>256.66666666666663</v>
      </c>
      <c r="W16" s="27">
        <f>VLOOKUP(A16,[1]TDSheet!$A:$W,23,0)</f>
        <v>5.5</v>
      </c>
      <c r="X16" s="28">
        <v>47</v>
      </c>
      <c r="Y16" s="2">
        <f t="shared" si="8"/>
        <v>258.5</v>
      </c>
    </row>
    <row r="17" spans="1:25" ht="11.1" customHeight="1" x14ac:dyDescent="0.2">
      <c r="A17" s="8" t="s">
        <v>20</v>
      </c>
      <c r="B17" s="8" t="s">
        <v>9</v>
      </c>
      <c r="C17" s="9"/>
      <c r="D17" s="10">
        <v>324</v>
      </c>
      <c r="E17" s="10"/>
      <c r="F17" s="10">
        <v>324</v>
      </c>
      <c r="G17" s="27">
        <v>0</v>
      </c>
      <c r="I17" s="2">
        <f t="shared" si="3"/>
        <v>0</v>
      </c>
      <c r="L17" s="2">
        <f t="shared" si="4"/>
        <v>0</v>
      </c>
      <c r="M17" s="25"/>
      <c r="N17" s="25"/>
      <c r="P17" s="2" t="e">
        <f t="shared" si="5"/>
        <v>#DIV/0!</v>
      </c>
      <c r="Q17" s="2" t="e">
        <f t="shared" si="6"/>
        <v>#DIV/0!</v>
      </c>
      <c r="R17" s="2">
        <v>0</v>
      </c>
      <c r="S17" s="2">
        <v>0</v>
      </c>
      <c r="T17" s="2">
        <v>0</v>
      </c>
      <c r="U17" s="26" t="s">
        <v>82</v>
      </c>
      <c r="V17" s="2">
        <f t="shared" si="7"/>
        <v>0</v>
      </c>
      <c r="W17" s="27">
        <v>0</v>
      </c>
      <c r="Y17" s="2">
        <f t="shared" si="8"/>
        <v>0</v>
      </c>
    </row>
    <row r="18" spans="1:25" ht="11.1" customHeight="1" x14ac:dyDescent="0.2">
      <c r="A18" s="8" t="s">
        <v>21</v>
      </c>
      <c r="B18" s="8" t="s">
        <v>17</v>
      </c>
      <c r="C18" s="9"/>
      <c r="D18" s="10">
        <v>14.4</v>
      </c>
      <c r="E18" s="10"/>
      <c r="F18" s="10">
        <v>14.4</v>
      </c>
      <c r="G18" s="27">
        <v>0</v>
      </c>
      <c r="I18" s="2">
        <f t="shared" si="3"/>
        <v>0</v>
      </c>
      <c r="L18" s="2">
        <f t="shared" si="4"/>
        <v>0</v>
      </c>
      <c r="M18" s="25"/>
      <c r="N18" s="25"/>
      <c r="P18" s="2" t="e">
        <f t="shared" si="5"/>
        <v>#DIV/0!</v>
      </c>
      <c r="Q18" s="2" t="e">
        <f t="shared" si="6"/>
        <v>#DIV/0!</v>
      </c>
      <c r="R18" s="2">
        <v>0</v>
      </c>
      <c r="S18" s="2">
        <v>0</v>
      </c>
      <c r="T18" s="2">
        <v>0</v>
      </c>
      <c r="U18" s="26" t="s">
        <v>82</v>
      </c>
      <c r="V18" s="2">
        <f t="shared" si="7"/>
        <v>0</v>
      </c>
      <c r="W18" s="27">
        <v>0</v>
      </c>
      <c r="Y18" s="2">
        <f t="shared" si="8"/>
        <v>0</v>
      </c>
    </row>
    <row r="19" spans="1:25" ht="11.1" customHeight="1" x14ac:dyDescent="0.2">
      <c r="A19" s="8" t="s">
        <v>22</v>
      </c>
      <c r="B19" s="8" t="s">
        <v>17</v>
      </c>
      <c r="C19" s="9"/>
      <c r="D19" s="10">
        <v>551.29999999999995</v>
      </c>
      <c r="E19" s="10">
        <v>14.8</v>
      </c>
      <c r="F19" s="10">
        <v>536.5</v>
      </c>
      <c r="G19" s="27">
        <f>VLOOKUP(A19,[1]TDSheet!$A:$G,7,0)</f>
        <v>1</v>
      </c>
      <c r="H19" s="2">
        <f>VLOOKUP(A19,[2]Мелитополь!$A:$E,4,0)</f>
        <v>14.8</v>
      </c>
      <c r="I19" s="2">
        <f t="shared" si="3"/>
        <v>0</v>
      </c>
      <c r="J19" s="2">
        <f>VLOOKUP(A19,[1]TDSheet!$A:$X,24,0)*W19</f>
        <v>85.100000000000009</v>
      </c>
      <c r="L19" s="2">
        <f t="shared" si="4"/>
        <v>4.9333333333333336</v>
      </c>
      <c r="M19" s="25"/>
      <c r="N19" s="25"/>
      <c r="P19" s="2">
        <f t="shared" si="5"/>
        <v>126</v>
      </c>
      <c r="Q19" s="2">
        <f t="shared" si="6"/>
        <v>126</v>
      </c>
      <c r="R19" s="2">
        <f>VLOOKUP(A19,[1]TDSheet!$A:$S,19,0)</f>
        <v>77.7</v>
      </c>
      <c r="S19" s="2">
        <f>VLOOKUP(A19,[1]TDSheet!$A:$T,20,0)</f>
        <v>70.3</v>
      </c>
      <c r="T19" s="2">
        <f>VLOOKUP(A19,[1]TDSheet!$A:$L,12,0)</f>
        <v>59.2</v>
      </c>
      <c r="V19" s="2">
        <f t="shared" si="7"/>
        <v>0</v>
      </c>
      <c r="W19" s="27">
        <f>VLOOKUP(A19,[1]TDSheet!$A:$W,23,0)</f>
        <v>3.7</v>
      </c>
      <c r="X19" s="28">
        <f t="shared" ref="X19:X56" si="9">M19/W19</f>
        <v>0</v>
      </c>
      <c r="Y19" s="2">
        <f t="shared" si="8"/>
        <v>0</v>
      </c>
    </row>
    <row r="20" spans="1:25" ht="11.1" customHeight="1" x14ac:dyDescent="0.2">
      <c r="A20" s="8" t="s">
        <v>23</v>
      </c>
      <c r="B20" s="8" t="s">
        <v>17</v>
      </c>
      <c r="C20" s="10">
        <v>520.20000000000005</v>
      </c>
      <c r="D20" s="10"/>
      <c r="E20" s="10">
        <v>102.6</v>
      </c>
      <c r="F20" s="10">
        <v>365.4</v>
      </c>
      <c r="G20" s="27">
        <f>VLOOKUP(A20,[1]TDSheet!$A:$G,7,0)</f>
        <v>1</v>
      </c>
      <c r="H20" s="2">
        <f>VLOOKUP(A20,[2]Мелитополь!$A:$E,4,0)</f>
        <v>102.3</v>
      </c>
      <c r="I20" s="2">
        <f t="shared" si="3"/>
        <v>0.29999999999999716</v>
      </c>
      <c r="L20" s="2">
        <f t="shared" si="4"/>
        <v>34.199999999999996</v>
      </c>
      <c r="M20" s="25"/>
      <c r="N20" s="25"/>
      <c r="P20" s="2">
        <f t="shared" si="5"/>
        <v>10.684210526315789</v>
      </c>
      <c r="Q20" s="2">
        <f t="shared" si="6"/>
        <v>10.684210526315789</v>
      </c>
      <c r="R20" s="2">
        <f>VLOOKUP(A20,[1]TDSheet!$A:$S,19,0)</f>
        <v>6.12</v>
      </c>
      <c r="S20" s="2">
        <f>VLOOKUP(A20,[1]TDSheet!$A:$T,20,0)</f>
        <v>5.04</v>
      </c>
      <c r="T20" s="2">
        <f>VLOOKUP(A20,[1]TDSheet!$A:$L,12,0)</f>
        <v>4.32</v>
      </c>
      <c r="V20" s="2">
        <f t="shared" si="7"/>
        <v>0</v>
      </c>
      <c r="W20" s="27">
        <f>VLOOKUP(A20,[1]TDSheet!$A:$W,23,0)</f>
        <v>1.8</v>
      </c>
      <c r="X20" s="28">
        <f t="shared" si="9"/>
        <v>0</v>
      </c>
      <c r="Y20" s="2">
        <f t="shared" si="8"/>
        <v>0</v>
      </c>
    </row>
    <row r="21" spans="1:25" ht="21.95" customHeight="1" x14ac:dyDescent="0.2">
      <c r="A21" s="8" t="s">
        <v>24</v>
      </c>
      <c r="B21" s="8" t="s">
        <v>9</v>
      </c>
      <c r="C21" s="9"/>
      <c r="D21" s="10">
        <v>168</v>
      </c>
      <c r="E21" s="10"/>
      <c r="F21" s="10">
        <v>168</v>
      </c>
      <c r="G21" s="27">
        <v>0</v>
      </c>
      <c r="I21" s="2">
        <f t="shared" si="3"/>
        <v>0</v>
      </c>
      <c r="L21" s="2">
        <f t="shared" si="4"/>
        <v>0</v>
      </c>
      <c r="M21" s="25"/>
      <c r="N21" s="25"/>
      <c r="P21" s="2" t="e">
        <f t="shared" si="5"/>
        <v>#DIV/0!</v>
      </c>
      <c r="Q21" s="2" t="e">
        <f t="shared" si="6"/>
        <v>#DIV/0!</v>
      </c>
      <c r="R21" s="2">
        <v>0</v>
      </c>
      <c r="S21" s="2">
        <v>0</v>
      </c>
      <c r="T21" s="2">
        <v>0</v>
      </c>
      <c r="U21" s="26" t="s">
        <v>82</v>
      </c>
      <c r="V21" s="2">
        <f t="shared" si="7"/>
        <v>0</v>
      </c>
      <c r="W21" s="27">
        <v>0</v>
      </c>
      <c r="Y21" s="2">
        <f t="shared" si="8"/>
        <v>0</v>
      </c>
    </row>
    <row r="22" spans="1:25" ht="11.1" customHeight="1" x14ac:dyDescent="0.2">
      <c r="A22" s="8" t="s">
        <v>25</v>
      </c>
      <c r="B22" s="8" t="s">
        <v>9</v>
      </c>
      <c r="C22" s="10">
        <v>1668</v>
      </c>
      <c r="D22" s="10">
        <v>324</v>
      </c>
      <c r="E22" s="10">
        <v>411</v>
      </c>
      <c r="F22" s="10">
        <v>1294</v>
      </c>
      <c r="G22" s="27">
        <f>VLOOKUP(A22,[1]TDSheet!$A:$G,7,0)</f>
        <v>0.25</v>
      </c>
      <c r="H22" s="2">
        <f>VLOOKUP(A22,[2]Мелитополь!$A:$E,4,0)</f>
        <v>403</v>
      </c>
      <c r="I22" s="2">
        <f t="shared" si="3"/>
        <v>8</v>
      </c>
      <c r="J22" s="2">
        <f>VLOOKUP(A22,[1]TDSheet!$A:$X,24,0)*W22</f>
        <v>66</v>
      </c>
      <c r="L22" s="2">
        <f t="shared" si="4"/>
        <v>137</v>
      </c>
      <c r="M22" s="25">
        <f t="shared" ref="M22:M23" si="10">13*L22-J22-F22</f>
        <v>421</v>
      </c>
      <c r="N22" s="25"/>
      <c r="P22" s="2">
        <f t="shared" si="5"/>
        <v>13</v>
      </c>
      <c r="Q22" s="2">
        <f t="shared" si="6"/>
        <v>9.9270072992700733</v>
      </c>
      <c r="R22" s="2">
        <f>VLOOKUP(A22,[1]TDSheet!$A:$S,19,0)</f>
        <v>221.4</v>
      </c>
      <c r="S22" s="2">
        <f>VLOOKUP(A22,[1]TDSheet!$A:$T,20,0)</f>
        <v>119.2</v>
      </c>
      <c r="T22" s="2">
        <f>VLOOKUP(A22,[1]TDSheet!$A:$L,12,0)</f>
        <v>141.4</v>
      </c>
      <c r="V22" s="2">
        <f t="shared" si="7"/>
        <v>105.25</v>
      </c>
      <c r="W22" s="27">
        <f>VLOOKUP(A22,[1]TDSheet!$A:$W,23,0)</f>
        <v>6</v>
      </c>
      <c r="X22" s="28">
        <v>71</v>
      </c>
      <c r="Y22" s="2">
        <f t="shared" si="8"/>
        <v>106.5</v>
      </c>
    </row>
    <row r="23" spans="1:25" ht="11.1" customHeight="1" x14ac:dyDescent="0.2">
      <c r="A23" s="8" t="s">
        <v>26</v>
      </c>
      <c r="B23" s="8" t="s">
        <v>9</v>
      </c>
      <c r="C23" s="10">
        <v>2005</v>
      </c>
      <c r="D23" s="10"/>
      <c r="E23" s="10">
        <v>418</v>
      </c>
      <c r="F23" s="10">
        <v>1186</v>
      </c>
      <c r="G23" s="27">
        <f>VLOOKUP(A23,[1]TDSheet!$A:$G,7,0)</f>
        <v>0.25</v>
      </c>
      <c r="H23" s="2">
        <f>VLOOKUP(A23,[2]Мелитополь!$A:$E,4,0)</f>
        <v>405</v>
      </c>
      <c r="I23" s="2">
        <f t="shared" si="3"/>
        <v>13</v>
      </c>
      <c r="L23" s="2">
        <f t="shared" si="4"/>
        <v>139.33333333333334</v>
      </c>
      <c r="M23" s="25">
        <f t="shared" si="10"/>
        <v>625.33333333333348</v>
      </c>
      <c r="N23" s="25"/>
      <c r="P23" s="2">
        <f t="shared" si="5"/>
        <v>13</v>
      </c>
      <c r="Q23" s="2">
        <f t="shared" si="6"/>
        <v>8.5119617224880368</v>
      </c>
      <c r="R23" s="2">
        <f>VLOOKUP(A23,[1]TDSheet!$A:$S,19,0)</f>
        <v>234.6</v>
      </c>
      <c r="S23" s="2">
        <f>VLOOKUP(A23,[1]TDSheet!$A:$T,20,0)</f>
        <v>113.8</v>
      </c>
      <c r="T23" s="2">
        <f>VLOOKUP(A23,[1]TDSheet!$A:$L,12,0)</f>
        <v>119</v>
      </c>
      <c r="V23" s="2">
        <f t="shared" si="7"/>
        <v>156.33333333333337</v>
      </c>
      <c r="W23" s="27">
        <f>VLOOKUP(A23,[1]TDSheet!$A:$W,23,0)</f>
        <v>12</v>
      </c>
      <c r="X23" s="28">
        <v>52</v>
      </c>
      <c r="Y23" s="2">
        <f t="shared" si="8"/>
        <v>156</v>
      </c>
    </row>
    <row r="24" spans="1:25" ht="11.1" customHeight="1" x14ac:dyDescent="0.2">
      <c r="A24" s="8" t="s">
        <v>27</v>
      </c>
      <c r="B24" s="8" t="s">
        <v>17</v>
      </c>
      <c r="C24" s="10">
        <v>-6</v>
      </c>
      <c r="D24" s="10">
        <v>1158</v>
      </c>
      <c r="E24" s="10">
        <v>42</v>
      </c>
      <c r="F24" s="10">
        <v>1110</v>
      </c>
      <c r="G24" s="27">
        <f>VLOOKUP(A24,[1]TDSheet!$A:$G,7,0)</f>
        <v>1</v>
      </c>
      <c r="H24" s="2">
        <f>VLOOKUP(A24,[2]Мелитополь!$A:$E,4,0)</f>
        <v>42</v>
      </c>
      <c r="I24" s="2">
        <f t="shared" si="3"/>
        <v>0</v>
      </c>
      <c r="J24" s="2">
        <f>VLOOKUP(A24,[1]TDSheet!$A:$X,24,0)*W24</f>
        <v>378</v>
      </c>
      <c r="L24" s="2">
        <f t="shared" si="4"/>
        <v>14</v>
      </c>
      <c r="M24" s="25"/>
      <c r="N24" s="25"/>
      <c r="P24" s="2">
        <f t="shared" si="5"/>
        <v>106.28571428571429</v>
      </c>
      <c r="Q24" s="2">
        <f t="shared" si="6"/>
        <v>106.28571428571429</v>
      </c>
      <c r="R24" s="2">
        <f>VLOOKUP(A24,[1]TDSheet!$A:$S,19,0)</f>
        <v>81.599999999999994</v>
      </c>
      <c r="S24" s="2">
        <f>VLOOKUP(A24,[1]TDSheet!$A:$T,20,0)</f>
        <v>116.4</v>
      </c>
      <c r="T24" s="2">
        <f>VLOOKUP(A24,[1]TDSheet!$A:$L,12,0)</f>
        <v>117.6</v>
      </c>
      <c r="V24" s="2">
        <f t="shared" si="7"/>
        <v>0</v>
      </c>
      <c r="W24" s="27">
        <f>VLOOKUP(A24,[1]TDSheet!$A:$W,23,0)</f>
        <v>6</v>
      </c>
      <c r="X24" s="28">
        <f t="shared" si="9"/>
        <v>0</v>
      </c>
      <c r="Y24" s="2">
        <f t="shared" si="8"/>
        <v>0</v>
      </c>
    </row>
    <row r="25" spans="1:25" ht="11.1" customHeight="1" x14ac:dyDescent="0.2">
      <c r="A25" s="8" t="s">
        <v>28</v>
      </c>
      <c r="B25" s="8" t="s">
        <v>9</v>
      </c>
      <c r="C25" s="9"/>
      <c r="D25" s="10">
        <v>204</v>
      </c>
      <c r="E25" s="10"/>
      <c r="F25" s="10">
        <v>204</v>
      </c>
      <c r="G25" s="27">
        <v>0</v>
      </c>
      <c r="I25" s="2">
        <f t="shared" si="3"/>
        <v>0</v>
      </c>
      <c r="L25" s="2">
        <f t="shared" si="4"/>
        <v>0</v>
      </c>
      <c r="M25" s="25"/>
      <c r="N25" s="25"/>
      <c r="P25" s="2" t="e">
        <f t="shared" si="5"/>
        <v>#DIV/0!</v>
      </c>
      <c r="Q25" s="2" t="e">
        <f t="shared" si="6"/>
        <v>#DIV/0!</v>
      </c>
      <c r="R25" s="2">
        <v>0</v>
      </c>
      <c r="S25" s="2">
        <v>0</v>
      </c>
      <c r="T25" s="2">
        <v>0</v>
      </c>
      <c r="U25" s="26" t="s">
        <v>82</v>
      </c>
      <c r="V25" s="2">
        <f t="shared" si="7"/>
        <v>0</v>
      </c>
      <c r="W25" s="27">
        <v>0</v>
      </c>
      <c r="Y25" s="2">
        <f t="shared" si="8"/>
        <v>0</v>
      </c>
    </row>
    <row r="26" spans="1:25" ht="21.95" customHeight="1" x14ac:dyDescent="0.2">
      <c r="A26" s="8" t="s">
        <v>29</v>
      </c>
      <c r="B26" s="8" t="s">
        <v>9</v>
      </c>
      <c r="C26" s="9"/>
      <c r="D26" s="10">
        <v>160</v>
      </c>
      <c r="E26" s="10"/>
      <c r="F26" s="10">
        <v>160</v>
      </c>
      <c r="G26" s="27">
        <v>0</v>
      </c>
      <c r="I26" s="2">
        <f t="shared" si="3"/>
        <v>0</v>
      </c>
      <c r="L26" s="2">
        <f t="shared" si="4"/>
        <v>0</v>
      </c>
      <c r="M26" s="25"/>
      <c r="N26" s="25"/>
      <c r="P26" s="2" t="e">
        <f t="shared" si="5"/>
        <v>#DIV/0!</v>
      </c>
      <c r="Q26" s="2" t="e">
        <f t="shared" si="6"/>
        <v>#DIV/0!</v>
      </c>
      <c r="R26" s="2">
        <v>0</v>
      </c>
      <c r="S26" s="2">
        <v>0</v>
      </c>
      <c r="T26" s="2">
        <v>0</v>
      </c>
      <c r="U26" s="26" t="s">
        <v>82</v>
      </c>
      <c r="V26" s="2">
        <f t="shared" si="7"/>
        <v>0</v>
      </c>
      <c r="W26" s="27">
        <v>0</v>
      </c>
      <c r="Y26" s="2">
        <f t="shared" si="8"/>
        <v>0</v>
      </c>
    </row>
    <row r="27" spans="1:25" ht="11.1" customHeight="1" x14ac:dyDescent="0.2">
      <c r="A27" s="8" t="s">
        <v>30</v>
      </c>
      <c r="B27" s="8" t="s">
        <v>9</v>
      </c>
      <c r="C27" s="9"/>
      <c r="D27" s="10">
        <v>192</v>
      </c>
      <c r="E27" s="10"/>
      <c r="F27" s="10">
        <v>192</v>
      </c>
      <c r="G27" s="27">
        <v>0</v>
      </c>
      <c r="I27" s="2">
        <f t="shared" si="3"/>
        <v>0</v>
      </c>
      <c r="L27" s="2">
        <f t="shared" si="4"/>
        <v>0</v>
      </c>
      <c r="M27" s="25"/>
      <c r="N27" s="25"/>
      <c r="P27" s="2" t="e">
        <f t="shared" si="5"/>
        <v>#DIV/0!</v>
      </c>
      <c r="Q27" s="2" t="e">
        <f t="shared" si="6"/>
        <v>#DIV/0!</v>
      </c>
      <c r="R27" s="2">
        <v>0</v>
      </c>
      <c r="S27" s="2">
        <v>0</v>
      </c>
      <c r="T27" s="2">
        <v>0</v>
      </c>
      <c r="U27" s="26" t="s">
        <v>82</v>
      </c>
      <c r="V27" s="2">
        <f t="shared" si="7"/>
        <v>0</v>
      </c>
      <c r="W27" s="27">
        <v>0</v>
      </c>
      <c r="Y27" s="2">
        <f t="shared" si="8"/>
        <v>0</v>
      </c>
    </row>
    <row r="28" spans="1:25" ht="11.1" customHeight="1" x14ac:dyDescent="0.2">
      <c r="A28" s="8" t="s">
        <v>31</v>
      </c>
      <c r="B28" s="8" t="s">
        <v>9</v>
      </c>
      <c r="C28" s="10">
        <v>594</v>
      </c>
      <c r="D28" s="10"/>
      <c r="E28" s="10">
        <v>168</v>
      </c>
      <c r="F28" s="10">
        <v>284</v>
      </c>
      <c r="G28" s="27">
        <f>VLOOKUP(A28,[1]TDSheet!$A:$G,7,0)</f>
        <v>0.75</v>
      </c>
      <c r="H28" s="2">
        <f>VLOOKUP(A28,[2]Мелитополь!$A:$E,4,0)</f>
        <v>169</v>
      </c>
      <c r="I28" s="2">
        <f t="shared" si="3"/>
        <v>-1</v>
      </c>
      <c r="J28" s="2">
        <f>VLOOKUP(A28,[1]TDSheet!$A:$X,24,0)*W28</f>
        <v>352</v>
      </c>
      <c r="L28" s="2">
        <f t="shared" si="4"/>
        <v>56</v>
      </c>
      <c r="M28" s="25">
        <f>13*L28-J28-F28</f>
        <v>92</v>
      </c>
      <c r="N28" s="25"/>
      <c r="P28" s="2">
        <f t="shared" si="5"/>
        <v>13</v>
      </c>
      <c r="Q28" s="2">
        <f t="shared" si="6"/>
        <v>11.357142857142858</v>
      </c>
      <c r="R28" s="2">
        <f>VLOOKUP(A28,[1]TDSheet!$A:$S,19,0)</f>
        <v>93</v>
      </c>
      <c r="S28" s="2">
        <f>VLOOKUP(A28,[1]TDSheet!$A:$T,20,0)</f>
        <v>55.6</v>
      </c>
      <c r="T28" s="2">
        <f>VLOOKUP(A28,[1]TDSheet!$A:$L,12,0)</f>
        <v>74.599999999999994</v>
      </c>
      <c r="V28" s="2">
        <f t="shared" si="7"/>
        <v>69</v>
      </c>
      <c r="W28" s="27">
        <f>VLOOKUP(A28,[1]TDSheet!$A:$W,23,0)</f>
        <v>8</v>
      </c>
      <c r="X28" s="28">
        <v>12</v>
      </c>
      <c r="Y28" s="2">
        <f t="shared" si="8"/>
        <v>72</v>
      </c>
    </row>
    <row r="29" spans="1:25" ht="21.95" customHeight="1" x14ac:dyDescent="0.2">
      <c r="A29" s="8" t="s">
        <v>32</v>
      </c>
      <c r="B29" s="8" t="s">
        <v>9</v>
      </c>
      <c r="C29" s="9"/>
      <c r="D29" s="10">
        <v>40</v>
      </c>
      <c r="E29" s="10"/>
      <c r="F29" s="10">
        <v>40</v>
      </c>
      <c r="G29" s="27">
        <v>0</v>
      </c>
      <c r="I29" s="2">
        <f t="shared" si="3"/>
        <v>0</v>
      </c>
      <c r="L29" s="2">
        <f t="shared" si="4"/>
        <v>0</v>
      </c>
      <c r="M29" s="25"/>
      <c r="N29" s="25"/>
      <c r="P29" s="2" t="e">
        <f t="shared" si="5"/>
        <v>#DIV/0!</v>
      </c>
      <c r="Q29" s="2" t="e">
        <f t="shared" si="6"/>
        <v>#DIV/0!</v>
      </c>
      <c r="R29" s="2">
        <v>0</v>
      </c>
      <c r="S29" s="2">
        <v>0</v>
      </c>
      <c r="T29" s="2">
        <v>0</v>
      </c>
      <c r="U29" s="26" t="s">
        <v>82</v>
      </c>
      <c r="V29" s="2">
        <f t="shared" si="7"/>
        <v>0</v>
      </c>
      <c r="W29" s="27">
        <v>0</v>
      </c>
      <c r="Y29" s="2">
        <f t="shared" si="8"/>
        <v>0</v>
      </c>
    </row>
    <row r="30" spans="1:25" ht="11.1" customHeight="1" x14ac:dyDescent="0.2">
      <c r="A30" s="8" t="s">
        <v>33</v>
      </c>
      <c r="B30" s="8" t="s">
        <v>9</v>
      </c>
      <c r="C30" s="10">
        <v>813</v>
      </c>
      <c r="D30" s="10"/>
      <c r="E30" s="10">
        <v>215</v>
      </c>
      <c r="F30" s="10">
        <v>438</v>
      </c>
      <c r="G30" s="27">
        <f>VLOOKUP(A30,[1]TDSheet!$A:$G,7,0)</f>
        <v>0.9</v>
      </c>
      <c r="H30" s="2">
        <f>VLOOKUP(A30,[2]Мелитополь!$A:$E,4,0)</f>
        <v>211</v>
      </c>
      <c r="I30" s="2">
        <f t="shared" si="3"/>
        <v>4</v>
      </c>
      <c r="L30" s="2">
        <f t="shared" si="4"/>
        <v>71.666666666666671</v>
      </c>
      <c r="M30" s="25">
        <f>13*L30-J30-F30</f>
        <v>493.66666666666674</v>
      </c>
      <c r="N30" s="25"/>
      <c r="P30" s="2">
        <f t="shared" si="5"/>
        <v>13</v>
      </c>
      <c r="Q30" s="2">
        <f t="shared" si="6"/>
        <v>6.1116279069767439</v>
      </c>
      <c r="R30" s="2">
        <f>VLOOKUP(A30,[1]TDSheet!$A:$S,19,0)</f>
        <v>109.4</v>
      </c>
      <c r="S30" s="2">
        <f>VLOOKUP(A30,[1]TDSheet!$A:$T,20,0)</f>
        <v>71.2</v>
      </c>
      <c r="T30" s="2">
        <f>VLOOKUP(A30,[1]TDSheet!$A:$L,12,0)</f>
        <v>60.6</v>
      </c>
      <c r="V30" s="2">
        <f t="shared" si="7"/>
        <v>444.30000000000007</v>
      </c>
      <c r="W30" s="27">
        <f>VLOOKUP(A30,[1]TDSheet!$A:$W,23,0)</f>
        <v>8</v>
      </c>
      <c r="X30" s="28">
        <v>62</v>
      </c>
      <c r="Y30" s="2">
        <f t="shared" si="8"/>
        <v>446.40000000000003</v>
      </c>
    </row>
    <row r="31" spans="1:25" ht="11.1" customHeight="1" x14ac:dyDescent="0.2">
      <c r="A31" s="8" t="s">
        <v>34</v>
      </c>
      <c r="B31" s="8" t="s">
        <v>9</v>
      </c>
      <c r="C31" s="9"/>
      <c r="D31" s="10">
        <v>80</v>
      </c>
      <c r="E31" s="10"/>
      <c r="F31" s="10">
        <v>80</v>
      </c>
      <c r="G31" s="27">
        <v>0</v>
      </c>
      <c r="I31" s="2">
        <f t="shared" si="3"/>
        <v>0</v>
      </c>
      <c r="L31" s="2">
        <f t="shared" si="4"/>
        <v>0</v>
      </c>
      <c r="M31" s="25"/>
      <c r="N31" s="25"/>
      <c r="P31" s="2" t="e">
        <f t="shared" si="5"/>
        <v>#DIV/0!</v>
      </c>
      <c r="Q31" s="2" t="e">
        <f t="shared" si="6"/>
        <v>#DIV/0!</v>
      </c>
      <c r="R31" s="2">
        <v>0</v>
      </c>
      <c r="S31" s="2">
        <v>0</v>
      </c>
      <c r="T31" s="2">
        <v>0</v>
      </c>
      <c r="U31" s="26" t="s">
        <v>82</v>
      </c>
      <c r="V31" s="2">
        <f t="shared" si="7"/>
        <v>0</v>
      </c>
      <c r="W31" s="27">
        <v>0</v>
      </c>
      <c r="Y31" s="2">
        <f t="shared" si="8"/>
        <v>0</v>
      </c>
    </row>
    <row r="32" spans="1:25" ht="11.1" customHeight="1" x14ac:dyDescent="0.2">
      <c r="A32" s="8" t="s">
        <v>35</v>
      </c>
      <c r="B32" s="8" t="s">
        <v>9</v>
      </c>
      <c r="C32" s="10">
        <v>1479</v>
      </c>
      <c r="D32" s="10"/>
      <c r="E32" s="10">
        <v>389</v>
      </c>
      <c r="F32" s="10">
        <v>870</v>
      </c>
      <c r="G32" s="27">
        <f>VLOOKUP(A32,[1]TDSheet!$A:$G,7,0)</f>
        <v>0.9</v>
      </c>
      <c r="H32" s="2">
        <f>VLOOKUP(A32,[2]Мелитополь!$A:$E,4,0)</f>
        <v>379</v>
      </c>
      <c r="I32" s="2">
        <f t="shared" si="3"/>
        <v>10</v>
      </c>
      <c r="J32" s="2">
        <f>VLOOKUP(A32,[1]TDSheet!$A:$X,24,0)*W32</f>
        <v>712</v>
      </c>
      <c r="L32" s="2">
        <f t="shared" si="4"/>
        <v>129.66666666666666</v>
      </c>
      <c r="M32" s="25">
        <f>14*L32-J32-F32</f>
        <v>233.33333333333326</v>
      </c>
      <c r="N32" s="25"/>
      <c r="P32" s="2">
        <f t="shared" si="5"/>
        <v>14</v>
      </c>
      <c r="Q32" s="2">
        <f t="shared" si="6"/>
        <v>12.200514138817482</v>
      </c>
      <c r="R32" s="2">
        <f>VLOOKUP(A32,[1]TDSheet!$A:$S,19,0)</f>
        <v>249.6</v>
      </c>
      <c r="S32" s="2">
        <f>VLOOKUP(A32,[1]TDSheet!$A:$T,20,0)</f>
        <v>173.2</v>
      </c>
      <c r="T32" s="2">
        <f>VLOOKUP(A32,[1]TDSheet!$A:$L,12,0)</f>
        <v>194.6</v>
      </c>
      <c r="V32" s="2">
        <f t="shared" si="7"/>
        <v>209.99999999999994</v>
      </c>
      <c r="W32" s="27">
        <f>VLOOKUP(A32,[1]TDSheet!$A:$W,23,0)</f>
        <v>8</v>
      </c>
      <c r="X32" s="28">
        <v>30</v>
      </c>
      <c r="Y32" s="2">
        <f t="shared" si="8"/>
        <v>216</v>
      </c>
    </row>
    <row r="33" spans="1:25" ht="11.1" customHeight="1" x14ac:dyDescent="0.2">
      <c r="A33" s="8" t="s">
        <v>36</v>
      </c>
      <c r="B33" s="8" t="s">
        <v>9</v>
      </c>
      <c r="C33" s="10">
        <v>104</v>
      </c>
      <c r="D33" s="10"/>
      <c r="E33" s="10">
        <v>51</v>
      </c>
      <c r="F33" s="10"/>
      <c r="G33" s="27">
        <f>VLOOKUP(A33,[1]TDSheet!$A:$G,7,0)</f>
        <v>0.43</v>
      </c>
      <c r="H33" s="2">
        <f>VLOOKUP(A33,[2]Мелитополь!$A:$E,4,0)</f>
        <v>51</v>
      </c>
      <c r="I33" s="2">
        <f t="shared" si="3"/>
        <v>0</v>
      </c>
      <c r="J33" s="2">
        <f>VLOOKUP(A33,[1]TDSheet!$A:$X,24,0)*W33</f>
        <v>32</v>
      </c>
      <c r="L33" s="2">
        <f t="shared" si="4"/>
        <v>17</v>
      </c>
      <c r="M33" s="25">
        <f>10*L33-J33-F33</f>
        <v>138</v>
      </c>
      <c r="N33" s="25"/>
      <c r="P33" s="2">
        <f t="shared" si="5"/>
        <v>10</v>
      </c>
      <c r="Q33" s="2">
        <f t="shared" si="6"/>
        <v>1.8823529411764706</v>
      </c>
      <c r="R33" s="2">
        <f>VLOOKUP(A33,[1]TDSheet!$A:$S,19,0)</f>
        <v>20.6</v>
      </c>
      <c r="S33" s="2">
        <f>VLOOKUP(A33,[1]TDSheet!$A:$T,20,0)</f>
        <v>12.2</v>
      </c>
      <c r="T33" s="2">
        <f>VLOOKUP(A33,[1]TDSheet!$A:$L,12,0)</f>
        <v>12.6</v>
      </c>
      <c r="V33" s="2">
        <f t="shared" si="7"/>
        <v>59.339999999999996</v>
      </c>
      <c r="W33" s="27">
        <f>VLOOKUP(A33,[1]TDSheet!$A:$W,23,0)</f>
        <v>16</v>
      </c>
      <c r="X33" s="28">
        <v>9</v>
      </c>
      <c r="Y33" s="2">
        <f t="shared" si="8"/>
        <v>61.92</v>
      </c>
    </row>
    <row r="34" spans="1:25" ht="21.95" customHeight="1" x14ac:dyDescent="0.2">
      <c r="A34" s="8" t="s">
        <v>37</v>
      </c>
      <c r="B34" s="8" t="s">
        <v>17</v>
      </c>
      <c r="C34" s="10">
        <v>905</v>
      </c>
      <c r="D34" s="10">
        <v>2600</v>
      </c>
      <c r="E34" s="10">
        <v>700</v>
      </c>
      <c r="F34" s="10">
        <v>2595</v>
      </c>
      <c r="G34" s="27">
        <f>VLOOKUP(A34,[1]TDSheet!$A:$G,7,0)</f>
        <v>1</v>
      </c>
      <c r="H34" s="2">
        <f>VLOOKUP(A34,[2]Мелитополь!$A:$E,4,0)</f>
        <v>700</v>
      </c>
      <c r="I34" s="2">
        <f t="shared" si="3"/>
        <v>0</v>
      </c>
      <c r="J34" s="2">
        <f>VLOOKUP(A34,[1]TDSheet!$A:$X,24,0)*W34</f>
        <v>705</v>
      </c>
      <c r="L34" s="2">
        <f t="shared" si="4"/>
        <v>233.33333333333334</v>
      </c>
      <c r="M34" s="25"/>
      <c r="N34" s="25"/>
      <c r="P34" s="2">
        <f t="shared" si="5"/>
        <v>14.142857142857142</v>
      </c>
      <c r="Q34" s="2">
        <f t="shared" si="6"/>
        <v>14.142857142857142</v>
      </c>
      <c r="R34" s="2">
        <f>VLOOKUP(A34,[1]TDSheet!$A:$S,19,0)</f>
        <v>318</v>
      </c>
      <c r="S34" s="2">
        <f>VLOOKUP(A34,[1]TDSheet!$A:$T,20,0)</f>
        <v>357</v>
      </c>
      <c r="T34" s="2">
        <f>VLOOKUP(A34,[1]TDSheet!$A:$L,12,0)</f>
        <v>348</v>
      </c>
      <c r="V34" s="2">
        <f t="shared" si="7"/>
        <v>0</v>
      </c>
      <c r="W34" s="27">
        <f>VLOOKUP(A34,[1]TDSheet!$A:$W,23,0)</f>
        <v>5</v>
      </c>
      <c r="X34" s="28">
        <f t="shared" si="9"/>
        <v>0</v>
      </c>
      <c r="Y34" s="2">
        <f t="shared" si="8"/>
        <v>0</v>
      </c>
    </row>
    <row r="35" spans="1:25" ht="11.1" customHeight="1" x14ac:dyDescent="0.2">
      <c r="A35" s="8" t="s">
        <v>38</v>
      </c>
      <c r="B35" s="8" t="s">
        <v>9</v>
      </c>
      <c r="C35" s="10">
        <v>1716</v>
      </c>
      <c r="D35" s="10">
        <v>24</v>
      </c>
      <c r="E35" s="10">
        <v>488</v>
      </c>
      <c r="F35" s="10">
        <v>1005</v>
      </c>
      <c r="G35" s="27">
        <f>VLOOKUP(A35,[1]TDSheet!$A:$G,7,0)</f>
        <v>0.9</v>
      </c>
      <c r="H35" s="2">
        <f>VLOOKUP(A35,[2]Мелитополь!$A:$E,4,0)</f>
        <v>469</v>
      </c>
      <c r="I35" s="2">
        <f t="shared" si="3"/>
        <v>19</v>
      </c>
      <c r="J35" s="2">
        <f>VLOOKUP(A35,[1]TDSheet!$A:$X,24,0)*W35</f>
        <v>816</v>
      </c>
      <c r="L35" s="2">
        <f t="shared" si="4"/>
        <v>162.66666666666666</v>
      </c>
      <c r="M35" s="25">
        <f>14*L35-J35-F35</f>
        <v>456.33333333333303</v>
      </c>
      <c r="N35" s="25"/>
      <c r="P35" s="2">
        <f t="shared" si="5"/>
        <v>13.999999999999998</v>
      </c>
      <c r="Q35" s="2">
        <f t="shared" si="6"/>
        <v>11.194672131147541</v>
      </c>
      <c r="R35" s="2">
        <f>VLOOKUP(A35,[1]TDSheet!$A:$S,19,0)</f>
        <v>268.8</v>
      </c>
      <c r="S35" s="2">
        <f>VLOOKUP(A35,[1]TDSheet!$A:$T,20,0)</f>
        <v>212</v>
      </c>
      <c r="T35" s="2">
        <f>VLOOKUP(A35,[1]TDSheet!$A:$L,12,0)</f>
        <v>204.6</v>
      </c>
      <c r="V35" s="2">
        <f t="shared" si="7"/>
        <v>410.69999999999976</v>
      </c>
      <c r="W35" s="27">
        <f>VLOOKUP(A35,[1]TDSheet!$A:$W,23,0)</f>
        <v>8</v>
      </c>
      <c r="X35" s="28">
        <v>57</v>
      </c>
      <c r="Y35" s="2">
        <f t="shared" si="8"/>
        <v>410.40000000000003</v>
      </c>
    </row>
    <row r="36" spans="1:25" ht="11.1" customHeight="1" x14ac:dyDescent="0.2">
      <c r="A36" s="8" t="s">
        <v>39</v>
      </c>
      <c r="B36" s="8" t="s">
        <v>9</v>
      </c>
      <c r="C36" s="10">
        <v>118</v>
      </c>
      <c r="D36" s="10">
        <v>40</v>
      </c>
      <c r="E36" s="10">
        <v>59</v>
      </c>
      <c r="F36" s="10">
        <v>46</v>
      </c>
      <c r="G36" s="27">
        <f>VLOOKUP(A36,[1]TDSheet!$A:$G,7,0)</f>
        <v>0.43</v>
      </c>
      <c r="H36" s="2">
        <f>VLOOKUP(A36,[2]Мелитополь!$A:$E,4,0)</f>
        <v>59</v>
      </c>
      <c r="I36" s="2">
        <f t="shared" si="3"/>
        <v>0</v>
      </c>
      <c r="J36" s="2">
        <f>VLOOKUP(A36,[1]TDSheet!$A:$X,24,0)*W36</f>
        <v>192</v>
      </c>
      <c r="L36" s="2">
        <f t="shared" si="4"/>
        <v>19.666666666666668</v>
      </c>
      <c r="M36" s="25">
        <f t="shared" ref="M36" si="11">13*L36-J36-F36</f>
        <v>17.666666666666686</v>
      </c>
      <c r="N36" s="25"/>
      <c r="P36" s="2">
        <f t="shared" si="5"/>
        <v>13</v>
      </c>
      <c r="Q36" s="2">
        <f t="shared" si="6"/>
        <v>12.101694915254237</v>
      </c>
      <c r="R36" s="2">
        <f>VLOOKUP(A36,[1]TDSheet!$A:$S,19,0)</f>
        <v>32</v>
      </c>
      <c r="S36" s="2">
        <f>VLOOKUP(A36,[1]TDSheet!$A:$T,20,0)</f>
        <v>25.8</v>
      </c>
      <c r="T36" s="2">
        <f>VLOOKUP(A36,[1]TDSheet!$A:$L,12,0)</f>
        <v>28.8</v>
      </c>
      <c r="V36" s="2">
        <f t="shared" si="7"/>
        <v>7.5966666666666747</v>
      </c>
      <c r="W36" s="27">
        <f>VLOOKUP(A36,[1]TDSheet!$A:$W,23,0)</f>
        <v>16</v>
      </c>
      <c r="X36" s="28">
        <v>1</v>
      </c>
      <c r="Y36" s="2">
        <f t="shared" si="8"/>
        <v>6.88</v>
      </c>
    </row>
    <row r="37" spans="1:25" ht="21.95" customHeight="1" x14ac:dyDescent="0.2">
      <c r="A37" s="8" t="s">
        <v>40</v>
      </c>
      <c r="B37" s="8" t="s">
        <v>9</v>
      </c>
      <c r="C37" s="9"/>
      <c r="D37" s="10">
        <v>16</v>
      </c>
      <c r="E37" s="10"/>
      <c r="F37" s="10">
        <v>16</v>
      </c>
      <c r="G37" s="27">
        <v>0</v>
      </c>
      <c r="I37" s="2">
        <f t="shared" si="3"/>
        <v>0</v>
      </c>
      <c r="L37" s="2">
        <f t="shared" si="4"/>
        <v>0</v>
      </c>
      <c r="M37" s="25"/>
      <c r="N37" s="25"/>
      <c r="P37" s="2" t="e">
        <f t="shared" si="5"/>
        <v>#DIV/0!</v>
      </c>
      <c r="Q37" s="2" t="e">
        <f t="shared" si="6"/>
        <v>#DIV/0!</v>
      </c>
      <c r="R37" s="2">
        <v>0</v>
      </c>
      <c r="S37" s="2">
        <v>0</v>
      </c>
      <c r="T37" s="2">
        <v>0</v>
      </c>
      <c r="U37" s="26" t="s">
        <v>82</v>
      </c>
      <c r="V37" s="2">
        <f t="shared" si="7"/>
        <v>0</v>
      </c>
      <c r="W37" s="27">
        <v>0</v>
      </c>
      <c r="Y37" s="2">
        <f t="shared" si="8"/>
        <v>0</v>
      </c>
    </row>
    <row r="38" spans="1:25" ht="11.1" customHeight="1" x14ac:dyDescent="0.2">
      <c r="A38" s="8" t="s">
        <v>41</v>
      </c>
      <c r="B38" s="8" t="s">
        <v>9</v>
      </c>
      <c r="C38" s="10">
        <v>39</v>
      </c>
      <c r="D38" s="10">
        <v>272</v>
      </c>
      <c r="E38" s="10">
        <v>22</v>
      </c>
      <c r="F38" s="10">
        <v>277</v>
      </c>
      <c r="G38" s="27">
        <f>VLOOKUP(A38,[1]TDSheet!$A:$G,7,0)</f>
        <v>0.7</v>
      </c>
      <c r="H38" s="2">
        <f>VLOOKUP(A38,[2]Мелитополь!$A:$E,4,0)</f>
        <v>22</v>
      </c>
      <c r="I38" s="2">
        <f t="shared" si="3"/>
        <v>0</v>
      </c>
      <c r="J38" s="2">
        <f>VLOOKUP(A38,[1]TDSheet!$A:$X,24,0)*W38</f>
        <v>272</v>
      </c>
      <c r="L38" s="2">
        <f t="shared" si="4"/>
        <v>7.333333333333333</v>
      </c>
      <c r="M38" s="25"/>
      <c r="N38" s="25"/>
      <c r="P38" s="2">
        <f t="shared" si="5"/>
        <v>74.86363636363636</v>
      </c>
      <c r="Q38" s="2">
        <f t="shared" si="6"/>
        <v>74.86363636363636</v>
      </c>
      <c r="R38" s="2">
        <f>VLOOKUP(A38,[1]TDSheet!$A:$S,19,0)</f>
        <v>30.4</v>
      </c>
      <c r="S38" s="2">
        <f>VLOOKUP(A38,[1]TDSheet!$A:$T,20,0)</f>
        <v>34.6</v>
      </c>
      <c r="T38" s="2">
        <f>VLOOKUP(A38,[1]TDSheet!$A:$L,12,0)</f>
        <v>43.6</v>
      </c>
      <c r="V38" s="2">
        <f t="shared" si="7"/>
        <v>0</v>
      </c>
      <c r="W38" s="27">
        <f>VLOOKUP(A38,[1]TDSheet!$A:$W,23,0)</f>
        <v>8</v>
      </c>
      <c r="X38" s="28">
        <f t="shared" si="9"/>
        <v>0</v>
      </c>
      <c r="Y38" s="2">
        <f t="shared" si="8"/>
        <v>0</v>
      </c>
    </row>
    <row r="39" spans="1:25" ht="21.95" customHeight="1" x14ac:dyDescent="0.2">
      <c r="A39" s="8" t="s">
        <v>42</v>
      </c>
      <c r="B39" s="8" t="s">
        <v>9</v>
      </c>
      <c r="C39" s="10">
        <v>505</v>
      </c>
      <c r="D39" s="10"/>
      <c r="E39" s="10">
        <v>120</v>
      </c>
      <c r="F39" s="10">
        <v>247</v>
      </c>
      <c r="G39" s="27">
        <f>VLOOKUP(A39,[1]TDSheet!$A:$G,7,0)</f>
        <v>0.9</v>
      </c>
      <c r="H39" s="2">
        <f>VLOOKUP(A39,[2]Мелитополь!$A:$E,4,0)</f>
        <v>111</v>
      </c>
      <c r="I39" s="2">
        <f t="shared" si="3"/>
        <v>9</v>
      </c>
      <c r="L39" s="2">
        <f t="shared" si="4"/>
        <v>40</v>
      </c>
      <c r="M39" s="25">
        <f t="shared" ref="M39" si="12">13*L39-J39-F39</f>
        <v>273</v>
      </c>
      <c r="N39" s="25"/>
      <c r="P39" s="2">
        <f t="shared" si="5"/>
        <v>13</v>
      </c>
      <c r="Q39" s="2">
        <f t="shared" si="6"/>
        <v>6.1749999999999998</v>
      </c>
      <c r="R39" s="2">
        <f>VLOOKUP(A39,[1]TDSheet!$A:$S,19,0)</f>
        <v>53.4</v>
      </c>
      <c r="S39" s="2">
        <f>VLOOKUP(A39,[1]TDSheet!$A:$T,20,0)</f>
        <v>16.2</v>
      </c>
      <c r="T39" s="2">
        <f>VLOOKUP(A39,[1]TDSheet!$A:$L,12,0)</f>
        <v>21.2</v>
      </c>
      <c r="V39" s="2">
        <f t="shared" si="7"/>
        <v>245.70000000000002</v>
      </c>
      <c r="W39" s="27">
        <f>VLOOKUP(A39,[1]TDSheet!$A:$W,23,0)</f>
        <v>8</v>
      </c>
      <c r="X39" s="28">
        <v>34</v>
      </c>
      <c r="Y39" s="2">
        <f t="shared" si="8"/>
        <v>244.8</v>
      </c>
    </row>
    <row r="40" spans="1:25" ht="11.1" customHeight="1" x14ac:dyDescent="0.2">
      <c r="A40" s="8" t="s">
        <v>43</v>
      </c>
      <c r="B40" s="8" t="s">
        <v>9</v>
      </c>
      <c r="C40" s="9"/>
      <c r="D40" s="10">
        <v>80</v>
      </c>
      <c r="E40" s="10"/>
      <c r="F40" s="10">
        <v>80</v>
      </c>
      <c r="G40" s="27">
        <v>0</v>
      </c>
      <c r="I40" s="2">
        <f t="shared" si="3"/>
        <v>0</v>
      </c>
      <c r="L40" s="2">
        <f t="shared" si="4"/>
        <v>0</v>
      </c>
      <c r="M40" s="25"/>
      <c r="N40" s="25"/>
      <c r="P40" s="2" t="e">
        <f t="shared" si="5"/>
        <v>#DIV/0!</v>
      </c>
      <c r="Q40" s="2" t="e">
        <f t="shared" si="6"/>
        <v>#DIV/0!</v>
      </c>
      <c r="R40" s="2">
        <v>0</v>
      </c>
      <c r="S40" s="2">
        <v>0</v>
      </c>
      <c r="T40" s="2">
        <v>0</v>
      </c>
      <c r="U40" s="26" t="s">
        <v>82</v>
      </c>
      <c r="V40" s="2">
        <f t="shared" si="7"/>
        <v>0</v>
      </c>
      <c r="W40" s="27">
        <v>0</v>
      </c>
      <c r="Y40" s="2">
        <f t="shared" si="8"/>
        <v>0</v>
      </c>
    </row>
    <row r="41" spans="1:25" ht="21.95" customHeight="1" x14ac:dyDescent="0.2">
      <c r="A41" s="8" t="s">
        <v>44</v>
      </c>
      <c r="B41" s="8" t="s">
        <v>9</v>
      </c>
      <c r="C41" s="10">
        <v>15</v>
      </c>
      <c r="D41" s="10">
        <v>104</v>
      </c>
      <c r="E41" s="10"/>
      <c r="F41" s="10">
        <v>104</v>
      </c>
      <c r="G41" s="27">
        <f>VLOOKUP(A41,[1]TDSheet!$A:$G,7,0)</f>
        <v>0.9</v>
      </c>
      <c r="H41" s="2">
        <f>VLOOKUP(A41,[2]Мелитополь!$A:$E,4,0)</f>
        <v>3</v>
      </c>
      <c r="I41" s="2">
        <f t="shared" si="3"/>
        <v>-3</v>
      </c>
      <c r="J41" s="2">
        <f>VLOOKUP(A41,[1]TDSheet!$A:$X,24,0)*W41</f>
        <v>120</v>
      </c>
      <c r="L41" s="2">
        <f t="shared" si="4"/>
        <v>0</v>
      </c>
      <c r="M41" s="25"/>
      <c r="N41" s="25"/>
      <c r="P41" s="2" t="e">
        <f t="shared" si="5"/>
        <v>#DIV/0!</v>
      </c>
      <c r="Q41" s="2" t="e">
        <f t="shared" si="6"/>
        <v>#DIV/0!</v>
      </c>
      <c r="R41" s="2">
        <f>VLOOKUP(A41,[1]TDSheet!$A:$S,19,0)</f>
        <v>13.6</v>
      </c>
      <c r="S41" s="2">
        <f>VLOOKUP(A41,[1]TDSheet!$A:$T,20,0)</f>
        <v>16.8</v>
      </c>
      <c r="T41" s="2">
        <f>VLOOKUP(A41,[1]TDSheet!$A:$L,12,0)</f>
        <v>18.399999999999999</v>
      </c>
      <c r="V41" s="2">
        <f t="shared" si="7"/>
        <v>0</v>
      </c>
      <c r="W41" s="27">
        <f>VLOOKUP(A41,[1]TDSheet!$A:$W,23,0)</f>
        <v>8</v>
      </c>
      <c r="X41" s="28">
        <f t="shared" si="9"/>
        <v>0</v>
      </c>
      <c r="Y41" s="2">
        <f t="shared" si="8"/>
        <v>0</v>
      </c>
    </row>
    <row r="42" spans="1:25" ht="11.1" customHeight="1" x14ac:dyDescent="0.2">
      <c r="A42" s="8" t="s">
        <v>45</v>
      </c>
      <c r="B42" s="8" t="s">
        <v>17</v>
      </c>
      <c r="C42" s="10">
        <v>300</v>
      </c>
      <c r="D42" s="10">
        <v>2600</v>
      </c>
      <c r="E42" s="10">
        <v>185</v>
      </c>
      <c r="F42" s="10">
        <v>2530</v>
      </c>
      <c r="G42" s="27">
        <f>VLOOKUP(A42,[1]TDSheet!$A:$G,7,0)</f>
        <v>1</v>
      </c>
      <c r="H42" s="2">
        <f>VLOOKUP(A42,[2]Мелитополь!$A:$E,4,0)</f>
        <v>210</v>
      </c>
      <c r="I42" s="2">
        <f t="shared" si="3"/>
        <v>-25</v>
      </c>
      <c r="J42" s="2">
        <f>VLOOKUP(A42,[1]TDSheet!$A:$X,24,0)*W42</f>
        <v>600</v>
      </c>
      <c r="L42" s="2">
        <f t="shared" si="4"/>
        <v>61.666666666666664</v>
      </c>
      <c r="M42" s="25"/>
      <c r="N42" s="25"/>
      <c r="P42" s="2">
        <f t="shared" si="5"/>
        <v>50.756756756756758</v>
      </c>
      <c r="Q42" s="2">
        <f t="shared" si="6"/>
        <v>50.756756756756758</v>
      </c>
      <c r="R42" s="2">
        <f>VLOOKUP(A42,[1]TDSheet!$A:$S,19,0)</f>
        <v>228</v>
      </c>
      <c r="S42" s="2">
        <f>VLOOKUP(A42,[1]TDSheet!$A:$T,20,0)</f>
        <v>289</v>
      </c>
      <c r="T42" s="2">
        <f>VLOOKUP(A42,[1]TDSheet!$A:$L,12,0)</f>
        <v>286</v>
      </c>
      <c r="V42" s="2">
        <f t="shared" si="7"/>
        <v>0</v>
      </c>
      <c r="W42" s="27">
        <f>VLOOKUP(A42,[1]TDSheet!$A:$W,23,0)</f>
        <v>5</v>
      </c>
      <c r="X42" s="28">
        <f t="shared" si="9"/>
        <v>0</v>
      </c>
      <c r="Y42" s="2">
        <f t="shared" si="8"/>
        <v>0</v>
      </c>
    </row>
    <row r="43" spans="1:25" ht="11.1" customHeight="1" x14ac:dyDescent="0.2">
      <c r="A43" s="8" t="s">
        <v>46</v>
      </c>
      <c r="B43" s="8" t="s">
        <v>9</v>
      </c>
      <c r="C43" s="10">
        <v>1600</v>
      </c>
      <c r="D43" s="10">
        <v>5</v>
      </c>
      <c r="E43" s="10">
        <v>240</v>
      </c>
      <c r="F43" s="10">
        <v>1125</v>
      </c>
      <c r="G43" s="27">
        <f>VLOOKUP(A43,[1]TDSheet!$A:$G,7,0)</f>
        <v>1</v>
      </c>
      <c r="H43" s="2">
        <f>VLOOKUP(A43,[2]Мелитополь!$A:$E,4,0)</f>
        <v>231</v>
      </c>
      <c r="I43" s="2">
        <f t="shared" si="3"/>
        <v>9</v>
      </c>
      <c r="J43" s="2">
        <f>VLOOKUP(A43,[1]TDSheet!$A:$X,24,0)*W43</f>
        <v>480</v>
      </c>
      <c r="L43" s="2">
        <f t="shared" si="4"/>
        <v>80</v>
      </c>
      <c r="M43" s="25"/>
      <c r="N43" s="25"/>
      <c r="P43" s="2">
        <f t="shared" si="5"/>
        <v>20.0625</v>
      </c>
      <c r="Q43" s="2">
        <f t="shared" si="6"/>
        <v>20.0625</v>
      </c>
      <c r="R43" s="2">
        <f>VLOOKUP(A43,[1]TDSheet!$A:$S,19,0)</f>
        <v>221.1</v>
      </c>
      <c r="S43" s="2">
        <f>VLOOKUP(A43,[1]TDSheet!$A:$T,20,0)</f>
        <v>183</v>
      </c>
      <c r="T43" s="2">
        <f>VLOOKUP(A43,[1]TDSheet!$A:$L,12,0)</f>
        <v>177</v>
      </c>
      <c r="V43" s="2">
        <f t="shared" si="7"/>
        <v>0</v>
      </c>
      <c r="W43" s="27">
        <f>VLOOKUP(A43,[1]TDSheet!$A:$W,23,0)</f>
        <v>5</v>
      </c>
      <c r="X43" s="28">
        <f t="shared" si="9"/>
        <v>0</v>
      </c>
      <c r="Y43" s="2">
        <f t="shared" si="8"/>
        <v>0</v>
      </c>
    </row>
    <row r="44" spans="1:25" ht="11.1" customHeight="1" x14ac:dyDescent="0.2">
      <c r="A44" s="8" t="s">
        <v>47</v>
      </c>
      <c r="B44" s="8" t="s">
        <v>9</v>
      </c>
      <c r="C44" s="9"/>
      <c r="D44" s="10">
        <v>160</v>
      </c>
      <c r="E44" s="10"/>
      <c r="F44" s="10">
        <v>160</v>
      </c>
      <c r="G44" s="27">
        <v>0</v>
      </c>
      <c r="I44" s="2">
        <f t="shared" si="3"/>
        <v>0</v>
      </c>
      <c r="L44" s="2">
        <f t="shared" si="4"/>
        <v>0</v>
      </c>
      <c r="M44" s="25"/>
      <c r="N44" s="25"/>
      <c r="P44" s="2" t="e">
        <f t="shared" si="5"/>
        <v>#DIV/0!</v>
      </c>
      <c r="Q44" s="2" t="e">
        <f t="shared" si="6"/>
        <v>#DIV/0!</v>
      </c>
      <c r="R44" s="2">
        <v>0</v>
      </c>
      <c r="S44" s="2">
        <v>0</v>
      </c>
      <c r="T44" s="2">
        <v>0</v>
      </c>
      <c r="U44" s="26" t="s">
        <v>82</v>
      </c>
      <c r="V44" s="2">
        <f t="shared" si="7"/>
        <v>0</v>
      </c>
      <c r="W44" s="27">
        <v>0</v>
      </c>
      <c r="Y44" s="2">
        <f t="shared" si="8"/>
        <v>0</v>
      </c>
    </row>
    <row r="45" spans="1:25" ht="11.1" customHeight="1" x14ac:dyDescent="0.2">
      <c r="A45" s="8" t="s">
        <v>48</v>
      </c>
      <c r="B45" s="8" t="s">
        <v>9</v>
      </c>
      <c r="C45" s="9"/>
      <c r="D45" s="10">
        <v>24</v>
      </c>
      <c r="E45" s="10"/>
      <c r="F45" s="10">
        <v>24</v>
      </c>
      <c r="G45" s="27">
        <v>0</v>
      </c>
      <c r="I45" s="2">
        <f t="shared" si="3"/>
        <v>0</v>
      </c>
      <c r="L45" s="2">
        <f t="shared" si="4"/>
        <v>0</v>
      </c>
      <c r="M45" s="25"/>
      <c r="N45" s="25"/>
      <c r="P45" s="2" t="e">
        <f t="shared" si="5"/>
        <v>#DIV/0!</v>
      </c>
      <c r="Q45" s="2" t="e">
        <f t="shared" si="6"/>
        <v>#DIV/0!</v>
      </c>
      <c r="R45" s="2">
        <v>0</v>
      </c>
      <c r="S45" s="2">
        <v>0</v>
      </c>
      <c r="T45" s="2">
        <v>0</v>
      </c>
      <c r="U45" s="26" t="s">
        <v>82</v>
      </c>
      <c r="V45" s="2">
        <f t="shared" si="7"/>
        <v>0</v>
      </c>
      <c r="W45" s="27">
        <v>0</v>
      </c>
      <c r="Y45" s="2">
        <f t="shared" si="8"/>
        <v>0</v>
      </c>
    </row>
    <row r="46" spans="1:25" ht="21.95" customHeight="1" x14ac:dyDescent="0.2">
      <c r="A46" s="8" t="s">
        <v>49</v>
      </c>
      <c r="B46" s="8" t="s">
        <v>9</v>
      </c>
      <c r="C46" s="9"/>
      <c r="D46" s="10">
        <v>16</v>
      </c>
      <c r="E46" s="10"/>
      <c r="F46" s="10">
        <v>16</v>
      </c>
      <c r="G46" s="27">
        <v>0</v>
      </c>
      <c r="I46" s="2">
        <f t="shared" si="3"/>
        <v>0</v>
      </c>
      <c r="L46" s="2">
        <f t="shared" si="4"/>
        <v>0</v>
      </c>
      <c r="M46" s="25"/>
      <c r="N46" s="25"/>
      <c r="P46" s="2" t="e">
        <f t="shared" si="5"/>
        <v>#DIV/0!</v>
      </c>
      <c r="Q46" s="2" t="e">
        <f t="shared" si="6"/>
        <v>#DIV/0!</v>
      </c>
      <c r="R46" s="2">
        <v>0</v>
      </c>
      <c r="S46" s="2">
        <v>0</v>
      </c>
      <c r="T46" s="2">
        <v>0</v>
      </c>
      <c r="U46" s="26" t="s">
        <v>82</v>
      </c>
      <c r="V46" s="2">
        <f t="shared" si="7"/>
        <v>0</v>
      </c>
      <c r="W46" s="27">
        <v>0</v>
      </c>
      <c r="Y46" s="2">
        <f t="shared" si="8"/>
        <v>0</v>
      </c>
    </row>
    <row r="47" spans="1:25" ht="11.1" customHeight="1" x14ac:dyDescent="0.2">
      <c r="A47" s="8" t="s">
        <v>50</v>
      </c>
      <c r="B47" s="8" t="s">
        <v>9</v>
      </c>
      <c r="C47" s="10">
        <v>52</v>
      </c>
      <c r="D47" s="10"/>
      <c r="E47" s="10"/>
      <c r="F47" s="10">
        <v>52</v>
      </c>
      <c r="G47" s="27">
        <f>VLOOKUP(A47,[1]TDSheet!$A:$G,7,0)</f>
        <v>0.33</v>
      </c>
      <c r="I47" s="2">
        <f t="shared" si="3"/>
        <v>0</v>
      </c>
      <c r="L47" s="2">
        <f t="shared" si="4"/>
        <v>0</v>
      </c>
      <c r="M47" s="25"/>
      <c r="N47" s="25"/>
      <c r="P47" s="2" t="e">
        <f t="shared" si="5"/>
        <v>#DIV/0!</v>
      </c>
      <c r="Q47" s="2" t="e">
        <f t="shared" si="6"/>
        <v>#DIV/0!</v>
      </c>
      <c r="R47" s="2">
        <f>VLOOKUP(A47,[1]TDSheet!$A:$S,19,0)</f>
        <v>0</v>
      </c>
      <c r="S47" s="2">
        <f>VLOOKUP(A47,[1]TDSheet!$A:$T,20,0)</f>
        <v>0</v>
      </c>
      <c r="T47" s="2">
        <f>VLOOKUP(A47,[1]TDSheet!$A:$L,12,0)</f>
        <v>0.4</v>
      </c>
      <c r="U47" s="29" t="str">
        <f>VLOOKUP(A47,[1]TDSheet!$A:$U,21,0)</f>
        <v>нужно продавать!!!</v>
      </c>
      <c r="V47" s="2">
        <f t="shared" si="7"/>
        <v>0</v>
      </c>
      <c r="W47" s="27">
        <f>VLOOKUP(A47,[1]TDSheet!$A:$W,23,0)</f>
        <v>6</v>
      </c>
      <c r="X47" s="28">
        <f t="shared" si="9"/>
        <v>0</v>
      </c>
      <c r="Y47" s="2">
        <f t="shared" si="8"/>
        <v>0</v>
      </c>
    </row>
    <row r="48" spans="1:25" ht="11.1" customHeight="1" x14ac:dyDescent="0.2">
      <c r="A48" s="8" t="s">
        <v>51</v>
      </c>
      <c r="B48" s="8" t="s">
        <v>17</v>
      </c>
      <c r="C48" s="10">
        <v>12</v>
      </c>
      <c r="D48" s="10"/>
      <c r="E48" s="10"/>
      <c r="F48" s="10"/>
      <c r="G48" s="27">
        <f>VLOOKUP(A48,[1]TDSheet!$A:$G,7,0)</f>
        <v>1</v>
      </c>
      <c r="I48" s="2">
        <f t="shared" si="3"/>
        <v>0</v>
      </c>
      <c r="J48" s="2">
        <f>VLOOKUP(A48,[1]TDSheet!$A:$X,24,0)*W48</f>
        <v>96</v>
      </c>
      <c r="L48" s="2">
        <f t="shared" si="4"/>
        <v>0</v>
      </c>
      <c r="M48" s="25"/>
      <c r="N48" s="25"/>
      <c r="P48" s="2" t="e">
        <f t="shared" si="5"/>
        <v>#DIV/0!</v>
      </c>
      <c r="Q48" s="2" t="e">
        <f t="shared" si="6"/>
        <v>#DIV/0!</v>
      </c>
      <c r="R48" s="2">
        <f>VLOOKUP(A48,[1]TDSheet!$A:$S,19,0)</f>
        <v>0</v>
      </c>
      <c r="S48" s="2">
        <f>VLOOKUP(A48,[1]TDSheet!$A:$T,20,0)</f>
        <v>0</v>
      </c>
      <c r="T48" s="2">
        <f>VLOOKUP(A48,[1]TDSheet!$A:$L,12,0)</f>
        <v>7.8</v>
      </c>
      <c r="V48" s="2">
        <f t="shared" si="7"/>
        <v>0</v>
      </c>
      <c r="W48" s="27">
        <f>VLOOKUP(A48,[1]TDSheet!$A:$W,23,0)</f>
        <v>3</v>
      </c>
      <c r="X48" s="28">
        <f t="shared" si="9"/>
        <v>0</v>
      </c>
      <c r="Y48" s="2">
        <f t="shared" si="8"/>
        <v>0</v>
      </c>
    </row>
    <row r="49" spans="1:25" ht="11.1" customHeight="1" x14ac:dyDescent="0.2">
      <c r="A49" s="8" t="s">
        <v>52</v>
      </c>
      <c r="B49" s="8" t="s">
        <v>9</v>
      </c>
      <c r="C49" s="10">
        <v>1484</v>
      </c>
      <c r="D49" s="10">
        <v>60</v>
      </c>
      <c r="E49" s="10">
        <v>357</v>
      </c>
      <c r="F49" s="10">
        <v>888</v>
      </c>
      <c r="G49" s="27">
        <f>VLOOKUP(A49,[1]TDSheet!$A:$G,7,0)</f>
        <v>0.25</v>
      </c>
      <c r="H49" s="2">
        <f>VLOOKUP(A49,[2]Мелитополь!$A:$E,4,0)</f>
        <v>342</v>
      </c>
      <c r="I49" s="2">
        <f t="shared" si="3"/>
        <v>15</v>
      </c>
      <c r="J49" s="2">
        <f>VLOOKUP(A49,[1]TDSheet!$A:$X,24,0)*W49</f>
        <v>240</v>
      </c>
      <c r="L49" s="2">
        <f t="shared" si="4"/>
        <v>119</v>
      </c>
      <c r="M49" s="25">
        <f t="shared" ref="M49" si="13">13*L49-J49-F49</f>
        <v>419</v>
      </c>
      <c r="N49" s="25"/>
      <c r="P49" s="2">
        <f t="shared" si="5"/>
        <v>13</v>
      </c>
      <c r="Q49" s="2">
        <f t="shared" si="6"/>
        <v>9.4789915966386555</v>
      </c>
      <c r="R49" s="2">
        <f>VLOOKUP(A49,[1]TDSheet!$A:$S,19,0)</f>
        <v>199.8</v>
      </c>
      <c r="S49" s="2">
        <f>VLOOKUP(A49,[1]TDSheet!$A:$T,20,0)</f>
        <v>132</v>
      </c>
      <c r="T49" s="2">
        <f>VLOOKUP(A49,[1]TDSheet!$A:$L,12,0)</f>
        <v>144.4</v>
      </c>
      <c r="V49" s="2">
        <f t="shared" si="7"/>
        <v>104.75</v>
      </c>
      <c r="W49" s="27">
        <f>VLOOKUP(A49,[1]TDSheet!$A:$W,23,0)</f>
        <v>12</v>
      </c>
      <c r="X49" s="28">
        <v>35</v>
      </c>
      <c r="Y49" s="2">
        <f t="shared" si="8"/>
        <v>105</v>
      </c>
    </row>
    <row r="50" spans="1:25" ht="11.1" customHeight="1" x14ac:dyDescent="0.2">
      <c r="A50" s="8" t="s">
        <v>53</v>
      </c>
      <c r="B50" s="8" t="s">
        <v>17</v>
      </c>
      <c r="C50" s="10">
        <v>75.599999999999994</v>
      </c>
      <c r="D50" s="10">
        <v>322.2</v>
      </c>
      <c r="E50" s="10">
        <v>64.8</v>
      </c>
      <c r="F50" s="10">
        <v>307.8</v>
      </c>
      <c r="G50" s="27">
        <f>VLOOKUP(A50,[1]TDSheet!$A:$G,7,0)</f>
        <v>1</v>
      </c>
      <c r="H50" s="2">
        <f>VLOOKUP(A50,[2]Мелитополь!$A:$E,4,0)</f>
        <v>90.8</v>
      </c>
      <c r="I50" s="2">
        <f t="shared" si="3"/>
        <v>-26</v>
      </c>
      <c r="J50" s="2">
        <f>VLOOKUP(A50,[1]TDSheet!$A:$X,24,0)*W50</f>
        <v>151.20000000000002</v>
      </c>
      <c r="L50" s="2">
        <f t="shared" si="4"/>
        <v>21.599999999999998</v>
      </c>
      <c r="M50" s="25"/>
      <c r="N50" s="25"/>
      <c r="P50" s="2">
        <f t="shared" si="5"/>
        <v>21.250000000000004</v>
      </c>
      <c r="Q50" s="2">
        <f t="shared" si="6"/>
        <v>21.250000000000004</v>
      </c>
      <c r="R50" s="2">
        <f>VLOOKUP(A50,[1]TDSheet!$A:$S,19,0)</f>
        <v>34.56</v>
      </c>
      <c r="S50" s="2">
        <f>VLOOKUP(A50,[1]TDSheet!$A:$T,20,0)</f>
        <v>36</v>
      </c>
      <c r="T50" s="2">
        <f>VLOOKUP(A50,[1]TDSheet!$A:$L,12,0)</f>
        <v>36.36</v>
      </c>
      <c r="V50" s="2">
        <f t="shared" si="7"/>
        <v>0</v>
      </c>
      <c r="W50" s="27">
        <f>VLOOKUP(A50,[1]TDSheet!$A:$W,23,0)</f>
        <v>1.8</v>
      </c>
      <c r="X50" s="28">
        <f t="shared" si="9"/>
        <v>0</v>
      </c>
      <c r="Y50" s="2">
        <f t="shared" si="8"/>
        <v>0</v>
      </c>
    </row>
    <row r="51" spans="1:25" ht="21.95" customHeight="1" x14ac:dyDescent="0.2">
      <c r="A51" s="8" t="s">
        <v>54</v>
      </c>
      <c r="B51" s="8" t="s">
        <v>9</v>
      </c>
      <c r="C51" s="9"/>
      <c r="D51" s="10">
        <v>96</v>
      </c>
      <c r="E51" s="10"/>
      <c r="F51" s="10">
        <v>96</v>
      </c>
      <c r="G51" s="27">
        <v>0</v>
      </c>
      <c r="I51" s="2">
        <f t="shared" si="3"/>
        <v>0</v>
      </c>
      <c r="L51" s="2">
        <f t="shared" si="4"/>
        <v>0</v>
      </c>
      <c r="M51" s="25"/>
      <c r="N51" s="25"/>
      <c r="P51" s="2" t="e">
        <f t="shared" si="5"/>
        <v>#DIV/0!</v>
      </c>
      <c r="Q51" s="2" t="e">
        <f t="shared" si="6"/>
        <v>#DIV/0!</v>
      </c>
      <c r="R51" s="2">
        <v>0</v>
      </c>
      <c r="S51" s="2">
        <v>0</v>
      </c>
      <c r="T51" s="2">
        <v>0</v>
      </c>
      <c r="U51" s="26" t="s">
        <v>82</v>
      </c>
      <c r="V51" s="2">
        <f t="shared" si="7"/>
        <v>0</v>
      </c>
      <c r="W51" s="27">
        <v>0</v>
      </c>
      <c r="Y51" s="2">
        <f t="shared" si="8"/>
        <v>0</v>
      </c>
    </row>
    <row r="52" spans="1:25" ht="11.1" customHeight="1" x14ac:dyDescent="0.2">
      <c r="A52" s="8" t="s">
        <v>55</v>
      </c>
      <c r="B52" s="8" t="s">
        <v>9</v>
      </c>
      <c r="C52" s="10">
        <v>1445</v>
      </c>
      <c r="D52" s="10">
        <v>24</v>
      </c>
      <c r="E52" s="10">
        <v>427</v>
      </c>
      <c r="F52" s="10">
        <v>667</v>
      </c>
      <c r="G52" s="27">
        <f>VLOOKUP(A52,[1]TDSheet!$A:$G,7,0)</f>
        <v>0.25</v>
      </c>
      <c r="H52" s="2">
        <f>VLOOKUP(A52,[2]Мелитополь!$A:$E,4,0)</f>
        <v>413</v>
      </c>
      <c r="I52" s="2">
        <f t="shared" si="3"/>
        <v>14</v>
      </c>
      <c r="J52" s="2">
        <f>VLOOKUP(A52,[1]TDSheet!$A:$X,24,0)*W52</f>
        <v>972</v>
      </c>
      <c r="L52" s="2">
        <f t="shared" si="4"/>
        <v>142.33333333333334</v>
      </c>
      <c r="M52" s="25">
        <f t="shared" ref="M52:M53" si="14">13*L52-J52-F52</f>
        <v>211.33333333333348</v>
      </c>
      <c r="N52" s="25"/>
      <c r="P52" s="2">
        <f t="shared" si="5"/>
        <v>13</v>
      </c>
      <c r="Q52" s="2">
        <f t="shared" si="6"/>
        <v>11.515222482435597</v>
      </c>
      <c r="R52" s="2">
        <f>VLOOKUP(A52,[1]TDSheet!$A:$S,19,0)</f>
        <v>234</v>
      </c>
      <c r="S52" s="2">
        <f>VLOOKUP(A52,[1]TDSheet!$A:$T,20,0)</f>
        <v>160</v>
      </c>
      <c r="T52" s="2">
        <f>VLOOKUP(A52,[1]TDSheet!$A:$L,12,0)</f>
        <v>206.4</v>
      </c>
      <c r="V52" s="2">
        <f t="shared" si="7"/>
        <v>52.833333333333371</v>
      </c>
      <c r="W52" s="27">
        <f>VLOOKUP(A52,[1]TDSheet!$A:$W,23,0)</f>
        <v>12</v>
      </c>
      <c r="X52" s="28">
        <v>18</v>
      </c>
      <c r="Y52" s="2">
        <f t="shared" si="8"/>
        <v>54</v>
      </c>
    </row>
    <row r="53" spans="1:25" ht="11.1" customHeight="1" x14ac:dyDescent="0.2">
      <c r="A53" s="8" t="s">
        <v>56</v>
      </c>
      <c r="B53" s="8" t="s">
        <v>9</v>
      </c>
      <c r="C53" s="10">
        <v>2409</v>
      </c>
      <c r="D53" s="10">
        <v>168</v>
      </c>
      <c r="E53" s="10">
        <v>471</v>
      </c>
      <c r="F53" s="10">
        <v>1681</v>
      </c>
      <c r="G53" s="27">
        <f>VLOOKUP(A53,[1]TDSheet!$A:$G,7,0)</f>
        <v>0.25</v>
      </c>
      <c r="H53" s="2">
        <f>VLOOKUP(A53,[2]Мелитополь!$A:$E,4,0)</f>
        <v>455</v>
      </c>
      <c r="I53" s="2">
        <f t="shared" si="3"/>
        <v>16</v>
      </c>
      <c r="L53" s="2">
        <f t="shared" si="4"/>
        <v>157</v>
      </c>
      <c r="M53" s="25">
        <f t="shared" si="14"/>
        <v>360</v>
      </c>
      <c r="N53" s="25"/>
      <c r="P53" s="2">
        <f t="shared" si="5"/>
        <v>13</v>
      </c>
      <c r="Q53" s="2">
        <f t="shared" si="6"/>
        <v>10.707006369426752</v>
      </c>
      <c r="R53" s="2">
        <f>VLOOKUP(A53,[1]TDSheet!$A:$S,19,0)</f>
        <v>269.60000000000002</v>
      </c>
      <c r="S53" s="2">
        <f>VLOOKUP(A53,[1]TDSheet!$A:$T,20,0)</f>
        <v>159.4</v>
      </c>
      <c r="T53" s="2">
        <f>VLOOKUP(A53,[1]TDSheet!$A:$L,12,0)</f>
        <v>191</v>
      </c>
      <c r="V53" s="2">
        <f t="shared" si="7"/>
        <v>90</v>
      </c>
      <c r="W53" s="27">
        <f>VLOOKUP(A53,[1]TDSheet!$A:$W,23,0)</f>
        <v>12</v>
      </c>
      <c r="X53" s="28">
        <v>30</v>
      </c>
      <c r="Y53" s="2">
        <f t="shared" si="8"/>
        <v>90</v>
      </c>
    </row>
    <row r="54" spans="1:25" ht="11.1" customHeight="1" x14ac:dyDescent="0.2">
      <c r="A54" s="8" t="s">
        <v>57</v>
      </c>
      <c r="B54" s="8" t="s">
        <v>17</v>
      </c>
      <c r="C54" s="10">
        <v>70.2</v>
      </c>
      <c r="D54" s="10">
        <v>5.4</v>
      </c>
      <c r="E54" s="10"/>
      <c r="F54" s="10">
        <v>5.4</v>
      </c>
      <c r="G54" s="27">
        <f>VLOOKUP(A54,[1]TDSheet!$A:$G,7,0)</f>
        <v>1</v>
      </c>
      <c r="I54" s="2">
        <f t="shared" si="3"/>
        <v>0</v>
      </c>
      <c r="L54" s="2">
        <f t="shared" si="4"/>
        <v>0</v>
      </c>
      <c r="M54" s="25">
        <v>70</v>
      </c>
      <c r="N54" s="25"/>
      <c r="P54" s="2" t="e">
        <f t="shared" si="5"/>
        <v>#DIV/0!</v>
      </c>
      <c r="Q54" s="2" t="e">
        <f t="shared" si="6"/>
        <v>#DIV/0!</v>
      </c>
      <c r="R54" s="2">
        <f>VLOOKUP(A54,[1]TDSheet!$A:$S,19,0)</f>
        <v>7.0200000000000005</v>
      </c>
      <c r="S54" s="2">
        <f>VLOOKUP(A54,[1]TDSheet!$A:$T,20,0)</f>
        <v>7.0200000000000005</v>
      </c>
      <c r="T54" s="2">
        <f>VLOOKUP(A54,[1]TDSheet!$A:$L,12,0)</f>
        <v>1.08</v>
      </c>
      <c r="V54" s="2">
        <f t="shared" si="7"/>
        <v>70</v>
      </c>
      <c r="W54" s="27">
        <f>VLOOKUP(A54,[1]TDSheet!$A:$W,23,0)</f>
        <v>2.7</v>
      </c>
      <c r="X54" s="28">
        <v>26</v>
      </c>
      <c r="Y54" s="2">
        <f t="shared" si="8"/>
        <v>70.2</v>
      </c>
    </row>
    <row r="55" spans="1:25" ht="11.1" customHeight="1" x14ac:dyDescent="0.2">
      <c r="A55" s="8" t="s">
        <v>58</v>
      </c>
      <c r="B55" s="8" t="s">
        <v>17</v>
      </c>
      <c r="C55" s="10">
        <v>1535</v>
      </c>
      <c r="D55" s="10">
        <v>5</v>
      </c>
      <c r="E55" s="10">
        <v>345</v>
      </c>
      <c r="F55" s="10">
        <v>1060</v>
      </c>
      <c r="G55" s="27">
        <f>VLOOKUP(A55,[1]TDSheet!$A:$G,7,0)</f>
        <v>1</v>
      </c>
      <c r="H55" s="2">
        <f>VLOOKUP(A55,[2]Мелитополь!$A:$E,4,0)</f>
        <v>345</v>
      </c>
      <c r="I55" s="2">
        <f t="shared" si="3"/>
        <v>0</v>
      </c>
      <c r="L55" s="2">
        <f t="shared" si="4"/>
        <v>115</v>
      </c>
      <c r="M55" s="25">
        <f>14*L55-J55-F55</f>
        <v>550</v>
      </c>
      <c r="N55" s="25"/>
      <c r="P55" s="2">
        <f t="shared" si="5"/>
        <v>14</v>
      </c>
      <c r="Q55" s="2">
        <f t="shared" si="6"/>
        <v>9.2173913043478262</v>
      </c>
      <c r="R55" s="2">
        <f>VLOOKUP(A55,[1]TDSheet!$A:$S,19,0)</f>
        <v>200</v>
      </c>
      <c r="S55" s="2">
        <f>VLOOKUP(A55,[1]TDSheet!$A:$T,20,0)</f>
        <v>204</v>
      </c>
      <c r="T55" s="2">
        <f>VLOOKUP(A55,[1]TDSheet!$A:$L,12,0)</f>
        <v>189</v>
      </c>
      <c r="V55" s="2">
        <f t="shared" si="7"/>
        <v>550</v>
      </c>
      <c r="W55" s="27">
        <f>VLOOKUP(A55,[1]TDSheet!$A:$W,23,0)</f>
        <v>5</v>
      </c>
      <c r="X55" s="28">
        <v>110</v>
      </c>
      <c r="Y55" s="2">
        <f t="shared" si="8"/>
        <v>550</v>
      </c>
    </row>
    <row r="56" spans="1:25" ht="11.1" customHeight="1" x14ac:dyDescent="0.2">
      <c r="A56" s="8" t="s">
        <v>79</v>
      </c>
      <c r="B56" s="8" t="s">
        <v>9</v>
      </c>
      <c r="C56" s="10"/>
      <c r="D56" s="10"/>
      <c r="E56" s="10"/>
      <c r="F56" s="10"/>
      <c r="G56" s="27">
        <f>VLOOKUP(A56,[1]TDSheet!$A:$G,7,0)</f>
        <v>0.25</v>
      </c>
      <c r="I56" s="2">
        <f t="shared" si="3"/>
        <v>0</v>
      </c>
      <c r="J56" s="2">
        <f>VLOOKUP(A56,[1]TDSheet!$A:$X,24,0)*W56</f>
        <v>12</v>
      </c>
      <c r="L56" s="2">
        <f t="shared" si="4"/>
        <v>0</v>
      </c>
      <c r="M56" s="25"/>
      <c r="N56" s="25"/>
      <c r="P56" s="2" t="e">
        <f t="shared" si="5"/>
        <v>#DIV/0!</v>
      </c>
      <c r="Q56" s="2" t="e">
        <f t="shared" si="6"/>
        <v>#DIV/0!</v>
      </c>
      <c r="R56" s="2">
        <f>VLOOKUP(A56,[1]TDSheet!$A:$S,19,0)</f>
        <v>0</v>
      </c>
      <c r="S56" s="2">
        <f>VLOOKUP(A56,[1]TDSheet!$A:$T,20,0)</f>
        <v>0</v>
      </c>
      <c r="T56" s="2">
        <f>VLOOKUP(A56,[1]TDSheet!$A:$L,12,0)</f>
        <v>0</v>
      </c>
      <c r="U56" s="2" t="str">
        <f>VLOOKUP(A56,[1]TDSheet!$A:$U,21,0)</f>
        <v>согласовал Химич</v>
      </c>
      <c r="V56" s="2">
        <f t="shared" si="7"/>
        <v>0</v>
      </c>
      <c r="W56" s="27">
        <f>VLOOKUP(A56,[1]TDSheet!$A:$W,23,0)</f>
        <v>12</v>
      </c>
      <c r="X56" s="28">
        <f t="shared" si="9"/>
        <v>0</v>
      </c>
      <c r="Y56" s="2">
        <f t="shared" si="8"/>
        <v>0</v>
      </c>
    </row>
  </sheetData>
  <autoFilter ref="A3:Y56" xr:uid="{DD81A99C-1F7F-44B3-9A6E-321EC02CFC2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2024-01-11T11:55:43Z</dcterms:modified>
</cp:coreProperties>
</file>