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МКД Трейд\Заказы\11.01.2024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2" l="1"/>
  <c r="V470" i="2"/>
  <c r="V468" i="2"/>
  <c r="V467" i="2"/>
  <c r="W466" i="2"/>
  <c r="X466" i="2" s="1"/>
  <c r="X465" i="2"/>
  <c r="W465" i="2"/>
  <c r="W464" i="2"/>
  <c r="X464" i="2" s="1"/>
  <c r="N464" i="2"/>
  <c r="W463" i="2"/>
  <c r="X463" i="2" s="1"/>
  <c r="W462" i="2"/>
  <c r="V460" i="2"/>
  <c r="V459" i="2"/>
  <c r="W458" i="2"/>
  <c r="X458" i="2" s="1"/>
  <c r="X457" i="2"/>
  <c r="W457" i="2"/>
  <c r="W456" i="2"/>
  <c r="X456" i="2" s="1"/>
  <c r="W455" i="2"/>
  <c r="X455" i="2" s="1"/>
  <c r="V453" i="2"/>
  <c r="V452" i="2"/>
  <c r="W451" i="2"/>
  <c r="W450" i="2"/>
  <c r="W453" i="2" s="1"/>
  <c r="V448" i="2"/>
  <c r="V447" i="2"/>
  <c r="W446" i="2"/>
  <c r="X446" i="2" s="1"/>
  <c r="W445" i="2"/>
  <c r="V441" i="2"/>
  <c r="V440" i="2"/>
  <c r="X439" i="2"/>
  <c r="W439" i="2"/>
  <c r="N439" i="2"/>
  <c r="W438" i="2"/>
  <c r="X438" i="2" s="1"/>
  <c r="X440" i="2" s="1"/>
  <c r="N438" i="2"/>
  <c r="V436" i="2"/>
  <c r="V435" i="2"/>
  <c r="W434" i="2"/>
  <c r="X434" i="2" s="1"/>
  <c r="W433" i="2"/>
  <c r="X433" i="2" s="1"/>
  <c r="X432" i="2"/>
  <c r="W432" i="2"/>
  <c r="W431" i="2"/>
  <c r="X431" i="2" s="1"/>
  <c r="N431" i="2"/>
  <c r="X430" i="2"/>
  <c r="W430" i="2"/>
  <c r="N430" i="2"/>
  <c r="W429" i="2"/>
  <c r="N429" i="2"/>
  <c r="V427" i="2"/>
  <c r="V426" i="2"/>
  <c r="W425" i="2"/>
  <c r="N425" i="2"/>
  <c r="W424" i="2"/>
  <c r="X424" i="2" s="1"/>
  <c r="N424" i="2"/>
  <c r="V422" i="2"/>
  <c r="V421" i="2"/>
  <c r="X420" i="2"/>
  <c r="W420" i="2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X414" i="2"/>
  <c r="W414" i="2"/>
  <c r="N414" i="2"/>
  <c r="W413" i="2"/>
  <c r="X413" i="2" s="1"/>
  <c r="X421" i="2" s="1"/>
  <c r="N413" i="2"/>
  <c r="X412" i="2"/>
  <c r="W412" i="2"/>
  <c r="N412" i="2"/>
  <c r="V408" i="2"/>
  <c r="V407" i="2"/>
  <c r="W406" i="2"/>
  <c r="W408" i="2" s="1"/>
  <c r="V404" i="2"/>
  <c r="V403" i="2"/>
  <c r="W402" i="2"/>
  <c r="W404" i="2" s="1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W394" i="2"/>
  <c r="X394" i="2" s="1"/>
  <c r="N394" i="2"/>
  <c r="X393" i="2"/>
  <c r="W393" i="2"/>
  <c r="N393" i="2"/>
  <c r="W392" i="2"/>
  <c r="X392" i="2" s="1"/>
  <c r="N392" i="2"/>
  <c r="V390" i="2"/>
  <c r="V389" i="2"/>
  <c r="W388" i="2"/>
  <c r="X388" i="2" s="1"/>
  <c r="N388" i="2"/>
  <c r="X387" i="2"/>
  <c r="W387" i="2"/>
  <c r="N387" i="2"/>
  <c r="V384" i="2"/>
  <c r="V383" i="2"/>
  <c r="W382" i="2"/>
  <c r="X382" i="2" s="1"/>
  <c r="X381" i="2"/>
  <c r="W381" i="2"/>
  <c r="X380" i="2"/>
  <c r="W380" i="2"/>
  <c r="W379" i="2"/>
  <c r="X379" i="2" s="1"/>
  <c r="X383" i="2" s="1"/>
  <c r="V377" i="2"/>
  <c r="V376" i="2"/>
  <c r="W375" i="2"/>
  <c r="X375" i="2" s="1"/>
  <c r="X376" i="2" s="1"/>
  <c r="N375" i="2"/>
  <c r="V373" i="2"/>
  <c r="V372" i="2"/>
  <c r="X371" i="2"/>
  <c r="W371" i="2"/>
  <c r="N371" i="2"/>
  <c r="W370" i="2"/>
  <c r="X370" i="2" s="1"/>
  <c r="N370" i="2"/>
  <c r="W369" i="2"/>
  <c r="X369" i="2" s="1"/>
  <c r="N369" i="2"/>
  <c r="W368" i="2"/>
  <c r="W373" i="2" s="1"/>
  <c r="N368" i="2"/>
  <c r="V366" i="2"/>
  <c r="V365" i="2"/>
  <c r="W364" i="2"/>
  <c r="X364" i="2" s="1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X359" i="2"/>
  <c r="W359" i="2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N352" i="2"/>
  <c r="V350" i="2"/>
  <c r="V349" i="2"/>
  <c r="W348" i="2"/>
  <c r="X348" i="2" s="1"/>
  <c r="N348" i="2"/>
  <c r="X347" i="2"/>
  <c r="X349" i="2" s="1"/>
  <c r="W347" i="2"/>
  <c r="N347" i="2"/>
  <c r="V343" i="2"/>
  <c r="W342" i="2"/>
  <c r="V342" i="2"/>
  <c r="X341" i="2"/>
  <c r="X342" i="2" s="1"/>
  <c r="W341" i="2"/>
  <c r="W343" i="2" s="1"/>
  <c r="N341" i="2"/>
  <c r="V339" i="2"/>
  <c r="V338" i="2"/>
  <c r="W337" i="2"/>
  <c r="X337" i="2" s="1"/>
  <c r="N337" i="2"/>
  <c r="W336" i="2"/>
  <c r="X336" i="2" s="1"/>
  <c r="N336" i="2"/>
  <c r="W335" i="2"/>
  <c r="N335" i="2"/>
  <c r="W334" i="2"/>
  <c r="X334" i="2" s="1"/>
  <c r="N334" i="2"/>
  <c r="V332" i="2"/>
  <c r="V331" i="2"/>
  <c r="W330" i="2"/>
  <c r="X330" i="2" s="1"/>
  <c r="N330" i="2"/>
  <c r="X329" i="2"/>
  <c r="W329" i="2"/>
  <c r="N329" i="2"/>
  <c r="V327" i="2"/>
  <c r="V326" i="2"/>
  <c r="W325" i="2"/>
  <c r="X325" i="2" s="1"/>
  <c r="N325" i="2"/>
  <c r="X324" i="2"/>
  <c r="W324" i="2"/>
  <c r="N324" i="2"/>
  <c r="W323" i="2"/>
  <c r="X323" i="2" s="1"/>
  <c r="N323" i="2"/>
  <c r="W322" i="2"/>
  <c r="N322" i="2"/>
  <c r="V319" i="2"/>
  <c r="V318" i="2"/>
  <c r="W317" i="2"/>
  <c r="X317" i="2" s="1"/>
  <c r="X318" i="2" s="1"/>
  <c r="N317" i="2"/>
  <c r="V315" i="2"/>
  <c r="V314" i="2"/>
  <c r="X313" i="2"/>
  <c r="W313" i="2"/>
  <c r="N313" i="2"/>
  <c r="W312" i="2"/>
  <c r="W315" i="2" s="1"/>
  <c r="V310" i="2"/>
  <c r="V309" i="2"/>
  <c r="W308" i="2"/>
  <c r="X308" i="2" s="1"/>
  <c r="N308" i="2"/>
  <c r="W307" i="2"/>
  <c r="X306" i="2"/>
  <c r="W306" i="2"/>
  <c r="W309" i="2" s="1"/>
  <c r="N306" i="2"/>
  <c r="V304" i="2"/>
  <c r="V303" i="2"/>
  <c r="W302" i="2"/>
  <c r="X302" i="2" s="1"/>
  <c r="N302" i="2"/>
  <c r="W301" i="2"/>
  <c r="X301" i="2" s="1"/>
  <c r="N301" i="2"/>
  <c r="X300" i="2"/>
  <c r="W300" i="2"/>
  <c r="X299" i="2"/>
  <c r="W299" i="2"/>
  <c r="N299" i="2"/>
  <c r="W298" i="2"/>
  <c r="X298" i="2" s="1"/>
  <c r="N298" i="2"/>
  <c r="W297" i="2"/>
  <c r="N297" i="2"/>
  <c r="W296" i="2"/>
  <c r="X296" i="2" s="1"/>
  <c r="N296" i="2"/>
  <c r="W295" i="2"/>
  <c r="N295" i="2"/>
  <c r="W291" i="2"/>
  <c r="V291" i="2"/>
  <c r="V290" i="2"/>
  <c r="X289" i="2"/>
  <c r="X290" i="2" s="1"/>
  <c r="W289" i="2"/>
  <c r="W290" i="2" s="1"/>
  <c r="N289" i="2"/>
  <c r="V287" i="2"/>
  <c r="V286" i="2"/>
  <c r="W285" i="2"/>
  <c r="W287" i="2" s="1"/>
  <c r="N285" i="2"/>
  <c r="W283" i="2"/>
  <c r="V283" i="2"/>
  <c r="W282" i="2"/>
  <c r="V282" i="2"/>
  <c r="X281" i="2"/>
  <c r="X282" i="2" s="1"/>
  <c r="W281" i="2"/>
  <c r="N281" i="2"/>
  <c r="V279" i="2"/>
  <c r="V278" i="2"/>
  <c r="W277" i="2"/>
  <c r="N277" i="2"/>
  <c r="V274" i="2"/>
  <c r="V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X262" i="2"/>
  <c r="W262" i="2"/>
  <c r="N262" i="2"/>
  <c r="W261" i="2"/>
  <c r="N261" i="2"/>
  <c r="V258" i="2"/>
  <c r="V257" i="2"/>
  <c r="W256" i="2"/>
  <c r="X256" i="2" s="1"/>
  <c r="N256" i="2"/>
  <c r="W255" i="2"/>
  <c r="X255" i="2" s="1"/>
  <c r="N255" i="2"/>
  <c r="W254" i="2"/>
  <c r="X254" i="2" s="1"/>
  <c r="N254" i="2"/>
  <c r="V252" i="2"/>
  <c r="V251" i="2"/>
  <c r="W250" i="2"/>
  <c r="X250" i="2" s="1"/>
  <c r="N250" i="2"/>
  <c r="W249" i="2"/>
  <c r="X249" i="2" s="1"/>
  <c r="W248" i="2"/>
  <c r="X248" i="2" s="1"/>
  <c r="V246" i="2"/>
  <c r="V245" i="2"/>
  <c r="W244" i="2"/>
  <c r="X244" i="2" s="1"/>
  <c r="N244" i="2"/>
  <c r="W243" i="2"/>
  <c r="X243" i="2" s="1"/>
  <c r="N243" i="2"/>
  <c r="W242" i="2"/>
  <c r="N242" i="2"/>
  <c r="V240" i="2"/>
  <c r="V239" i="2"/>
  <c r="X238" i="2"/>
  <c r="W238" i="2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W233" i="2"/>
  <c r="X233" i="2" s="1"/>
  <c r="W232" i="2"/>
  <c r="X232" i="2" s="1"/>
  <c r="N232" i="2"/>
  <c r="W231" i="2"/>
  <c r="X231" i="2" s="1"/>
  <c r="N231" i="2"/>
  <c r="W230" i="2"/>
  <c r="N230" i="2"/>
  <c r="V228" i="2"/>
  <c r="V227" i="2"/>
  <c r="W226" i="2"/>
  <c r="X226" i="2" s="1"/>
  <c r="N226" i="2"/>
  <c r="X225" i="2"/>
  <c r="W225" i="2"/>
  <c r="N225" i="2"/>
  <c r="W224" i="2"/>
  <c r="N224" i="2"/>
  <c r="V222" i="2"/>
  <c r="V221" i="2"/>
  <c r="W220" i="2"/>
  <c r="W222" i="2" s="1"/>
  <c r="N220" i="2"/>
  <c r="V218" i="2"/>
  <c r="V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X212" i="2"/>
  <c r="W212" i="2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X204" i="2"/>
  <c r="W204" i="2"/>
  <c r="N204" i="2"/>
  <c r="W203" i="2"/>
  <c r="X203" i="2" s="1"/>
  <c r="N203" i="2"/>
  <c r="W202" i="2"/>
  <c r="N202" i="2"/>
  <c r="V199" i="2"/>
  <c r="W198" i="2"/>
  <c r="V198" i="2"/>
  <c r="X197" i="2"/>
  <c r="X198" i="2" s="1"/>
  <c r="W197" i="2"/>
  <c r="W199" i="2" s="1"/>
  <c r="N197" i="2"/>
  <c r="V194" i="2"/>
  <c r="V193" i="2"/>
  <c r="W192" i="2"/>
  <c r="X192" i="2" s="1"/>
  <c r="N192" i="2"/>
  <c r="W191" i="2"/>
  <c r="X191" i="2" s="1"/>
  <c r="N191" i="2"/>
  <c r="W190" i="2"/>
  <c r="X190" i="2" s="1"/>
  <c r="W189" i="2"/>
  <c r="V187" i="2"/>
  <c r="V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W177" i="2"/>
  <c r="X177" i="2" s="1"/>
  <c r="N177" i="2"/>
  <c r="W176" i="2"/>
  <c r="X176" i="2" s="1"/>
  <c r="W175" i="2"/>
  <c r="X175" i="2" s="1"/>
  <c r="X174" i="2"/>
  <c r="W174" i="2"/>
  <c r="N174" i="2"/>
  <c r="W173" i="2"/>
  <c r="X173" i="2" s="1"/>
  <c r="N173" i="2"/>
  <c r="W172" i="2"/>
  <c r="X172" i="2" s="1"/>
  <c r="W171" i="2"/>
  <c r="X171" i="2" s="1"/>
  <c r="N171" i="2"/>
  <c r="W170" i="2"/>
  <c r="X170" i="2" s="1"/>
  <c r="W169" i="2"/>
  <c r="N169" i="2"/>
  <c r="V167" i="2"/>
  <c r="V166" i="2"/>
  <c r="W165" i="2"/>
  <c r="X165" i="2" s="1"/>
  <c r="N165" i="2"/>
  <c r="X164" i="2"/>
  <c r="W164" i="2"/>
  <c r="N164" i="2"/>
  <c r="W163" i="2"/>
  <c r="X163" i="2" s="1"/>
  <c r="N163" i="2"/>
  <c r="W162" i="2"/>
  <c r="N162" i="2"/>
  <c r="V160" i="2"/>
  <c r="V159" i="2"/>
  <c r="X158" i="2"/>
  <c r="W158" i="2"/>
  <c r="N158" i="2"/>
  <c r="W157" i="2"/>
  <c r="W159" i="2" s="1"/>
  <c r="V155" i="2"/>
  <c r="V154" i="2"/>
  <c r="W153" i="2"/>
  <c r="X153" i="2" s="1"/>
  <c r="N153" i="2"/>
  <c r="W152" i="2"/>
  <c r="X152" i="2" s="1"/>
  <c r="N152" i="2"/>
  <c r="V149" i="2"/>
  <c r="V148" i="2"/>
  <c r="W147" i="2"/>
  <c r="X147" i="2" s="1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X141" i="2"/>
  <c r="W141" i="2"/>
  <c r="N141" i="2"/>
  <c r="W140" i="2"/>
  <c r="X140" i="2" s="1"/>
  <c r="N140" i="2"/>
  <c r="W139" i="2"/>
  <c r="N139" i="2"/>
  <c r="V136" i="2"/>
  <c r="W135" i="2"/>
  <c r="V135" i="2"/>
  <c r="X134" i="2"/>
  <c r="W134" i="2"/>
  <c r="N134" i="2"/>
  <c r="W133" i="2"/>
  <c r="X133" i="2" s="1"/>
  <c r="N133" i="2"/>
  <c r="X132" i="2"/>
  <c r="W132" i="2"/>
  <c r="N132" i="2"/>
  <c r="V128" i="2"/>
  <c r="V127" i="2"/>
  <c r="W126" i="2"/>
  <c r="X126" i="2" s="1"/>
  <c r="N126" i="2"/>
  <c r="X125" i="2"/>
  <c r="W125" i="2"/>
  <c r="N125" i="2"/>
  <c r="W124" i="2"/>
  <c r="V121" i="2"/>
  <c r="V120" i="2"/>
  <c r="W119" i="2"/>
  <c r="X119" i="2" s="1"/>
  <c r="W118" i="2"/>
  <c r="X118" i="2" s="1"/>
  <c r="W117" i="2"/>
  <c r="X117" i="2" s="1"/>
  <c r="N117" i="2"/>
  <c r="W116" i="2"/>
  <c r="X116" i="2" s="1"/>
  <c r="W115" i="2"/>
  <c r="N115" i="2"/>
  <c r="V113" i="2"/>
  <c r="V112" i="2"/>
  <c r="X111" i="2"/>
  <c r="W111" i="2"/>
  <c r="X110" i="2"/>
  <c r="W110" i="2"/>
  <c r="N110" i="2"/>
  <c r="W109" i="2"/>
  <c r="X109" i="2" s="1"/>
  <c r="X108" i="2"/>
  <c r="W108" i="2"/>
  <c r="W107" i="2"/>
  <c r="X107" i="2" s="1"/>
  <c r="W106" i="2"/>
  <c r="X106" i="2" s="1"/>
  <c r="N106" i="2"/>
  <c r="X105" i="2"/>
  <c r="W105" i="2"/>
  <c r="X104" i="2"/>
  <c r="W104" i="2"/>
  <c r="W103" i="2"/>
  <c r="V101" i="2"/>
  <c r="V100" i="2"/>
  <c r="W99" i="2"/>
  <c r="X99" i="2" s="1"/>
  <c r="N99" i="2"/>
  <c r="X98" i="2"/>
  <c r="W98" i="2"/>
  <c r="N98" i="2"/>
  <c r="W97" i="2"/>
  <c r="X97" i="2" s="1"/>
  <c r="N97" i="2"/>
  <c r="X96" i="2"/>
  <c r="W96" i="2"/>
  <c r="N96" i="2"/>
  <c r="W95" i="2"/>
  <c r="X95" i="2" s="1"/>
  <c r="N95" i="2"/>
  <c r="X94" i="2"/>
  <c r="W94" i="2"/>
  <c r="N94" i="2"/>
  <c r="W93" i="2"/>
  <c r="X93" i="2" s="1"/>
  <c r="N93" i="2"/>
  <c r="X92" i="2"/>
  <c r="W92" i="2"/>
  <c r="N92" i="2"/>
  <c r="V90" i="2"/>
  <c r="V89" i="2"/>
  <c r="W88" i="2"/>
  <c r="X88" i="2" s="1"/>
  <c r="N88" i="2"/>
  <c r="W87" i="2"/>
  <c r="X87" i="2" s="1"/>
  <c r="W86" i="2"/>
  <c r="X86" i="2" s="1"/>
  <c r="X85" i="2"/>
  <c r="W85" i="2"/>
  <c r="W84" i="2"/>
  <c r="N84" i="2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N75" i="2"/>
  <c r="X74" i="2"/>
  <c r="W74" i="2"/>
  <c r="N74" i="2"/>
  <c r="W73" i="2"/>
  <c r="X73" i="2" s="1"/>
  <c r="N73" i="2"/>
  <c r="X72" i="2"/>
  <c r="W72" i="2"/>
  <c r="N72" i="2"/>
  <c r="W71" i="2"/>
  <c r="X71" i="2" s="1"/>
  <c r="N71" i="2"/>
  <c r="X70" i="2"/>
  <c r="W70" i="2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X63" i="2"/>
  <c r="W63" i="2"/>
  <c r="V60" i="2"/>
  <c r="V59" i="2"/>
  <c r="X58" i="2"/>
  <c r="W58" i="2"/>
  <c r="W57" i="2"/>
  <c r="X57" i="2" s="1"/>
  <c r="N57" i="2"/>
  <c r="X56" i="2"/>
  <c r="W56" i="2"/>
  <c r="W55" i="2"/>
  <c r="W60" i="2" s="1"/>
  <c r="N55" i="2"/>
  <c r="V52" i="2"/>
  <c r="V51" i="2"/>
  <c r="X50" i="2"/>
  <c r="W50" i="2"/>
  <c r="N50" i="2"/>
  <c r="W49" i="2"/>
  <c r="C479" i="2" s="1"/>
  <c r="N49" i="2"/>
  <c r="V45" i="2"/>
  <c r="V44" i="2"/>
  <c r="W43" i="2"/>
  <c r="X43" i="2" s="1"/>
  <c r="X44" i="2" s="1"/>
  <c r="N43" i="2"/>
  <c r="W41" i="2"/>
  <c r="V41" i="2"/>
  <c r="W40" i="2"/>
  <c r="V40" i="2"/>
  <c r="X39" i="2"/>
  <c r="X40" i="2" s="1"/>
  <c r="W39" i="2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N28" i="2"/>
  <c r="W27" i="2"/>
  <c r="X27" i="2" s="1"/>
  <c r="N27" i="2"/>
  <c r="W26" i="2"/>
  <c r="W33" i="2" s="1"/>
  <c r="N26" i="2"/>
  <c r="W24" i="2"/>
  <c r="V24" i="2"/>
  <c r="V23" i="2"/>
  <c r="W22" i="2"/>
  <c r="N22" i="2"/>
  <c r="H10" i="2"/>
  <c r="A9" i="2"/>
  <c r="A10" i="2" s="1"/>
  <c r="D7" i="2"/>
  <c r="O6" i="2"/>
  <c r="N2" i="2"/>
  <c r="W89" i="2" l="1"/>
  <c r="W365" i="2"/>
  <c r="W331" i="2"/>
  <c r="P479" i="2"/>
  <c r="X331" i="2"/>
  <c r="X257" i="2"/>
  <c r="W112" i="2"/>
  <c r="V473" i="2"/>
  <c r="V472" i="2"/>
  <c r="W44" i="2"/>
  <c r="W45" i="2"/>
  <c r="X100" i="2"/>
  <c r="W120" i="2"/>
  <c r="X115" i="2"/>
  <c r="F479" i="2"/>
  <c r="X124" i="2"/>
  <c r="X127" i="2" s="1"/>
  <c r="W166" i="2"/>
  <c r="X162" i="2"/>
  <c r="X166" i="2" s="1"/>
  <c r="W228" i="2"/>
  <c r="W227" i="2"/>
  <c r="X224" i="2"/>
  <c r="X227" i="2" s="1"/>
  <c r="W268" i="2"/>
  <c r="X261" i="2"/>
  <c r="W470" i="2"/>
  <c r="V469" i="2"/>
  <c r="X26" i="2"/>
  <c r="X32" i="2" s="1"/>
  <c r="W32" i="2"/>
  <c r="X35" i="2"/>
  <c r="X36" i="2" s="1"/>
  <c r="X49" i="2"/>
  <c r="X51" i="2" s="1"/>
  <c r="E479" i="2"/>
  <c r="W81" i="2"/>
  <c r="W100" i="2"/>
  <c r="W127" i="2"/>
  <c r="X135" i="2"/>
  <c r="W240" i="2"/>
  <c r="W246" i="2"/>
  <c r="X242" i="2"/>
  <c r="X245" i="2" s="1"/>
  <c r="W274" i="2"/>
  <c r="W273" i="2"/>
  <c r="X271" i="2"/>
  <c r="X273" i="2" s="1"/>
  <c r="N479" i="2"/>
  <c r="W279" i="2"/>
  <c r="X277" i="2"/>
  <c r="X278" i="2" s="1"/>
  <c r="W52" i="2"/>
  <c r="W286" i="2"/>
  <c r="O479" i="2"/>
  <c r="X295" i="2"/>
  <c r="W314" i="2"/>
  <c r="W332" i="2"/>
  <c r="W339" i="2"/>
  <c r="W350" i="2"/>
  <c r="W376" i="2"/>
  <c r="W389" i="2"/>
  <c r="W440" i="2"/>
  <c r="W441" i="2"/>
  <c r="W452" i="2"/>
  <c r="X120" i="2"/>
  <c r="G479" i="2"/>
  <c r="W149" i="2"/>
  <c r="X154" i="2"/>
  <c r="W187" i="2"/>
  <c r="W193" i="2"/>
  <c r="W217" i="2"/>
  <c r="W221" i="2"/>
  <c r="W258" i="2"/>
  <c r="W257" i="2"/>
  <c r="W303" i="2"/>
  <c r="W310" i="2"/>
  <c r="X312" i="2"/>
  <c r="X314" i="2" s="1"/>
  <c r="W318" i="2"/>
  <c r="Q479" i="2"/>
  <c r="W349" i="2"/>
  <c r="R479" i="2"/>
  <c r="X399" i="2"/>
  <c r="S479" i="2"/>
  <c r="W422" i="2"/>
  <c r="W426" i="2"/>
  <c r="W436" i="2"/>
  <c r="T479" i="2"/>
  <c r="X450" i="2"/>
  <c r="X452" i="2" s="1"/>
  <c r="X451" i="2"/>
  <c r="W459" i="2"/>
  <c r="W468" i="2"/>
  <c r="F10" i="2"/>
  <c r="X389" i="2"/>
  <c r="X268" i="2"/>
  <c r="X459" i="2"/>
  <c r="X251" i="2"/>
  <c r="X81" i="2"/>
  <c r="W36" i="2"/>
  <c r="W101" i="2"/>
  <c r="X139" i="2"/>
  <c r="X148" i="2" s="1"/>
  <c r="W154" i="2"/>
  <c r="X189" i="2"/>
  <c r="X193" i="2" s="1"/>
  <c r="X202" i="2"/>
  <c r="X217" i="2" s="1"/>
  <c r="X230" i="2"/>
  <c r="X239" i="2" s="1"/>
  <c r="W239" i="2"/>
  <c r="W278" i="2"/>
  <c r="X297" i="2"/>
  <c r="X303" i="2" s="1"/>
  <c r="X307" i="2"/>
  <c r="X309" i="2" s="1"/>
  <c r="X335" i="2"/>
  <c r="X338" i="2" s="1"/>
  <c r="W383" i="2"/>
  <c r="W399" i="2"/>
  <c r="X406" i="2"/>
  <c r="X407" i="2" s="1"/>
  <c r="W427" i="2"/>
  <c r="W471" i="2"/>
  <c r="W472" i="2" s="1"/>
  <c r="H479" i="2"/>
  <c r="W218" i="2"/>
  <c r="W113" i="2"/>
  <c r="W148" i="2"/>
  <c r="W160" i="2"/>
  <c r="W194" i="2"/>
  <c r="W366" i="2"/>
  <c r="W447" i="2"/>
  <c r="I479" i="2"/>
  <c r="W82" i="2"/>
  <c r="X103" i="2"/>
  <c r="X112" i="2" s="1"/>
  <c r="X220" i="2"/>
  <c r="X221" i="2" s="1"/>
  <c r="W245" i="2"/>
  <c r="W251" i="2"/>
  <c r="X285" i="2"/>
  <c r="X286" i="2" s="1"/>
  <c r="W319" i="2"/>
  <c r="W377" i="2"/>
  <c r="W390" i="2"/>
  <c r="W407" i="2"/>
  <c r="W460" i="2"/>
  <c r="J479" i="2"/>
  <c r="X22" i="2"/>
  <c r="X23" i="2" s="1"/>
  <c r="W51" i="2"/>
  <c r="W155" i="2"/>
  <c r="W372" i="2"/>
  <c r="W384" i="2"/>
  <c r="W400" i="2"/>
  <c r="X429" i="2"/>
  <c r="X435" i="2" s="1"/>
  <c r="W467" i="2"/>
  <c r="L479" i="2"/>
  <c r="W326" i="2"/>
  <c r="X368" i="2"/>
  <c r="X372" i="2" s="1"/>
  <c r="W448" i="2"/>
  <c r="X462" i="2"/>
  <c r="X467" i="2" s="1"/>
  <c r="M479" i="2"/>
  <c r="W23" i="2"/>
  <c r="X28" i="2"/>
  <c r="X84" i="2"/>
  <c r="X89" i="2" s="1"/>
  <c r="X157" i="2"/>
  <c r="X159" i="2" s="1"/>
  <c r="W252" i="2"/>
  <c r="X322" i="2"/>
  <c r="X326" i="2" s="1"/>
  <c r="X402" i="2"/>
  <c r="X403" i="2" s="1"/>
  <c r="W435" i="2"/>
  <c r="W59" i="2"/>
  <c r="W121" i="2"/>
  <c r="W167" i="2"/>
  <c r="B479" i="2"/>
  <c r="W90" i="2"/>
  <c r="W128" i="2"/>
  <c r="W186" i="2"/>
  <c r="W304" i="2"/>
  <c r="W327" i="2"/>
  <c r="W403" i="2"/>
  <c r="X425" i="2"/>
  <c r="X426" i="2" s="1"/>
  <c r="H9" i="2"/>
  <c r="W269" i="2"/>
  <c r="W338" i="2"/>
  <c r="D479" i="2"/>
  <c r="F9" i="2"/>
  <c r="J9" i="2"/>
  <c r="X55" i="2"/>
  <c r="X59" i="2" s="1"/>
  <c r="W136" i="2"/>
  <c r="X169" i="2"/>
  <c r="X186" i="2" s="1"/>
  <c r="X352" i="2"/>
  <c r="X365" i="2" s="1"/>
  <c r="X445" i="2"/>
  <c r="X447" i="2" s="1"/>
  <c r="W421" i="2"/>
  <c r="W469" i="2" l="1"/>
  <c r="W473" i="2"/>
  <c r="X474" i="2"/>
</calcChain>
</file>

<file path=xl/sharedStrings.xml><?xml version="1.0" encoding="utf-8"?>
<sst xmlns="http://schemas.openxmlformats.org/spreadsheetml/2006/main" count="3070" uniqueCount="703">
  <si>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</si>
  <si>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</si>
  <si>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</si>
  <si>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</si>
  <si>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</si>
  <si>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</si>
  <si>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</si>
  <si>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</si>
  <si>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</si>
  <si>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</si>
  <si>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</si>
  <si>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</si>
  <si>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</si>
  <si>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</si>
  <si>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</si>
  <si>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</si>
  <si>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</si>
  <si>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</si>
  <si>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</si>
  <si>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</si>
  <si>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</si>
  <si>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</si>
  <si>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</si>
  <si>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</si>
  <si>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</si>
  <si>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</si>
  <si>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</si>
  <si>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</si>
  <si>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</si>
  <si>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</si>
  <si>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</si>
  <si>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</si>
  <si>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</si>
  <si>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</si>
  <si>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</si>
  <si>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</si>
  <si>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</si>
  <si>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</si>
  <si>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</si>
  <si>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</si>
  <si>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</si>
  <si>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</si>
  <si>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</si>
  <si>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</si>
  <si>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</si>
  <si>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</si>
  <si>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</si>
  <si>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</si>
  <si>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</si>
  <si>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</si>
  <si>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</si>
  <si>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</si>
  <si>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</si>
  <si>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</si>
  <si>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</si>
  <si>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</si>
  <si>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</si>
  <si>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</si>
  <si>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</si>
  <si>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</si>
  <si>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</si>
  <si>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</si>
  <si>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</si>
  <si>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</si>
  <si>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</si>
  <si>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</si>
  <si>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</si>
  <si>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</si>
  <si>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</si>
  <si>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</si>
  <si>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</si>
  <si>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</si>
  <si>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</si>
  <si>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</si>
  <si>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</si>
  <si>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</si>
  <si>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</si>
  <si>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</si>
  <si>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</si>
  <si>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</si>
  <si>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</si>
  <si>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</si>
  <si>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</si>
  <si>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</si>
  <si>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</si>
  <si>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</si>
  <si>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</si>
  <si>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</si>
  <si>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</si>
  <si>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</si>
  <si>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</si>
  <si>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</si>
  <si>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</si>
  <si>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</si>
  <si>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</si>
  <si>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</si>
  <si>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</si>
  <si>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</si>
  <si>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</si>
  <si>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</si>
  <si>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</si>
  <si>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</si>
  <si>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</si>
  <si>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</si>
  <si>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</si>
  <si>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</si>
  <si>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</si>
  <si>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</si>
  <si>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</si>
  <si>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</si>
  <si>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</si>
  <si>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</si>
  <si>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</si>
  <si>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</si>
  <si>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</si>
  <si>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</si>
  <si>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</si>
  <si>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</si>
  <si>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</si>
  <si>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</si>
  <si>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</si>
  <si>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</si>
  <si>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</si>
  <si>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</si>
  <si>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</si>
  <si>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</si>
  <si>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</si>
  <si>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</si>
  <si>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</si>
  <si>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</si>
  <si>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</si>
  <si>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</si>
  <si>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</si>
  <si>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</si>
  <si>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</si>
  <si>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</si>
  <si>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</si>
  <si>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</si>
  <si>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</si>
  <si>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</si>
  <si>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</si>
  <si>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09.01.2024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</si>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</sst>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zoomScaleNormal="100" zoomScaleSheetLayoutView="100" workbookViewId="0">
      <selection activeCell="AA21" sqref="AA21:AA474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636" t="s">
        <v>29</v>
      </c>
      <c r="E1" s="636"/>
      <c r="F1" s="636"/>
      <c r="G1" s="14" t="s">
        <v>66</v>
      </c>
      <c r="H1" s="636" t="s">
        <v>49</v>
      </c>
      <c r="I1" s="636"/>
      <c r="J1" s="636"/>
      <c r="K1" s="636"/>
      <c r="L1" s="636"/>
      <c r="M1" s="636"/>
      <c r="N1" s="636"/>
      <c r="O1" s="636"/>
      <c r="P1" s="637" t="s">
        <v>67</v>
      </c>
      <c r="Q1" s="638"/>
      <c r="R1" s="63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/>
      <c r="P2" s="639"/>
      <c r="Q2" s="639"/>
      <c r="R2" s="639"/>
      <c r="S2" s="639"/>
      <c r="T2" s="639"/>
      <c r="U2" s="63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9"/>
      <c r="O3" s="639"/>
      <c r="P3" s="639"/>
      <c r="Q3" s="639"/>
      <c r="R3" s="639"/>
      <c r="S3" s="639"/>
      <c r="T3" s="639"/>
      <c r="U3" s="63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618" t="s">
        <v>8</v>
      </c>
      <c r="B5" s="618"/>
      <c r="C5" s="618"/>
      <c r="D5" s="640"/>
      <c r="E5" s="640"/>
      <c r="F5" s="641" t="s">
        <v>14</v>
      </c>
      <c r="G5" s="641"/>
      <c r="H5" s="640"/>
      <c r="I5" s="640"/>
      <c r="J5" s="640"/>
      <c r="K5" s="640"/>
      <c r="L5" s="640"/>
      <c r="N5" s="27" t="s">
        <v>4</v>
      </c>
      <c r="O5" s="635">
        <v>45297</v>
      </c>
      <c r="P5" s="635"/>
      <c r="R5" s="642" t="s">
        <v>3</v>
      </c>
      <c r="S5" s="643"/>
      <c r="T5" s="644" t="s">
        <v>671</v>
      </c>
      <c r="U5" s="645"/>
      <c r="Z5" s="60"/>
      <c r="AA5" s="60"/>
      <c r="AB5" s="60"/>
    </row>
    <row r="6" spans="1:29" s="17" customFormat="1" ht="24" customHeight="1" x14ac:dyDescent="0.25">
      <c r="A6" s="618" t="s">
        <v>1</v>
      </c>
      <c r="B6" s="618"/>
      <c r="C6" s="618"/>
      <c r="D6" s="619" t="s">
        <v>672</v>
      </c>
      <c r="E6" s="619"/>
      <c r="F6" s="619"/>
      <c r="G6" s="619"/>
      <c r="H6" s="619"/>
      <c r="I6" s="619"/>
      <c r="J6" s="619"/>
      <c r="K6" s="619"/>
      <c r="L6" s="619"/>
      <c r="N6" s="27" t="s">
        <v>30</v>
      </c>
      <c r="O6" s="620" t="str">
        <f>IF(O5=0," ",CHOOSE(WEEKDAY(O5,2),"Понедельник","Вторник","Среда","Четверг","Пятница","Суббота","Воскресенье"))</f>
        <v>Суббота</v>
      </c>
      <c r="P6" s="620"/>
      <c r="R6" s="621" t="s">
        <v>5</v>
      </c>
      <c r="S6" s="622"/>
      <c r="T6" s="623" t="s">
        <v>69</v>
      </c>
      <c r="U6" s="624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1"/>
      <c r="N7" s="29"/>
      <c r="O7" s="49"/>
      <c r="P7" s="49"/>
      <c r="R7" s="621"/>
      <c r="S7" s="622"/>
      <c r="T7" s="625"/>
      <c r="U7" s="626"/>
      <c r="Z7" s="60"/>
      <c r="AA7" s="60"/>
      <c r="AB7" s="60"/>
    </row>
    <row r="8" spans="1:29" s="17" customFormat="1" ht="25.5" customHeight="1" x14ac:dyDescent="0.25">
      <c r="A8" s="632" t="s">
        <v>60</v>
      </c>
      <c r="B8" s="632"/>
      <c r="C8" s="632"/>
      <c r="D8" s="633"/>
      <c r="E8" s="633"/>
      <c r="F8" s="633"/>
      <c r="G8" s="633"/>
      <c r="H8" s="633"/>
      <c r="I8" s="633"/>
      <c r="J8" s="633"/>
      <c r="K8" s="633"/>
      <c r="L8" s="633"/>
      <c r="N8" s="27" t="s">
        <v>11</v>
      </c>
      <c r="O8" s="613">
        <v>0.375</v>
      </c>
      <c r="P8" s="613"/>
      <c r="R8" s="621"/>
      <c r="S8" s="622"/>
      <c r="T8" s="625"/>
      <c r="U8" s="626"/>
      <c r="Z8" s="60"/>
      <c r="AA8" s="60"/>
      <c r="AB8" s="60"/>
    </row>
    <row r="9" spans="1:29" s="17" customFormat="1" ht="40" customHeight="1" x14ac:dyDescent="0.25">
      <c r="A9" s="6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10" t="s">
        <v>48</v>
      </c>
      <c r="E9" s="611"/>
      <c r="F9" s="6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N9" s="31" t="s">
        <v>15</v>
      </c>
      <c r="O9" s="635"/>
      <c r="P9" s="635"/>
      <c r="R9" s="621"/>
      <c r="S9" s="622"/>
      <c r="T9" s="627"/>
      <c r="U9" s="628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6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10"/>
      <c r="E10" s="611"/>
      <c r="F10" s="6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612" t="str">
        <f>IFERROR(VLOOKUP($D$10,Proxy,2,FALSE),"")</f>
        <v/>
      </c>
      <c r="I10" s="612"/>
      <c r="J10" s="612"/>
      <c r="K10" s="612"/>
      <c r="L10" s="612"/>
      <c r="N10" s="31" t="s">
        <v>35</v>
      </c>
      <c r="O10" s="613"/>
      <c r="P10" s="613"/>
      <c r="S10" s="29" t="s">
        <v>12</v>
      </c>
      <c r="T10" s="614" t="s">
        <v>70</v>
      </c>
      <c r="U10" s="615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3"/>
      <c r="P11" s="613"/>
      <c r="S11" s="29" t="s">
        <v>31</v>
      </c>
      <c r="T11" s="601" t="s">
        <v>57</v>
      </c>
      <c r="U11" s="601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N12" s="27" t="s">
        <v>33</v>
      </c>
      <c r="O12" s="616"/>
      <c r="P12" s="616"/>
      <c r="Q12" s="28"/>
      <c r="R12"/>
      <c r="S12" s="29" t="s">
        <v>48</v>
      </c>
      <c r="T12" s="617"/>
      <c r="U12" s="617"/>
      <c r="V12"/>
      <c r="Z12" s="60"/>
      <c r="AA12" s="60"/>
      <c r="AB12" s="60"/>
    </row>
    <row r="13" spans="1:29" s="17" customFormat="1" ht="23.25" customHeight="1" x14ac:dyDescent="0.25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31"/>
      <c r="N13" s="31" t="s">
        <v>34</v>
      </c>
      <c r="O13" s="601"/>
      <c r="P13" s="60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/>
      <c r="N15" s="603" t="s">
        <v>63</v>
      </c>
      <c r="O15" s="603"/>
      <c r="P15" s="603"/>
      <c r="Q15" s="603"/>
      <c r="R15" s="6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4"/>
      <c r="O16" s="604"/>
      <c r="P16" s="604"/>
      <c r="Q16" s="604"/>
      <c r="R16" s="6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588" t="s">
        <v>61</v>
      </c>
      <c r="B17" s="588" t="s">
        <v>51</v>
      </c>
      <c r="C17" s="606" t="s">
        <v>50</v>
      </c>
      <c r="D17" s="588" t="s">
        <v>52</v>
      </c>
      <c r="E17" s="588"/>
      <c r="F17" s="588" t="s">
        <v>24</v>
      </c>
      <c r="G17" s="588" t="s">
        <v>27</v>
      </c>
      <c r="H17" s="588" t="s">
        <v>25</v>
      </c>
      <c r="I17" s="588" t="s">
        <v>26</v>
      </c>
      <c r="J17" s="607" t="s">
        <v>16</v>
      </c>
      <c r="K17" s="607" t="s">
        <v>65</v>
      </c>
      <c r="L17" s="607" t="s">
        <v>2</v>
      </c>
      <c r="M17" s="588" t="s">
        <v>28</v>
      </c>
      <c r="N17" s="588" t="s">
        <v>17</v>
      </c>
      <c r="O17" s="588"/>
      <c r="P17" s="588"/>
      <c r="Q17" s="588"/>
      <c r="R17" s="588"/>
      <c r="S17" s="605" t="s">
        <v>58</v>
      </c>
      <c r="T17" s="588"/>
      <c r="U17" s="588" t="s">
        <v>6</v>
      </c>
      <c r="V17" s="588" t="s">
        <v>44</v>
      </c>
      <c r="W17" s="589" t="s">
        <v>56</v>
      </c>
      <c r="X17" s="588" t="s">
        <v>18</v>
      </c>
      <c r="Y17" s="591" t="s">
        <v>62</v>
      </c>
      <c r="Z17" s="591" t="s">
        <v>19</v>
      </c>
      <c r="AA17" s="592" t="s">
        <v>59</v>
      </c>
      <c r="AB17" s="593"/>
      <c r="AC17" s="594"/>
      <c r="AD17" s="598"/>
      <c r="BA17" s="599" t="s">
        <v>64</v>
      </c>
    </row>
    <row r="18" spans="1:53" ht="14.25" customHeight="1" x14ac:dyDescent="0.25">
      <c r="A18" s="588"/>
      <c r="B18" s="588"/>
      <c r="C18" s="606"/>
      <c r="D18" s="588"/>
      <c r="E18" s="588"/>
      <c r="F18" s="588" t="s">
        <v>20</v>
      </c>
      <c r="G18" s="588" t="s">
        <v>21</v>
      </c>
      <c r="H18" s="588" t="s">
        <v>22</v>
      </c>
      <c r="I18" s="588" t="s">
        <v>22</v>
      </c>
      <c r="J18" s="608"/>
      <c r="K18" s="608"/>
      <c r="L18" s="608"/>
      <c r="M18" s="588"/>
      <c r="N18" s="588"/>
      <c r="O18" s="588"/>
      <c r="P18" s="588"/>
      <c r="Q18" s="588"/>
      <c r="R18" s="588"/>
      <c r="S18" s="36" t="s">
        <v>47</v>
      </c>
      <c r="T18" s="36" t="s">
        <v>46</v>
      </c>
      <c r="U18" s="588"/>
      <c r="V18" s="588"/>
      <c r="W18" s="590"/>
      <c r="X18" s="588"/>
      <c r="Y18" s="591"/>
      <c r="Z18" s="591"/>
      <c r="AA18" s="595"/>
      <c r="AB18" s="596"/>
      <c r="AC18" s="597"/>
      <c r="AD18" s="598"/>
      <c r="BA18" s="599"/>
    </row>
    <row r="19" spans="1:53" ht="27.75" customHeight="1" x14ac:dyDescent="0.25">
      <c r="A19" s="354" t="s">
        <v>75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55"/>
      <c r="Z19" s="55"/>
    </row>
    <row r="20" spans="1:53" ht="16.5" customHeight="1" x14ac:dyDescent="0.3">
      <c r="A20" s="349" t="s">
        <v>75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66"/>
      <c r="Z20" s="66"/>
    </row>
    <row r="21" spans="1:53" ht="14.25" customHeight="1" x14ac:dyDescent="0.3">
      <c r="A21" s="338" t="s">
        <v>76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32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3"/>
      <c r="N23" s="329" t="s">
        <v>43</v>
      </c>
      <c r="O23" s="330"/>
      <c r="P23" s="330"/>
      <c r="Q23" s="330"/>
      <c r="R23" s="330"/>
      <c r="S23" s="330"/>
      <c r="T23" s="33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3"/>
      <c r="N24" s="329" t="s">
        <v>43</v>
      </c>
      <c r="O24" s="330"/>
      <c r="P24" s="330"/>
      <c r="Q24" s="330"/>
      <c r="R24" s="330"/>
      <c r="S24" s="330"/>
      <c r="T24" s="33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38" t="s">
        <v>81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8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32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3"/>
      <c r="N32" s="329" t="s">
        <v>43</v>
      </c>
      <c r="O32" s="330"/>
      <c r="P32" s="330"/>
      <c r="Q32" s="330"/>
      <c r="R32" s="330"/>
      <c r="S32" s="330"/>
      <c r="T32" s="331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t="12.5" x14ac:dyDescent="0.25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3"/>
      <c r="N33" s="329" t="s">
        <v>43</v>
      </c>
      <c r="O33" s="330"/>
      <c r="P33" s="330"/>
      <c r="Q33" s="330"/>
      <c r="R33" s="330"/>
      <c r="S33" s="330"/>
      <c r="T33" s="331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3">
      <c r="A34" s="338" t="s">
        <v>94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0.60000000000000009</v>
      </c>
      <c r="W35" s="56">
        <f>IFERROR(IF(V35="",0,CEILING((V35/$H35),1)*$H35),"")</f>
        <v>0.6</v>
      </c>
      <c r="X35" s="42">
        <f>IFERROR(IF(W35=0,"",ROUNDUP(W35/H35,0)*0.00753),"")</f>
        <v>7.5300000000000002E-3</v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32"/>
      <c r="B36" s="332"/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3"/>
      <c r="N36" s="329" t="s">
        <v>43</v>
      </c>
      <c r="O36" s="330"/>
      <c r="P36" s="330"/>
      <c r="Q36" s="330"/>
      <c r="R36" s="330"/>
      <c r="S36" s="330"/>
      <c r="T36" s="331"/>
      <c r="U36" s="43" t="s">
        <v>42</v>
      </c>
      <c r="V36" s="44">
        <f>IFERROR(V35/H35,"0")</f>
        <v>1.0000000000000002</v>
      </c>
      <c r="W36" s="44">
        <f>IFERROR(W35/H35,"0")</f>
        <v>1</v>
      </c>
      <c r="X36" s="44">
        <f>IFERROR(IF(X35="",0,X35),"0")</f>
        <v>7.5300000000000002E-3</v>
      </c>
      <c r="Y36" s="68"/>
      <c r="Z36" s="68"/>
    </row>
    <row r="37" spans="1:53" ht="12.5" x14ac:dyDescent="0.25">
      <c r="A37" s="332"/>
      <c r="B37" s="332"/>
      <c r="C37" s="332"/>
      <c r="D37" s="332"/>
      <c r="E37" s="332"/>
      <c r="F37" s="332"/>
      <c r="G37" s="332"/>
      <c r="H37" s="332"/>
      <c r="I37" s="332"/>
      <c r="J37" s="332"/>
      <c r="K37" s="332"/>
      <c r="L37" s="332"/>
      <c r="M37" s="333"/>
      <c r="N37" s="329" t="s">
        <v>43</v>
      </c>
      <c r="O37" s="330"/>
      <c r="P37" s="330"/>
      <c r="Q37" s="330"/>
      <c r="R37" s="330"/>
      <c r="S37" s="330"/>
      <c r="T37" s="331"/>
      <c r="U37" s="43" t="s">
        <v>0</v>
      </c>
      <c r="V37" s="44">
        <f>IFERROR(SUM(V35:V35),"0")</f>
        <v>0.60000000000000009</v>
      </c>
      <c r="W37" s="44">
        <f>IFERROR(SUM(W35:W35),"0")</f>
        <v>0.6</v>
      </c>
      <c r="X37" s="43"/>
      <c r="Y37" s="68"/>
      <c r="Z37" s="68"/>
    </row>
    <row r="38" spans="1:53" ht="14.25" customHeight="1" x14ac:dyDescent="0.3">
      <c r="A38" s="338" t="s">
        <v>99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32"/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3"/>
      <c r="N40" s="329" t="s">
        <v>43</v>
      </c>
      <c r="O40" s="330"/>
      <c r="P40" s="330"/>
      <c r="Q40" s="330"/>
      <c r="R40" s="330"/>
      <c r="S40" s="330"/>
      <c r="T40" s="331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32"/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3"/>
      <c r="N41" s="329" t="s">
        <v>43</v>
      </c>
      <c r="O41" s="330"/>
      <c r="P41" s="330"/>
      <c r="Q41" s="330"/>
      <c r="R41" s="330"/>
      <c r="S41" s="330"/>
      <c r="T41" s="331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38" t="s">
        <v>103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3"/>
      <c r="N44" s="329" t="s">
        <v>43</v>
      </c>
      <c r="O44" s="330"/>
      <c r="P44" s="330"/>
      <c r="Q44" s="330"/>
      <c r="R44" s="330"/>
      <c r="S44" s="330"/>
      <c r="T44" s="331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32"/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3"/>
      <c r="N45" s="329" t="s">
        <v>43</v>
      </c>
      <c r="O45" s="330"/>
      <c r="P45" s="330"/>
      <c r="Q45" s="330"/>
      <c r="R45" s="330"/>
      <c r="S45" s="330"/>
      <c r="T45" s="331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54" t="s">
        <v>106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55"/>
      <c r="Z46" s="55"/>
    </row>
    <row r="47" spans="1:53" ht="16.5" customHeight="1" x14ac:dyDescent="0.3">
      <c r="A47" s="349" t="s">
        <v>107</v>
      </c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49"/>
      <c r="N47" s="349"/>
      <c r="O47" s="349"/>
      <c r="P47" s="349"/>
      <c r="Q47" s="349"/>
      <c r="R47" s="349"/>
      <c r="S47" s="349"/>
      <c r="T47" s="349"/>
      <c r="U47" s="349"/>
      <c r="V47" s="349"/>
      <c r="W47" s="349"/>
      <c r="X47" s="349"/>
      <c r="Y47" s="66"/>
      <c r="Z47" s="66"/>
    </row>
    <row r="48" spans="1:53" ht="14.25" customHeight="1" x14ac:dyDescent="0.3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25">
        <v>4680115881433</v>
      </c>
      <c r="E50" s="32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32"/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3"/>
      <c r="N51" s="329" t="s">
        <v>43</v>
      </c>
      <c r="O51" s="330"/>
      <c r="P51" s="330"/>
      <c r="Q51" s="330"/>
      <c r="R51" s="330"/>
      <c r="S51" s="330"/>
      <c r="T51" s="331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t="12.5" x14ac:dyDescent="0.25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3"/>
      <c r="N52" s="329" t="s">
        <v>43</v>
      </c>
      <c r="O52" s="330"/>
      <c r="P52" s="330"/>
      <c r="Q52" s="330"/>
      <c r="R52" s="330"/>
      <c r="S52" s="330"/>
      <c r="T52" s="331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3">
      <c r="A53" s="349" t="s">
        <v>115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66"/>
      <c r="Z53" s="66"/>
    </row>
    <row r="54" spans="1:53" ht="14.25" customHeight="1" x14ac:dyDescent="0.3">
      <c r="A54" s="338" t="s">
        <v>116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4301011452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119</v>
      </c>
      <c r="C56" s="37">
        <v>4301011481</v>
      </c>
      <c r="D56" s="325">
        <v>4680115881426</v>
      </c>
      <c r="E56" s="32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5" t="s">
        <v>120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25">
        <v>4680115881419</v>
      </c>
      <c r="E57" s="32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25">
        <v>4680115881525</v>
      </c>
      <c r="E58" s="32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73" t="s">
        <v>126</v>
      </c>
      <c r="O58" s="327"/>
      <c r="P58" s="327"/>
      <c r="Q58" s="327"/>
      <c r="R58" s="32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32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3"/>
      <c r="N59" s="329" t="s">
        <v>43</v>
      </c>
      <c r="O59" s="330"/>
      <c r="P59" s="330"/>
      <c r="Q59" s="330"/>
      <c r="R59" s="330"/>
      <c r="S59" s="330"/>
      <c r="T59" s="331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3"/>
      <c r="N60" s="329" t="s">
        <v>43</v>
      </c>
      <c r="O60" s="330"/>
      <c r="P60" s="330"/>
      <c r="Q60" s="330"/>
      <c r="R60" s="330"/>
      <c r="S60" s="330"/>
      <c r="T60" s="331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49" t="s">
        <v>106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66"/>
      <c r="Z61" s="66"/>
    </row>
    <row r="62" spans="1:53" ht="14.25" customHeight="1" x14ac:dyDescent="0.3">
      <c r="A62" s="338" t="s">
        <v>116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4301011625</v>
      </c>
      <c r="D63" s="325">
        <v>4680115883956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7" t="s">
        <v>129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3">
      <c r="A64" s="64" t="s">
        <v>131</v>
      </c>
      <c r="B64" s="64" t="s">
        <v>132</v>
      </c>
      <c r="C64" s="37">
        <v>4301011624</v>
      </c>
      <c r="D64" s="325">
        <v>4680115883949</v>
      </c>
      <c r="E64" s="325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568" t="s">
        <v>133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3">
      <c r="A65" s="64" t="s">
        <v>134</v>
      </c>
      <c r="B65" s="64" t="s">
        <v>135</v>
      </c>
      <c r="C65" s="37">
        <v>4301011623</v>
      </c>
      <c r="D65" s="325">
        <v>4607091382945</v>
      </c>
      <c r="E65" s="32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69" t="s">
        <v>136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137</v>
      </c>
      <c r="B66" s="64" t="s">
        <v>138</v>
      </c>
      <c r="C66" s="37">
        <v>4301011540</v>
      </c>
      <c r="D66" s="325">
        <v>4607091385670</v>
      </c>
      <c r="E66" s="32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140</v>
      </c>
      <c r="M66" s="38">
        <v>50</v>
      </c>
      <c r="N66" s="570" t="s">
        <v>139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137</v>
      </c>
      <c r="B67" s="64" t="s">
        <v>142</v>
      </c>
      <c r="C67" s="37">
        <v>4301011380</v>
      </c>
      <c r="D67" s="325">
        <v>4607091385670</v>
      </c>
      <c r="E67" s="32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7"/>
      <c r="P67" s="327"/>
      <c r="Q67" s="327"/>
      <c r="R67" s="328"/>
      <c r="S67" s="40" t="s">
        <v>48</v>
      </c>
      <c r="T67" s="40" t="s">
        <v>141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143</v>
      </c>
      <c r="B68" s="64" t="s">
        <v>144</v>
      </c>
      <c r="C68" s="37">
        <v>4301011468</v>
      </c>
      <c r="D68" s="325">
        <v>4680115881327</v>
      </c>
      <c r="E68" s="32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5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3">
      <c r="A69" s="64" t="s">
        <v>146</v>
      </c>
      <c r="B69" s="64" t="s">
        <v>147</v>
      </c>
      <c r="C69" s="37">
        <v>4301011703</v>
      </c>
      <c r="D69" s="325">
        <v>4680115882133</v>
      </c>
      <c r="E69" s="32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63" t="s">
        <v>148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149</v>
      </c>
      <c r="B70" s="64" t="s">
        <v>150</v>
      </c>
      <c r="C70" s="37">
        <v>4301011192</v>
      </c>
      <c r="D70" s="325">
        <v>4607091382952</v>
      </c>
      <c r="E70" s="325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151</v>
      </c>
      <c r="B71" s="64" t="s">
        <v>152</v>
      </c>
      <c r="C71" s="37">
        <v>4301011565</v>
      </c>
      <c r="D71" s="325">
        <v>4680115882539</v>
      </c>
      <c r="E71" s="325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140</v>
      </c>
      <c r="M71" s="38">
        <v>50</v>
      </c>
      <c r="N71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153</v>
      </c>
      <c r="B72" s="64" t="s">
        <v>154</v>
      </c>
      <c r="C72" s="37">
        <v>4301011382</v>
      </c>
      <c r="D72" s="325">
        <v>4607091385687</v>
      </c>
      <c r="E72" s="32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140</v>
      </c>
      <c r="M72" s="38">
        <v>50</v>
      </c>
      <c r="N72" s="5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155</v>
      </c>
      <c r="B73" s="64" t="s">
        <v>156</v>
      </c>
      <c r="C73" s="37">
        <v>4301011344</v>
      </c>
      <c r="D73" s="325">
        <v>4607091384604</v>
      </c>
      <c r="E73" s="32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157</v>
      </c>
      <c r="B74" s="64" t="s">
        <v>158</v>
      </c>
      <c r="C74" s="37">
        <v>4301011386</v>
      </c>
      <c r="D74" s="325">
        <v>4680115880283</v>
      </c>
      <c r="E74" s="325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159</v>
      </c>
      <c r="B75" s="64" t="s">
        <v>160</v>
      </c>
      <c r="C75" s="37">
        <v>4301011443</v>
      </c>
      <c r="D75" s="325">
        <v>4680115881303</v>
      </c>
      <c r="E75" s="32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145</v>
      </c>
      <c r="M75" s="38">
        <v>50</v>
      </c>
      <c r="N75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161</v>
      </c>
      <c r="B76" s="64" t="s">
        <v>162</v>
      </c>
      <c r="C76" s="37">
        <v>4301011432</v>
      </c>
      <c r="D76" s="325">
        <v>4680115882720</v>
      </c>
      <c r="E76" s="32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560" t="s">
        <v>163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164</v>
      </c>
      <c r="B77" s="64" t="s">
        <v>165</v>
      </c>
      <c r="C77" s="37">
        <v>4301011352</v>
      </c>
      <c r="D77" s="325">
        <v>4607091388466</v>
      </c>
      <c r="E77" s="32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140</v>
      </c>
      <c r="M77" s="38">
        <v>45</v>
      </c>
      <c r="N77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7"/>
      <c r="P77" s="327"/>
      <c r="Q77" s="327"/>
      <c r="R77" s="32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3">
      <c r="A78" s="64" t="s">
        <v>166</v>
      </c>
      <c r="B78" s="64" t="s">
        <v>167</v>
      </c>
      <c r="C78" s="37">
        <v>4301011417</v>
      </c>
      <c r="D78" s="325">
        <v>4680115880269</v>
      </c>
      <c r="E78" s="32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140</v>
      </c>
      <c r="M78" s="38">
        <v>50</v>
      </c>
      <c r="N78" s="5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7"/>
      <c r="P78" s="327"/>
      <c r="Q78" s="327"/>
      <c r="R78" s="328"/>
      <c r="S78" s="40" t="s">
        <v>48</v>
      </c>
      <c r="T78" s="40" t="s">
        <v>48</v>
      </c>
      <c r="U78" s="41" t="s">
        <v>0</v>
      </c>
      <c r="V78" s="59">
        <v>7.5</v>
      </c>
      <c r="W78" s="56">
        <f t="shared" si="2"/>
        <v>7.5</v>
      </c>
      <c r="X78" s="42">
        <f>IFERROR(IF(W78=0,"",ROUNDUP(W78/H78,0)*0.00937),"")</f>
        <v>1.874E-2</v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168</v>
      </c>
      <c r="B79" s="64" t="s">
        <v>169</v>
      </c>
      <c r="C79" s="37">
        <v>4301011415</v>
      </c>
      <c r="D79" s="325">
        <v>4680115880429</v>
      </c>
      <c r="E79" s="32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140</v>
      </c>
      <c r="M79" s="38">
        <v>50</v>
      </c>
      <c r="N79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7"/>
      <c r="P79" s="327"/>
      <c r="Q79" s="327"/>
      <c r="R79" s="328"/>
      <c r="S79" s="40" t="s">
        <v>48</v>
      </c>
      <c r="T79" s="40" t="s">
        <v>48</v>
      </c>
      <c r="U79" s="41" t="s">
        <v>0</v>
      </c>
      <c r="V79" s="59">
        <v>9</v>
      </c>
      <c r="W79" s="56">
        <f t="shared" si="2"/>
        <v>9</v>
      </c>
      <c r="X79" s="42">
        <f>IFERROR(IF(W79=0,"",ROUNDUP(W79/H79,0)*0.00937),"")</f>
        <v>1.874E-2</v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3">
      <c r="A80" s="64" t="s">
        <v>170</v>
      </c>
      <c r="B80" s="64" t="s">
        <v>171</v>
      </c>
      <c r="C80" s="37">
        <v>4301011462</v>
      </c>
      <c r="D80" s="325">
        <v>4680115881457</v>
      </c>
      <c r="E80" s="32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140</v>
      </c>
      <c r="M80" s="38">
        <v>50</v>
      </c>
      <c r="N80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7"/>
      <c r="P80" s="327"/>
      <c r="Q80" s="327"/>
      <c r="R80" s="32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2.5" x14ac:dyDescent="0.25">
      <c r="A81" s="332"/>
      <c r="B81" s="332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3"/>
      <c r="N81" s="329" t="s">
        <v>43</v>
      </c>
      <c r="O81" s="330"/>
      <c r="P81" s="330"/>
      <c r="Q81" s="330"/>
      <c r="R81" s="330"/>
      <c r="S81" s="330"/>
      <c r="T81" s="331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3.7479999999999999E-2</v>
      </c>
      <c r="Y81" s="68"/>
      <c r="Z81" s="68"/>
    </row>
    <row r="82" spans="1:53" ht="12.5" x14ac:dyDescent="0.25">
      <c r="A82" s="332"/>
      <c r="B82" s="332"/>
      <c r="C82" s="332"/>
      <c r="D82" s="332"/>
      <c r="E82" s="332"/>
      <c r="F82" s="332"/>
      <c r="G82" s="332"/>
      <c r="H82" s="332"/>
      <c r="I82" s="332"/>
      <c r="J82" s="332"/>
      <c r="K82" s="332"/>
      <c r="L82" s="332"/>
      <c r="M82" s="333"/>
      <c r="N82" s="329" t="s">
        <v>43</v>
      </c>
      <c r="O82" s="330"/>
      <c r="P82" s="330"/>
      <c r="Q82" s="330"/>
      <c r="R82" s="330"/>
      <c r="S82" s="330"/>
      <c r="T82" s="331"/>
      <c r="U82" s="43" t="s">
        <v>0</v>
      </c>
      <c r="V82" s="44">
        <f>IFERROR(SUM(V63:V80),"0")</f>
        <v>16.5</v>
      </c>
      <c r="W82" s="44">
        <f>IFERROR(SUM(W63:W80),"0")</f>
        <v>16.5</v>
      </c>
      <c r="X82" s="43"/>
      <c r="Y82" s="68"/>
      <c r="Z82" s="68"/>
    </row>
    <row r="83" spans="1:53" ht="14.25" customHeight="1" x14ac:dyDescent="0.3">
      <c r="A83" s="338" t="s">
        <v>108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67"/>
      <c r="Z83" s="67"/>
    </row>
    <row r="84" spans="1:53" ht="16.5" customHeight="1" x14ac:dyDescent="0.3">
      <c r="A84" s="64" t="s">
        <v>172</v>
      </c>
      <c r="B84" s="64" t="s">
        <v>173</v>
      </c>
      <c r="C84" s="37">
        <v>4301020235</v>
      </c>
      <c r="D84" s="325">
        <v>4680115881488</v>
      </c>
      <c r="E84" s="32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>IFERROR(IF(V84="",0,CEILING((V84/$H84),1)*$H84),"")</f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174</v>
      </c>
      <c r="B85" s="64" t="s">
        <v>175</v>
      </c>
      <c r="C85" s="37">
        <v>4301020183</v>
      </c>
      <c r="D85" s="325">
        <v>4607091384765</v>
      </c>
      <c r="E85" s="32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51" t="s">
        <v>176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177</v>
      </c>
      <c r="B86" s="64" t="s">
        <v>178</v>
      </c>
      <c r="C86" s="37">
        <v>4301020228</v>
      </c>
      <c r="D86" s="325">
        <v>4680115882751</v>
      </c>
      <c r="E86" s="32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52" t="s">
        <v>179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180</v>
      </c>
      <c r="B87" s="64" t="s">
        <v>181</v>
      </c>
      <c r="C87" s="37">
        <v>4301020258</v>
      </c>
      <c r="D87" s="325">
        <v>4680115882775</v>
      </c>
      <c r="E87" s="325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183</v>
      </c>
      <c r="L87" s="39" t="s">
        <v>140</v>
      </c>
      <c r="M87" s="38">
        <v>50</v>
      </c>
      <c r="N87" s="553" t="s">
        <v>182</v>
      </c>
      <c r="O87" s="327"/>
      <c r="P87" s="327"/>
      <c r="Q87" s="327"/>
      <c r="R87" s="328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184</v>
      </c>
      <c r="B88" s="64" t="s">
        <v>185</v>
      </c>
      <c r="C88" s="37">
        <v>4301020217</v>
      </c>
      <c r="D88" s="325">
        <v>4680115880658</v>
      </c>
      <c r="E88" s="325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4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7"/>
      <c r="P88" s="327"/>
      <c r="Q88" s="327"/>
      <c r="R88" s="328"/>
      <c r="S88" s="40" t="s">
        <v>48</v>
      </c>
      <c r="T88" s="40" t="s">
        <v>48</v>
      </c>
      <c r="U88" s="41" t="s">
        <v>0</v>
      </c>
      <c r="V88" s="59">
        <v>2.4000000000000004</v>
      </c>
      <c r="W88" s="56">
        <f>IFERROR(IF(V88="",0,CEILING((V88/$H88),1)*$H88),"")</f>
        <v>2.4</v>
      </c>
      <c r="X88" s="42">
        <f>IFERROR(IF(W88=0,"",ROUNDUP(W88/H88,0)*0.00753),"")</f>
        <v>7.5300000000000002E-3</v>
      </c>
      <c r="Y88" s="69" t="s">
        <v>48</v>
      </c>
      <c r="Z88" s="70" t="s">
        <v>48</v>
      </c>
      <c r="AD88" s="71"/>
      <c r="BA88" s="111" t="s">
        <v>66</v>
      </c>
    </row>
    <row r="89" spans="1:53" ht="12.5" x14ac:dyDescent="0.25">
      <c r="A89" s="332"/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3"/>
      <c r="N89" s="329" t="s">
        <v>43</v>
      </c>
      <c r="O89" s="330"/>
      <c r="P89" s="330"/>
      <c r="Q89" s="330"/>
      <c r="R89" s="330"/>
      <c r="S89" s="330"/>
      <c r="T89" s="331"/>
      <c r="U89" s="43" t="s">
        <v>42</v>
      </c>
      <c r="V89" s="44">
        <f>IFERROR(V84/H84,"0")+IFERROR(V85/H85,"0")+IFERROR(V86/H86,"0")+IFERROR(V87/H87,"0")+IFERROR(V88/H88,"0")</f>
        <v>1.0000000000000002</v>
      </c>
      <c r="W89" s="44">
        <f>IFERROR(W84/H84,"0")+IFERROR(W85/H85,"0")+IFERROR(W86/H86,"0")+IFERROR(W87/H87,"0")+IFERROR(W88/H88,"0")</f>
        <v>1</v>
      </c>
      <c r="X89" s="44">
        <f>IFERROR(IF(X84="",0,X84),"0")+IFERROR(IF(X85="",0,X85),"0")+IFERROR(IF(X86="",0,X86),"0")+IFERROR(IF(X87="",0,X87),"0")+IFERROR(IF(X88="",0,X88),"0")</f>
        <v>7.5300000000000002E-3</v>
      </c>
      <c r="Y89" s="68"/>
      <c r="Z89" s="68"/>
    </row>
    <row r="90" spans="1:53" ht="12.5" x14ac:dyDescent="0.25">
      <c r="A90" s="332"/>
      <c r="B90" s="332"/>
      <c r="C90" s="332"/>
      <c r="D90" s="332"/>
      <c r="E90" s="332"/>
      <c r="F90" s="332"/>
      <c r="G90" s="332"/>
      <c r="H90" s="332"/>
      <c r="I90" s="332"/>
      <c r="J90" s="332"/>
      <c r="K90" s="332"/>
      <c r="L90" s="332"/>
      <c r="M90" s="333"/>
      <c r="N90" s="329" t="s">
        <v>43</v>
      </c>
      <c r="O90" s="330"/>
      <c r="P90" s="330"/>
      <c r="Q90" s="330"/>
      <c r="R90" s="330"/>
      <c r="S90" s="330"/>
      <c r="T90" s="331"/>
      <c r="U90" s="43" t="s">
        <v>0</v>
      </c>
      <c r="V90" s="44">
        <f>IFERROR(SUM(V84:V88),"0")</f>
        <v>2.4000000000000004</v>
      </c>
      <c r="W90" s="44">
        <f>IFERROR(SUM(W84:W88),"0")</f>
        <v>2.4</v>
      </c>
      <c r="X90" s="43"/>
      <c r="Y90" s="68"/>
      <c r="Z90" s="68"/>
    </row>
    <row r="91" spans="1:53" ht="14.25" customHeight="1" x14ac:dyDescent="0.3">
      <c r="A91" s="338" t="s">
        <v>76</v>
      </c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8"/>
      <c r="N91" s="338"/>
      <c r="O91" s="338"/>
      <c r="P91" s="338"/>
      <c r="Q91" s="338"/>
      <c r="R91" s="338"/>
      <c r="S91" s="338"/>
      <c r="T91" s="338"/>
      <c r="U91" s="338"/>
      <c r="V91" s="338"/>
      <c r="W91" s="338"/>
      <c r="X91" s="338"/>
      <c r="Y91" s="67"/>
      <c r="Z91" s="67"/>
    </row>
    <row r="92" spans="1:53" ht="16.5" customHeight="1" x14ac:dyDescent="0.3">
      <c r="A92" s="64" t="s">
        <v>186</v>
      </c>
      <c r="B92" s="64" t="s">
        <v>187</v>
      </c>
      <c r="C92" s="37">
        <v>4301030895</v>
      </c>
      <c r="D92" s="325">
        <v>4607091387667</v>
      </c>
      <c r="E92" s="32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7"/>
      <c r="P92" s="327"/>
      <c r="Q92" s="327"/>
      <c r="R92" s="32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99" si="4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3">
      <c r="A93" s="64" t="s">
        <v>188</v>
      </c>
      <c r="B93" s="64" t="s">
        <v>189</v>
      </c>
      <c r="C93" s="37">
        <v>4301030961</v>
      </c>
      <c r="D93" s="325">
        <v>4607091387636</v>
      </c>
      <c r="E93" s="32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3">
      <c r="A94" s="64" t="s">
        <v>190</v>
      </c>
      <c r="B94" s="64" t="s">
        <v>191</v>
      </c>
      <c r="C94" s="37">
        <v>4301031078</v>
      </c>
      <c r="D94" s="325">
        <v>4607091384727</v>
      </c>
      <c r="E94" s="32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4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192</v>
      </c>
      <c r="B95" s="64" t="s">
        <v>193</v>
      </c>
      <c r="C95" s="37">
        <v>4301031080</v>
      </c>
      <c r="D95" s="325">
        <v>4607091386745</v>
      </c>
      <c r="E95" s="32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4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3">
      <c r="A96" s="64" t="s">
        <v>194</v>
      </c>
      <c r="B96" s="64" t="s">
        <v>195</v>
      </c>
      <c r="C96" s="37">
        <v>4301030963</v>
      </c>
      <c r="D96" s="325">
        <v>4607091382426</v>
      </c>
      <c r="E96" s="32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196</v>
      </c>
      <c r="B97" s="64" t="s">
        <v>197</v>
      </c>
      <c r="C97" s="37">
        <v>4301030962</v>
      </c>
      <c r="D97" s="325">
        <v>4607091386547</v>
      </c>
      <c r="E97" s="32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183</v>
      </c>
      <c r="L97" s="39" t="s">
        <v>79</v>
      </c>
      <c r="M97" s="38">
        <v>40</v>
      </c>
      <c r="N97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198</v>
      </c>
      <c r="B98" s="64" t="s">
        <v>199</v>
      </c>
      <c r="C98" s="37">
        <v>4301031079</v>
      </c>
      <c r="D98" s="325">
        <v>4607091384734</v>
      </c>
      <c r="E98" s="32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183</v>
      </c>
      <c r="L98" s="39" t="s">
        <v>79</v>
      </c>
      <c r="M98" s="38">
        <v>45</v>
      </c>
      <c r="N98" s="5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7"/>
      <c r="P98" s="327"/>
      <c r="Q98" s="327"/>
      <c r="R98" s="32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200</v>
      </c>
      <c r="B99" s="64" t="s">
        <v>201</v>
      </c>
      <c r="C99" s="37">
        <v>4301030964</v>
      </c>
      <c r="D99" s="325">
        <v>4607091382464</v>
      </c>
      <c r="E99" s="32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183</v>
      </c>
      <c r="L99" s="39" t="s">
        <v>79</v>
      </c>
      <c r="M99" s="38">
        <v>40</v>
      </c>
      <c r="N99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7"/>
      <c r="P99" s="327"/>
      <c r="Q99" s="327"/>
      <c r="R99" s="32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2.5" x14ac:dyDescent="0.25">
      <c r="A100" s="332"/>
      <c r="B100" s="332"/>
      <c r="C100" s="332"/>
      <c r="D100" s="332"/>
      <c r="E100" s="332"/>
      <c r="F100" s="332"/>
      <c r="G100" s="332"/>
      <c r="H100" s="332"/>
      <c r="I100" s="332"/>
      <c r="J100" s="332"/>
      <c r="K100" s="332"/>
      <c r="L100" s="332"/>
      <c r="M100" s="333"/>
      <c r="N100" s="329" t="s">
        <v>43</v>
      </c>
      <c r="O100" s="330"/>
      <c r="P100" s="330"/>
      <c r="Q100" s="330"/>
      <c r="R100" s="330"/>
      <c r="S100" s="330"/>
      <c r="T100" s="331"/>
      <c r="U100" s="43" t="s">
        <v>42</v>
      </c>
      <c r="V100" s="44">
        <f>IFERROR(V92/H92,"0")+IFERROR(V93/H93,"0")+IFERROR(V94/H94,"0")+IFERROR(V95/H95,"0")+IFERROR(V96/H96,"0")+IFERROR(V97/H97,"0")+IFERROR(V98/H98,"0")+IFERROR(V99/H99,"0")</f>
        <v>0</v>
      </c>
      <c r="W100" s="44">
        <f>IFERROR(W92/H92,"0")+IFERROR(W93/H93,"0")+IFERROR(W94/H94,"0")+IFERROR(W95/H95,"0")+IFERROR(W96/H96,"0")+IFERROR(W97/H97,"0")+IFERROR(W98/H98,"0")+IFERROR(W99/H99,"0")</f>
        <v>0</v>
      </c>
      <c r="X100" s="44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68"/>
      <c r="Z100" s="68"/>
    </row>
    <row r="101" spans="1:53" ht="12.5" x14ac:dyDescent="0.25">
      <c r="A101" s="332"/>
      <c r="B101" s="332"/>
      <c r="C101" s="332"/>
      <c r="D101" s="332"/>
      <c r="E101" s="332"/>
      <c r="F101" s="332"/>
      <c r="G101" s="332"/>
      <c r="H101" s="332"/>
      <c r="I101" s="332"/>
      <c r="J101" s="332"/>
      <c r="K101" s="332"/>
      <c r="L101" s="332"/>
      <c r="M101" s="333"/>
      <c r="N101" s="329" t="s">
        <v>43</v>
      </c>
      <c r="O101" s="330"/>
      <c r="P101" s="330"/>
      <c r="Q101" s="330"/>
      <c r="R101" s="330"/>
      <c r="S101" s="330"/>
      <c r="T101" s="331"/>
      <c r="U101" s="43" t="s">
        <v>0</v>
      </c>
      <c r="V101" s="44">
        <f>IFERROR(SUM(V92:V99),"0")</f>
        <v>0</v>
      </c>
      <c r="W101" s="44">
        <f>IFERROR(SUM(W92:W99),"0")</f>
        <v>0</v>
      </c>
      <c r="X101" s="43"/>
      <c r="Y101" s="68"/>
      <c r="Z101" s="68"/>
    </row>
    <row r="102" spans="1:53" ht="14.25" customHeight="1" x14ac:dyDescent="0.3">
      <c r="A102" s="338" t="s">
        <v>81</v>
      </c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38"/>
      <c r="T102" s="338"/>
      <c r="U102" s="338"/>
      <c r="V102" s="338"/>
      <c r="W102" s="338"/>
      <c r="X102" s="338"/>
      <c r="Y102" s="67"/>
      <c r="Z102" s="67"/>
    </row>
    <row r="103" spans="1:53" ht="27" customHeight="1" x14ac:dyDescent="0.3">
      <c r="A103" s="64" t="s">
        <v>202</v>
      </c>
      <c r="B103" s="64" t="s">
        <v>203</v>
      </c>
      <c r="C103" s="37">
        <v>4301051437</v>
      </c>
      <c r="D103" s="325">
        <v>4607091386967</v>
      </c>
      <c r="E103" s="32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112</v>
      </c>
      <c r="L103" s="39" t="s">
        <v>140</v>
      </c>
      <c r="M103" s="38">
        <v>45</v>
      </c>
      <c r="N103" s="540" t="s">
        <v>204</v>
      </c>
      <c r="O103" s="327"/>
      <c r="P103" s="327"/>
      <c r="Q103" s="327"/>
      <c r="R103" s="328"/>
      <c r="S103" s="40" t="s">
        <v>48</v>
      </c>
      <c r="T103" s="40" t="s">
        <v>48</v>
      </c>
      <c r="U103" s="41" t="s">
        <v>0</v>
      </c>
      <c r="V103" s="59">
        <v>6</v>
      </c>
      <c r="W103" s="56">
        <f t="shared" ref="W103:W111" si="5">IFERROR(IF(V103="",0,CEILING((V103/$H103),1)*$H103),"")</f>
        <v>8.1</v>
      </c>
      <c r="X103" s="42">
        <f>IFERROR(IF(W103=0,"",ROUNDUP(W103/H103,0)*0.02175),"")</f>
        <v>2.1749999999999999E-2</v>
      </c>
      <c r="Y103" s="69" t="s">
        <v>48</v>
      </c>
      <c r="Z103" s="70" t="s">
        <v>48</v>
      </c>
      <c r="AD103" s="71"/>
      <c r="BA103" s="120" t="s">
        <v>66</v>
      </c>
    </row>
    <row r="104" spans="1:53" ht="27" customHeight="1" x14ac:dyDescent="0.3">
      <c r="A104" s="64" t="s">
        <v>202</v>
      </c>
      <c r="B104" s="64" t="s">
        <v>205</v>
      </c>
      <c r="C104" s="37">
        <v>4301051543</v>
      </c>
      <c r="D104" s="325">
        <v>4607091386967</v>
      </c>
      <c r="E104" s="325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112</v>
      </c>
      <c r="L104" s="39" t="s">
        <v>79</v>
      </c>
      <c r="M104" s="38">
        <v>45</v>
      </c>
      <c r="N104" s="541" t="s">
        <v>206</v>
      </c>
      <c r="O104" s="327"/>
      <c r="P104" s="327"/>
      <c r="Q104" s="327"/>
      <c r="R104" s="328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16.5" customHeight="1" x14ac:dyDescent="0.3">
      <c r="A105" s="64" t="s">
        <v>207</v>
      </c>
      <c r="B105" s="64" t="s">
        <v>208</v>
      </c>
      <c r="C105" s="37">
        <v>4301051611</v>
      </c>
      <c r="D105" s="325">
        <v>4607091385304</v>
      </c>
      <c r="E105" s="325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112</v>
      </c>
      <c r="L105" s="39" t="s">
        <v>79</v>
      </c>
      <c r="M105" s="38">
        <v>40</v>
      </c>
      <c r="N105" s="534" t="s">
        <v>209</v>
      </c>
      <c r="O105" s="327"/>
      <c r="P105" s="327"/>
      <c r="Q105" s="327"/>
      <c r="R105" s="32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3">
      <c r="A106" s="64" t="s">
        <v>210</v>
      </c>
      <c r="B106" s="64" t="s">
        <v>211</v>
      </c>
      <c r="C106" s="37">
        <v>4301051306</v>
      </c>
      <c r="D106" s="325">
        <v>4607091386264</v>
      </c>
      <c r="E106" s="32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80</v>
      </c>
      <c r="L106" s="39" t="s">
        <v>79</v>
      </c>
      <c r="M106" s="38">
        <v>31</v>
      </c>
      <c r="N106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5"/>
        <v>0</v>
      </c>
      <c r="X106" s="42" t="str">
        <f>IFERROR(IF(W106=0,"",ROUNDUP(W106/H106,0)*0.00753),"")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212</v>
      </c>
      <c r="B107" s="64" t="s">
        <v>213</v>
      </c>
      <c r="C107" s="37">
        <v>4301051436</v>
      </c>
      <c r="D107" s="325">
        <v>4607091385731</v>
      </c>
      <c r="E107" s="32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80</v>
      </c>
      <c r="L107" s="39" t="s">
        <v>140</v>
      </c>
      <c r="M107" s="38">
        <v>45</v>
      </c>
      <c r="N107" s="536" t="s">
        <v>214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5.4</v>
      </c>
      <c r="W107" s="56">
        <f t="shared" si="5"/>
        <v>5.4</v>
      </c>
      <c r="X107" s="42">
        <f>IFERROR(IF(W107=0,"",ROUNDUP(W107/H107,0)*0.00753),"")</f>
        <v>1.506E-2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3">
      <c r="A108" s="64" t="s">
        <v>215</v>
      </c>
      <c r="B108" s="64" t="s">
        <v>216</v>
      </c>
      <c r="C108" s="37">
        <v>4301051439</v>
      </c>
      <c r="D108" s="325">
        <v>4680115880214</v>
      </c>
      <c r="E108" s="32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80</v>
      </c>
      <c r="L108" s="39" t="s">
        <v>140</v>
      </c>
      <c r="M108" s="38">
        <v>45</v>
      </c>
      <c r="N108" s="537" t="s">
        <v>217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IFERROR(IF(W108=0,"",ROUNDUP(W108/H108,0)*0.00937),"")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3">
      <c r="A109" s="64" t="s">
        <v>218</v>
      </c>
      <c r="B109" s="64" t="s">
        <v>219</v>
      </c>
      <c r="C109" s="37">
        <v>4301051438</v>
      </c>
      <c r="D109" s="325">
        <v>4680115880894</v>
      </c>
      <c r="E109" s="32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80</v>
      </c>
      <c r="L109" s="39" t="s">
        <v>140</v>
      </c>
      <c r="M109" s="38">
        <v>45</v>
      </c>
      <c r="N109" s="538" t="s">
        <v>220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221</v>
      </c>
      <c r="B110" s="64" t="s">
        <v>222</v>
      </c>
      <c r="C110" s="37">
        <v>4301051313</v>
      </c>
      <c r="D110" s="325">
        <v>4607091385427</v>
      </c>
      <c r="E110" s="32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8" t="s">
        <v>80</v>
      </c>
      <c r="L110" s="39" t="s">
        <v>79</v>
      </c>
      <c r="M110" s="38">
        <v>40</v>
      </c>
      <c r="N11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7"/>
      <c r="P110" s="327"/>
      <c r="Q110" s="327"/>
      <c r="R110" s="32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3">
      <c r="A111" s="64" t="s">
        <v>223</v>
      </c>
      <c r="B111" s="64" t="s">
        <v>224</v>
      </c>
      <c r="C111" s="37">
        <v>4301051480</v>
      </c>
      <c r="D111" s="325">
        <v>4680115882645</v>
      </c>
      <c r="E111" s="325"/>
      <c r="F111" s="63">
        <v>0.3</v>
      </c>
      <c r="G111" s="38">
        <v>6</v>
      </c>
      <c r="H111" s="63">
        <v>1.8</v>
      </c>
      <c r="I111" s="63">
        <v>2.66</v>
      </c>
      <c r="J111" s="38">
        <v>156</v>
      </c>
      <c r="K111" s="38" t="s">
        <v>80</v>
      </c>
      <c r="L111" s="39" t="s">
        <v>79</v>
      </c>
      <c r="M111" s="38">
        <v>40</v>
      </c>
      <c r="N111" s="532" t="s">
        <v>225</v>
      </c>
      <c r="O111" s="327"/>
      <c r="P111" s="327"/>
      <c r="Q111" s="327"/>
      <c r="R111" s="32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2.5" x14ac:dyDescent="0.25">
      <c r="A112" s="332"/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3"/>
      <c r="N112" s="329" t="s">
        <v>43</v>
      </c>
      <c r="O112" s="330"/>
      <c r="P112" s="330"/>
      <c r="Q112" s="330"/>
      <c r="R112" s="330"/>
      <c r="S112" s="330"/>
      <c r="T112" s="331"/>
      <c r="U112" s="43" t="s">
        <v>42</v>
      </c>
      <c r="V112" s="44">
        <f>IFERROR(V103/H103,"0")+IFERROR(V104/H104,"0")+IFERROR(V105/H105,"0")+IFERROR(V106/H106,"0")+IFERROR(V107/H107,"0")+IFERROR(V108/H108,"0")+IFERROR(V109/H109,"0")+IFERROR(V110/H110,"0")+IFERROR(V111/H111,"0")</f>
        <v>2.7407407407407409</v>
      </c>
      <c r="W112" s="44">
        <f>IFERROR(W103/H103,"0")+IFERROR(W104/H104,"0")+IFERROR(W105/H105,"0")+IFERROR(W106/H106,"0")+IFERROR(W107/H107,"0")+IFERROR(W108/H108,"0")+IFERROR(W109/H109,"0")+IFERROR(W110/H110,"0")+IFERROR(W111/H111,"0")</f>
        <v>3</v>
      </c>
      <c r="X112" s="4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3.6809999999999996E-2</v>
      </c>
      <c r="Y112" s="68"/>
      <c r="Z112" s="68"/>
    </row>
    <row r="113" spans="1:53" ht="12.5" x14ac:dyDescent="0.25">
      <c r="A113" s="332"/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3"/>
      <c r="N113" s="329" t="s">
        <v>43</v>
      </c>
      <c r="O113" s="330"/>
      <c r="P113" s="330"/>
      <c r="Q113" s="330"/>
      <c r="R113" s="330"/>
      <c r="S113" s="330"/>
      <c r="T113" s="331"/>
      <c r="U113" s="43" t="s">
        <v>0</v>
      </c>
      <c r="V113" s="44">
        <f>IFERROR(SUM(V103:V111),"0")</f>
        <v>11.4</v>
      </c>
      <c r="W113" s="44">
        <f>IFERROR(SUM(W103:W111),"0")</f>
        <v>13.5</v>
      </c>
      <c r="X113" s="43"/>
      <c r="Y113" s="68"/>
      <c r="Z113" s="68"/>
    </row>
    <row r="114" spans="1:53" ht="14.25" customHeight="1" x14ac:dyDescent="0.3">
      <c r="A114" s="338" t="s">
        <v>226</v>
      </c>
      <c r="B114" s="338"/>
      <c r="C114" s="338"/>
      <c r="D114" s="338"/>
      <c r="E114" s="338"/>
      <c r="F114" s="338"/>
      <c r="G114" s="338"/>
      <c r="H114" s="338"/>
      <c r="I114" s="338"/>
      <c r="J114" s="338"/>
      <c r="K114" s="338"/>
      <c r="L114" s="338"/>
      <c r="M114" s="338"/>
      <c r="N114" s="338"/>
      <c r="O114" s="338"/>
      <c r="P114" s="338"/>
      <c r="Q114" s="338"/>
      <c r="R114" s="338"/>
      <c r="S114" s="338"/>
      <c r="T114" s="338"/>
      <c r="U114" s="338"/>
      <c r="V114" s="338"/>
      <c r="W114" s="338"/>
      <c r="X114" s="338"/>
      <c r="Y114" s="67"/>
      <c r="Z114" s="67"/>
    </row>
    <row r="115" spans="1:53" ht="27" customHeight="1" x14ac:dyDescent="0.3">
      <c r="A115" s="64" t="s">
        <v>227</v>
      </c>
      <c r="B115" s="64" t="s">
        <v>228</v>
      </c>
      <c r="C115" s="37">
        <v>4301060296</v>
      </c>
      <c r="D115" s="325">
        <v>4607091383065</v>
      </c>
      <c r="E115" s="325"/>
      <c r="F115" s="63">
        <v>0.83</v>
      </c>
      <c r="G115" s="38">
        <v>4</v>
      </c>
      <c r="H115" s="63">
        <v>3.32</v>
      </c>
      <c r="I115" s="63">
        <v>3.5819999999999999</v>
      </c>
      <c r="J115" s="38">
        <v>120</v>
      </c>
      <c r="K115" s="38" t="s">
        <v>80</v>
      </c>
      <c r="L115" s="39" t="s">
        <v>79</v>
      </c>
      <c r="M115" s="38">
        <v>30</v>
      </c>
      <c r="N115" s="5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3">
      <c r="A116" s="64" t="s">
        <v>229</v>
      </c>
      <c r="B116" s="64" t="s">
        <v>230</v>
      </c>
      <c r="C116" s="37">
        <v>4301060371</v>
      </c>
      <c r="D116" s="325">
        <v>4680115881532</v>
      </c>
      <c r="E116" s="325"/>
      <c r="F116" s="63">
        <v>1.4</v>
      </c>
      <c r="G116" s="38">
        <v>6</v>
      </c>
      <c r="H116" s="63">
        <v>8.4</v>
      </c>
      <c r="I116" s="63">
        <v>8.9640000000000004</v>
      </c>
      <c r="J116" s="38">
        <v>56</v>
      </c>
      <c r="K116" s="38" t="s">
        <v>112</v>
      </c>
      <c r="L116" s="39" t="s">
        <v>79</v>
      </c>
      <c r="M116" s="38">
        <v>30</v>
      </c>
      <c r="N116" s="527" t="s">
        <v>231</v>
      </c>
      <c r="O116" s="327"/>
      <c r="P116" s="327"/>
      <c r="Q116" s="327"/>
      <c r="R116" s="328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IFERROR(IF(W116=0,"",ROUNDUP(W116/H116,0)*0.02175),"")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3">
      <c r="A117" s="64" t="s">
        <v>229</v>
      </c>
      <c r="B117" s="64" t="s">
        <v>232</v>
      </c>
      <c r="C117" s="37">
        <v>4301060350</v>
      </c>
      <c r="D117" s="325">
        <v>4680115881532</v>
      </c>
      <c r="E117" s="325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8" t="s">
        <v>112</v>
      </c>
      <c r="L117" s="39" t="s">
        <v>140</v>
      </c>
      <c r="M117" s="38">
        <v>30</v>
      </c>
      <c r="N117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7"/>
      <c r="P117" s="327"/>
      <c r="Q117" s="327"/>
      <c r="R117" s="328"/>
      <c r="S117" s="40" t="s">
        <v>48</v>
      </c>
      <c r="T117" s="40" t="s">
        <v>141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IFERROR(IF(W117=0,"",ROUNDUP(W117/H117,0)*0.02175),"")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3">
      <c r="A118" s="64" t="s">
        <v>233</v>
      </c>
      <c r="B118" s="64" t="s">
        <v>234</v>
      </c>
      <c r="C118" s="37">
        <v>4301060356</v>
      </c>
      <c r="D118" s="325">
        <v>4680115882652</v>
      </c>
      <c r="E118" s="325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8" t="s">
        <v>80</v>
      </c>
      <c r="L118" s="39" t="s">
        <v>79</v>
      </c>
      <c r="M118" s="38">
        <v>40</v>
      </c>
      <c r="N118" s="529" t="s">
        <v>235</v>
      </c>
      <c r="O118" s="327"/>
      <c r="P118" s="327"/>
      <c r="Q118" s="327"/>
      <c r="R118" s="328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3">
      <c r="A119" s="64" t="s">
        <v>236</v>
      </c>
      <c r="B119" s="64" t="s">
        <v>237</v>
      </c>
      <c r="C119" s="37">
        <v>4301060351</v>
      </c>
      <c r="D119" s="325">
        <v>4680115881464</v>
      </c>
      <c r="E119" s="325"/>
      <c r="F119" s="63">
        <v>0.4</v>
      </c>
      <c r="G119" s="38">
        <v>6</v>
      </c>
      <c r="H119" s="63">
        <v>2.4</v>
      </c>
      <c r="I119" s="63">
        <v>2.6</v>
      </c>
      <c r="J119" s="38">
        <v>156</v>
      </c>
      <c r="K119" s="38" t="s">
        <v>80</v>
      </c>
      <c r="L119" s="39" t="s">
        <v>140</v>
      </c>
      <c r="M119" s="38">
        <v>30</v>
      </c>
      <c r="N119" s="530" t="s">
        <v>238</v>
      </c>
      <c r="O119" s="327"/>
      <c r="P119" s="327"/>
      <c r="Q119" s="327"/>
      <c r="R119" s="328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2.5" x14ac:dyDescent="0.25">
      <c r="A120" s="332"/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3"/>
      <c r="N120" s="329" t="s">
        <v>43</v>
      </c>
      <c r="O120" s="330"/>
      <c r="P120" s="330"/>
      <c r="Q120" s="330"/>
      <c r="R120" s="330"/>
      <c r="S120" s="330"/>
      <c r="T120" s="331"/>
      <c r="U120" s="43" t="s">
        <v>42</v>
      </c>
      <c r="V120" s="44">
        <f>IFERROR(V115/H115,"0")+IFERROR(V116/H116,"0")+IFERROR(V117/H117,"0")+IFERROR(V118/H118,"0")+IFERROR(V119/H119,"0")</f>
        <v>0</v>
      </c>
      <c r="W120" s="44">
        <f>IFERROR(W115/H115,"0")+IFERROR(W116/H116,"0")+IFERROR(W117/H117,"0")+IFERROR(W118/H118,"0")+IFERROR(W119/H119,"0")</f>
        <v>0</v>
      </c>
      <c r="X120" s="44">
        <f>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ht="12.5" x14ac:dyDescent="0.25">
      <c r="A121" s="332"/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3"/>
      <c r="N121" s="329" t="s">
        <v>43</v>
      </c>
      <c r="O121" s="330"/>
      <c r="P121" s="330"/>
      <c r="Q121" s="330"/>
      <c r="R121" s="330"/>
      <c r="S121" s="330"/>
      <c r="T121" s="331"/>
      <c r="U121" s="43" t="s">
        <v>0</v>
      </c>
      <c r="V121" s="44">
        <f>IFERROR(SUM(V115:V119),"0")</f>
        <v>0</v>
      </c>
      <c r="W121" s="44">
        <f>IFERROR(SUM(W115:W119),"0")</f>
        <v>0</v>
      </c>
      <c r="X121" s="43"/>
      <c r="Y121" s="68"/>
      <c r="Z121" s="68"/>
    </row>
    <row r="122" spans="1:53" ht="16.5" customHeight="1" x14ac:dyDescent="0.3">
      <c r="A122" s="349" t="s">
        <v>239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66"/>
      <c r="Z122" s="66"/>
    </row>
    <row r="123" spans="1:53" ht="14.25" customHeight="1" x14ac:dyDescent="0.3">
      <c r="A123" s="338" t="s">
        <v>81</v>
      </c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38"/>
      <c r="P123" s="338"/>
      <c r="Q123" s="338"/>
      <c r="R123" s="338"/>
      <c r="S123" s="338"/>
      <c r="T123" s="338"/>
      <c r="U123" s="338"/>
      <c r="V123" s="338"/>
      <c r="W123" s="338"/>
      <c r="X123" s="338"/>
      <c r="Y123" s="67"/>
      <c r="Z123" s="67"/>
    </row>
    <row r="124" spans="1:53" ht="27" customHeight="1" x14ac:dyDescent="0.3">
      <c r="A124" s="64" t="s">
        <v>240</v>
      </c>
      <c r="B124" s="64" t="s">
        <v>241</v>
      </c>
      <c r="C124" s="37">
        <v>4301051612</v>
      </c>
      <c r="D124" s="325">
        <v>4607091385168</v>
      </c>
      <c r="E124" s="325"/>
      <c r="F124" s="63">
        <v>1.4</v>
      </c>
      <c r="G124" s="38">
        <v>6</v>
      </c>
      <c r="H124" s="63">
        <v>8.4</v>
      </c>
      <c r="I124" s="63">
        <v>8.9580000000000002</v>
      </c>
      <c r="J124" s="38">
        <v>56</v>
      </c>
      <c r="K124" s="38" t="s">
        <v>112</v>
      </c>
      <c r="L124" s="39" t="s">
        <v>79</v>
      </c>
      <c r="M124" s="38">
        <v>45</v>
      </c>
      <c r="N124" s="524" t="s">
        <v>242</v>
      </c>
      <c r="O124" s="327"/>
      <c r="P124" s="327"/>
      <c r="Q124" s="327"/>
      <c r="R124" s="32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t="16.5" customHeight="1" x14ac:dyDescent="0.3">
      <c r="A125" s="64" t="s">
        <v>243</v>
      </c>
      <c r="B125" s="64" t="s">
        <v>244</v>
      </c>
      <c r="C125" s="37">
        <v>4301051362</v>
      </c>
      <c r="D125" s="325">
        <v>4607091383256</v>
      </c>
      <c r="E125" s="325"/>
      <c r="F125" s="63">
        <v>0.33</v>
      </c>
      <c r="G125" s="38">
        <v>6</v>
      </c>
      <c r="H125" s="63">
        <v>1.98</v>
      </c>
      <c r="I125" s="63">
        <v>2.246</v>
      </c>
      <c r="J125" s="38">
        <v>156</v>
      </c>
      <c r="K125" s="38" t="s">
        <v>80</v>
      </c>
      <c r="L125" s="39" t="s">
        <v>140</v>
      </c>
      <c r="M125" s="38">
        <v>45</v>
      </c>
      <c r="N125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7"/>
      <c r="P125" s="327"/>
      <c r="Q125" s="327"/>
      <c r="R125" s="328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5" t="s">
        <v>66</v>
      </c>
    </row>
    <row r="126" spans="1:53" ht="16.5" customHeight="1" x14ac:dyDescent="0.3">
      <c r="A126" s="64" t="s">
        <v>245</v>
      </c>
      <c r="B126" s="64" t="s">
        <v>246</v>
      </c>
      <c r="C126" s="37">
        <v>4301051358</v>
      </c>
      <c r="D126" s="325">
        <v>4607091385748</v>
      </c>
      <c r="E126" s="325"/>
      <c r="F126" s="63">
        <v>0.45</v>
      </c>
      <c r="G126" s="38">
        <v>6</v>
      </c>
      <c r="H126" s="63">
        <v>2.7</v>
      </c>
      <c r="I126" s="63">
        <v>2.972</v>
      </c>
      <c r="J126" s="38">
        <v>156</v>
      </c>
      <c r="K126" s="38" t="s">
        <v>80</v>
      </c>
      <c r="L126" s="39" t="s">
        <v>140</v>
      </c>
      <c r="M126" s="38">
        <v>45</v>
      </c>
      <c r="N126" s="5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7"/>
      <c r="P126" s="327"/>
      <c r="Q126" s="327"/>
      <c r="R126" s="328"/>
      <c r="S126" s="40" t="s">
        <v>48</v>
      </c>
      <c r="T126" s="40" t="s">
        <v>48</v>
      </c>
      <c r="U126" s="41" t="s">
        <v>0</v>
      </c>
      <c r="V126" s="59">
        <v>5.4</v>
      </c>
      <c r="W126" s="56">
        <f>IFERROR(IF(V126="",0,CEILING((V126/$H126),1)*$H126),"")</f>
        <v>5.4</v>
      </c>
      <c r="X126" s="42">
        <f>IFERROR(IF(W126=0,"",ROUNDUP(W126/H126,0)*0.00753),"")</f>
        <v>1.506E-2</v>
      </c>
      <c r="Y126" s="69" t="s">
        <v>48</v>
      </c>
      <c r="Z126" s="70" t="s">
        <v>48</v>
      </c>
      <c r="AD126" s="71"/>
      <c r="BA126" s="136" t="s">
        <v>66</v>
      </c>
    </row>
    <row r="127" spans="1:53" ht="12.5" x14ac:dyDescent="0.25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3"/>
      <c r="N127" s="329" t="s">
        <v>43</v>
      </c>
      <c r="O127" s="330"/>
      <c r="P127" s="330"/>
      <c r="Q127" s="330"/>
      <c r="R127" s="330"/>
      <c r="S127" s="330"/>
      <c r="T127" s="331"/>
      <c r="U127" s="43" t="s">
        <v>42</v>
      </c>
      <c r="V127" s="44">
        <f>IFERROR(V124/H124,"0")+IFERROR(V125/H125,"0")+IFERROR(V126/H126,"0")</f>
        <v>2</v>
      </c>
      <c r="W127" s="44">
        <f>IFERROR(W124/H124,"0")+IFERROR(W125/H125,"0")+IFERROR(W126/H126,"0")</f>
        <v>2</v>
      </c>
      <c r="X127" s="44">
        <f>IFERROR(IF(X124="",0,X124),"0")+IFERROR(IF(X125="",0,X125),"0")+IFERROR(IF(X126="",0,X126),"0")</f>
        <v>1.506E-2</v>
      </c>
      <c r="Y127" s="68"/>
      <c r="Z127" s="68"/>
    </row>
    <row r="128" spans="1:53" ht="12.5" x14ac:dyDescent="0.25">
      <c r="A128" s="332"/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3"/>
      <c r="N128" s="329" t="s">
        <v>43</v>
      </c>
      <c r="O128" s="330"/>
      <c r="P128" s="330"/>
      <c r="Q128" s="330"/>
      <c r="R128" s="330"/>
      <c r="S128" s="330"/>
      <c r="T128" s="331"/>
      <c r="U128" s="43" t="s">
        <v>0</v>
      </c>
      <c r="V128" s="44">
        <f>IFERROR(SUM(V124:V126),"0")</f>
        <v>5.4</v>
      </c>
      <c r="W128" s="44">
        <f>IFERROR(SUM(W124:W126),"0")</f>
        <v>5.4</v>
      </c>
      <c r="X128" s="43"/>
      <c r="Y128" s="68"/>
      <c r="Z128" s="68"/>
    </row>
    <row r="129" spans="1:53" ht="27.75" customHeight="1" x14ac:dyDescent="0.25">
      <c r="A129" s="354" t="s">
        <v>247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55"/>
      <c r="Z129" s="55"/>
    </row>
    <row r="130" spans="1:53" ht="16.5" customHeight="1" x14ac:dyDescent="0.3">
      <c r="A130" s="349" t="s">
        <v>248</v>
      </c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66"/>
      <c r="Z130" s="66"/>
    </row>
    <row r="131" spans="1:53" ht="14.25" customHeight="1" x14ac:dyDescent="0.3">
      <c r="A131" s="338" t="s">
        <v>116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67"/>
      <c r="Z131" s="67"/>
    </row>
    <row r="132" spans="1:53" ht="27" customHeight="1" x14ac:dyDescent="0.3">
      <c r="A132" s="64" t="s">
        <v>249</v>
      </c>
      <c r="B132" s="64" t="s">
        <v>250</v>
      </c>
      <c r="C132" s="37">
        <v>4301011223</v>
      </c>
      <c r="D132" s="325">
        <v>4607091383423</v>
      </c>
      <c r="E132" s="32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8" t="s">
        <v>112</v>
      </c>
      <c r="L132" s="39" t="s">
        <v>140</v>
      </c>
      <c r="M132" s="38">
        <v>35</v>
      </c>
      <c r="N132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7"/>
      <c r="P132" s="327"/>
      <c r="Q132" s="327"/>
      <c r="R132" s="32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t="27" customHeight="1" x14ac:dyDescent="0.3">
      <c r="A133" s="64" t="s">
        <v>251</v>
      </c>
      <c r="B133" s="64" t="s">
        <v>252</v>
      </c>
      <c r="C133" s="37">
        <v>4301011338</v>
      </c>
      <c r="D133" s="325">
        <v>4607091381405</v>
      </c>
      <c r="E133" s="325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8" t="s">
        <v>112</v>
      </c>
      <c r="L133" s="39" t="s">
        <v>79</v>
      </c>
      <c r="M133" s="38">
        <v>35</v>
      </c>
      <c r="N133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7"/>
      <c r="P133" s="327"/>
      <c r="Q133" s="327"/>
      <c r="R133" s="32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38" t="s">
        <v>66</v>
      </c>
    </row>
    <row r="134" spans="1:53" ht="27" customHeight="1" x14ac:dyDescent="0.3">
      <c r="A134" s="64" t="s">
        <v>253</v>
      </c>
      <c r="B134" s="64" t="s">
        <v>254</v>
      </c>
      <c r="C134" s="37">
        <v>4301011333</v>
      </c>
      <c r="D134" s="325">
        <v>4607091386516</v>
      </c>
      <c r="E134" s="325"/>
      <c r="F134" s="63">
        <v>1.4</v>
      </c>
      <c r="G134" s="38">
        <v>8</v>
      </c>
      <c r="H134" s="63">
        <v>11.2</v>
      </c>
      <c r="I134" s="63">
        <v>11.776</v>
      </c>
      <c r="J134" s="38">
        <v>56</v>
      </c>
      <c r="K134" s="38" t="s">
        <v>112</v>
      </c>
      <c r="L134" s="39" t="s">
        <v>79</v>
      </c>
      <c r="M134" s="38">
        <v>30</v>
      </c>
      <c r="N134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7"/>
      <c r="P134" s="327"/>
      <c r="Q134" s="327"/>
      <c r="R134" s="32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12.5" x14ac:dyDescent="0.25">
      <c r="A135" s="332"/>
      <c r="B135" s="332"/>
      <c r="C135" s="332"/>
      <c r="D135" s="332"/>
      <c r="E135" s="332"/>
      <c r="F135" s="332"/>
      <c r="G135" s="332"/>
      <c r="H135" s="332"/>
      <c r="I135" s="332"/>
      <c r="J135" s="332"/>
      <c r="K135" s="332"/>
      <c r="L135" s="332"/>
      <c r="M135" s="333"/>
      <c r="N135" s="329" t="s">
        <v>43</v>
      </c>
      <c r="O135" s="330"/>
      <c r="P135" s="330"/>
      <c r="Q135" s="330"/>
      <c r="R135" s="330"/>
      <c r="S135" s="330"/>
      <c r="T135" s="331"/>
      <c r="U135" s="43" t="s">
        <v>42</v>
      </c>
      <c r="V135" s="44">
        <f>IFERROR(V132/H132,"0")+IFERROR(V133/H133,"0")+IFERROR(V134/H134,"0")</f>
        <v>0</v>
      </c>
      <c r="W135" s="44">
        <f>IFERROR(W132/H132,"0")+IFERROR(W133/H133,"0")+IFERROR(W134/H134,"0")</f>
        <v>0</v>
      </c>
      <c r="X135" s="44">
        <f>IFERROR(IF(X132="",0,X132),"0")+IFERROR(IF(X133="",0,X133),"0")+IFERROR(IF(X134="",0,X134),"0")</f>
        <v>0</v>
      </c>
      <c r="Y135" s="68"/>
      <c r="Z135" s="68"/>
    </row>
    <row r="136" spans="1:53" ht="12.5" x14ac:dyDescent="0.25">
      <c r="A136" s="332"/>
      <c r="B136" s="332"/>
      <c r="C136" s="332"/>
      <c r="D136" s="332"/>
      <c r="E136" s="332"/>
      <c r="F136" s="332"/>
      <c r="G136" s="332"/>
      <c r="H136" s="332"/>
      <c r="I136" s="332"/>
      <c r="J136" s="332"/>
      <c r="K136" s="332"/>
      <c r="L136" s="332"/>
      <c r="M136" s="333"/>
      <c r="N136" s="329" t="s">
        <v>43</v>
      </c>
      <c r="O136" s="330"/>
      <c r="P136" s="330"/>
      <c r="Q136" s="330"/>
      <c r="R136" s="330"/>
      <c r="S136" s="330"/>
      <c r="T136" s="331"/>
      <c r="U136" s="43" t="s">
        <v>0</v>
      </c>
      <c r="V136" s="44">
        <f>IFERROR(SUM(V132:V134),"0")</f>
        <v>0</v>
      </c>
      <c r="W136" s="44">
        <f>IFERROR(SUM(W132:W134),"0")</f>
        <v>0</v>
      </c>
      <c r="X136" s="43"/>
      <c r="Y136" s="68"/>
      <c r="Z136" s="68"/>
    </row>
    <row r="137" spans="1:53" ht="16.5" customHeight="1" x14ac:dyDescent="0.3">
      <c r="A137" s="349" t="s">
        <v>255</v>
      </c>
      <c r="B137" s="349"/>
      <c r="C137" s="349"/>
      <c r="D137" s="349"/>
      <c r="E137" s="349"/>
      <c r="F137" s="349"/>
      <c r="G137" s="349"/>
      <c r="H137" s="349"/>
      <c r="I137" s="349"/>
      <c r="J137" s="349"/>
      <c r="K137" s="349"/>
      <c r="L137" s="349"/>
      <c r="M137" s="349"/>
      <c r="N137" s="349"/>
      <c r="O137" s="349"/>
      <c r="P137" s="349"/>
      <c r="Q137" s="349"/>
      <c r="R137" s="349"/>
      <c r="S137" s="349"/>
      <c r="T137" s="349"/>
      <c r="U137" s="349"/>
      <c r="V137" s="349"/>
      <c r="W137" s="349"/>
      <c r="X137" s="349"/>
      <c r="Y137" s="66"/>
      <c r="Z137" s="66"/>
    </row>
    <row r="138" spans="1:53" ht="14.25" customHeight="1" x14ac:dyDescent="0.3">
      <c r="A138" s="338" t="s">
        <v>76</v>
      </c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67"/>
      <c r="Z138" s="67"/>
    </row>
    <row r="139" spans="1:53" ht="27" customHeight="1" x14ac:dyDescent="0.3">
      <c r="A139" s="64" t="s">
        <v>256</v>
      </c>
      <c r="B139" s="64" t="s">
        <v>257</v>
      </c>
      <c r="C139" s="37">
        <v>4301031191</v>
      </c>
      <c r="D139" s="325">
        <v>4680115880993</v>
      </c>
      <c r="E139" s="32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8" t="s">
        <v>80</v>
      </c>
      <c r="L139" s="39" t="s">
        <v>79</v>
      </c>
      <c r="M139" s="38">
        <v>40</v>
      </c>
      <c r="N139" s="5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7"/>
      <c r="P139" s="327"/>
      <c r="Q139" s="327"/>
      <c r="R139" s="328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ref="W139:W147" si="6">IFERROR(IF(V139="",0,CEILING((V139/$H139),1)*$H139),"")</f>
        <v>0</v>
      </c>
      <c r="X139" s="42" t="str">
        <f>IFERROR(IF(W139=0,"",ROUNDUP(W139/H139,0)*0.00753),"")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3">
      <c r="A140" s="64" t="s">
        <v>258</v>
      </c>
      <c r="B140" s="64" t="s">
        <v>259</v>
      </c>
      <c r="C140" s="37">
        <v>4301031204</v>
      </c>
      <c r="D140" s="325">
        <v>4680115881761</v>
      </c>
      <c r="E140" s="325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8" t="s">
        <v>80</v>
      </c>
      <c r="L140" s="39" t="s">
        <v>79</v>
      </c>
      <c r="M140" s="38">
        <v>40</v>
      </c>
      <c r="N140" s="5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7"/>
      <c r="P140" s="327"/>
      <c r="Q140" s="327"/>
      <c r="R140" s="32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3">
      <c r="A141" s="64" t="s">
        <v>260</v>
      </c>
      <c r="B141" s="64" t="s">
        <v>261</v>
      </c>
      <c r="C141" s="37">
        <v>4301031201</v>
      </c>
      <c r="D141" s="325">
        <v>4680115881563</v>
      </c>
      <c r="E141" s="325"/>
      <c r="F141" s="63">
        <v>0.7</v>
      </c>
      <c r="G141" s="38">
        <v>6</v>
      </c>
      <c r="H141" s="63">
        <v>4.2</v>
      </c>
      <c r="I141" s="63">
        <v>4.4000000000000004</v>
      </c>
      <c r="J141" s="38">
        <v>156</v>
      </c>
      <c r="K141" s="38" t="s">
        <v>80</v>
      </c>
      <c r="L141" s="39" t="s">
        <v>79</v>
      </c>
      <c r="M141" s="38">
        <v>40</v>
      </c>
      <c r="N141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7"/>
      <c r="P141" s="327"/>
      <c r="Q141" s="327"/>
      <c r="R141" s="328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3">
      <c r="A142" s="64" t="s">
        <v>262</v>
      </c>
      <c r="B142" s="64" t="s">
        <v>263</v>
      </c>
      <c r="C142" s="37">
        <v>4301031199</v>
      </c>
      <c r="D142" s="325">
        <v>4680115880986</v>
      </c>
      <c r="E142" s="325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8" t="s">
        <v>183</v>
      </c>
      <c r="L142" s="39" t="s">
        <v>79</v>
      </c>
      <c r="M142" s="38">
        <v>40</v>
      </c>
      <c r="N142" s="5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7"/>
      <c r="P142" s="327"/>
      <c r="Q142" s="327"/>
      <c r="R142" s="32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6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3">
      <c r="A143" s="64" t="s">
        <v>264</v>
      </c>
      <c r="B143" s="64" t="s">
        <v>265</v>
      </c>
      <c r="C143" s="37">
        <v>4301031190</v>
      </c>
      <c r="D143" s="325">
        <v>4680115880207</v>
      </c>
      <c r="E143" s="325"/>
      <c r="F143" s="63">
        <v>0.4</v>
      </c>
      <c r="G143" s="38">
        <v>6</v>
      </c>
      <c r="H143" s="63">
        <v>2.4</v>
      </c>
      <c r="I143" s="63">
        <v>2.63</v>
      </c>
      <c r="J143" s="38">
        <v>156</v>
      </c>
      <c r="K143" s="38" t="s">
        <v>80</v>
      </c>
      <c r="L143" s="39" t="s">
        <v>79</v>
      </c>
      <c r="M143" s="38">
        <v>40</v>
      </c>
      <c r="N143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266</v>
      </c>
      <c r="B144" s="64" t="s">
        <v>267</v>
      </c>
      <c r="C144" s="37">
        <v>4301031205</v>
      </c>
      <c r="D144" s="325">
        <v>4680115881785</v>
      </c>
      <c r="E144" s="325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183</v>
      </c>
      <c r="L144" s="39" t="s">
        <v>79</v>
      </c>
      <c r="M144" s="38">
        <v>40</v>
      </c>
      <c r="N144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268</v>
      </c>
      <c r="B145" s="64" t="s">
        <v>269</v>
      </c>
      <c r="C145" s="37">
        <v>4301031202</v>
      </c>
      <c r="D145" s="325">
        <v>4680115881679</v>
      </c>
      <c r="E145" s="325"/>
      <c r="F145" s="63">
        <v>0.35</v>
      </c>
      <c r="G145" s="38">
        <v>6</v>
      </c>
      <c r="H145" s="63">
        <v>2.1</v>
      </c>
      <c r="I145" s="63">
        <v>2.2000000000000002</v>
      </c>
      <c r="J145" s="38">
        <v>234</v>
      </c>
      <c r="K145" s="38" t="s">
        <v>183</v>
      </c>
      <c r="L145" s="39" t="s">
        <v>79</v>
      </c>
      <c r="M145" s="38">
        <v>40</v>
      </c>
      <c r="N145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7"/>
      <c r="P145" s="327"/>
      <c r="Q145" s="327"/>
      <c r="R145" s="32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270</v>
      </c>
      <c r="B146" s="64" t="s">
        <v>271</v>
      </c>
      <c r="C146" s="37">
        <v>4301031158</v>
      </c>
      <c r="D146" s="325">
        <v>4680115880191</v>
      </c>
      <c r="E146" s="325"/>
      <c r="F146" s="63">
        <v>0.4</v>
      </c>
      <c r="G146" s="38">
        <v>6</v>
      </c>
      <c r="H146" s="63">
        <v>2.4</v>
      </c>
      <c r="I146" s="63">
        <v>2.6</v>
      </c>
      <c r="J146" s="38">
        <v>156</v>
      </c>
      <c r="K146" s="38" t="s">
        <v>80</v>
      </c>
      <c r="L146" s="39" t="s">
        <v>79</v>
      </c>
      <c r="M146" s="38">
        <v>40</v>
      </c>
      <c r="N146" s="5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7"/>
      <c r="P146" s="327"/>
      <c r="Q146" s="327"/>
      <c r="R146" s="32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16.5" customHeight="1" x14ac:dyDescent="0.3">
      <c r="A147" s="64" t="s">
        <v>272</v>
      </c>
      <c r="B147" s="64" t="s">
        <v>273</v>
      </c>
      <c r="C147" s="37">
        <v>4301031245</v>
      </c>
      <c r="D147" s="325">
        <v>4680115883963</v>
      </c>
      <c r="E147" s="325"/>
      <c r="F147" s="63">
        <v>0.28000000000000003</v>
      </c>
      <c r="G147" s="38">
        <v>6</v>
      </c>
      <c r="H147" s="63">
        <v>1.68</v>
      </c>
      <c r="I147" s="63">
        <v>1.78</v>
      </c>
      <c r="J147" s="38">
        <v>234</v>
      </c>
      <c r="K147" s="38" t="s">
        <v>183</v>
      </c>
      <c r="L147" s="39" t="s">
        <v>79</v>
      </c>
      <c r="M147" s="38">
        <v>40</v>
      </c>
      <c r="N147" s="513" t="s">
        <v>274</v>
      </c>
      <c r="O147" s="327"/>
      <c r="P147" s="327"/>
      <c r="Q147" s="327"/>
      <c r="R147" s="32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12.5" x14ac:dyDescent="0.25">
      <c r="A148" s="332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3"/>
      <c r="N148" s="329" t="s">
        <v>43</v>
      </c>
      <c r="O148" s="330"/>
      <c r="P148" s="330"/>
      <c r="Q148" s="330"/>
      <c r="R148" s="330"/>
      <c r="S148" s="330"/>
      <c r="T148" s="331"/>
      <c r="U148" s="43" t="s">
        <v>42</v>
      </c>
      <c r="V148" s="44">
        <f>IFERROR(V139/H139,"0")+IFERROR(V140/H140,"0")+IFERROR(V141/H141,"0")+IFERROR(V142/H142,"0")+IFERROR(V143/H143,"0")+IFERROR(V144/H144,"0")+IFERROR(V145/H145,"0")+IFERROR(V146/H146,"0")+IFERROR(V147/H147,"0")</f>
        <v>0</v>
      </c>
      <c r="W148" s="44">
        <f>IFERROR(W139/H139,"0")+IFERROR(W140/H140,"0")+IFERROR(W141/H141,"0")+IFERROR(W142/H142,"0")+IFERROR(W143/H143,"0")+IFERROR(W144/H144,"0")+IFERROR(W145/H145,"0")+IFERROR(W146/H146,"0")+IFERROR(W147/H147,"0")</f>
        <v>0</v>
      </c>
      <c r="X148" s="4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68"/>
      <c r="Z148" s="68"/>
    </row>
    <row r="149" spans="1:53" ht="12.5" x14ac:dyDescent="0.25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3"/>
      <c r="N149" s="329" t="s">
        <v>43</v>
      </c>
      <c r="O149" s="330"/>
      <c r="P149" s="330"/>
      <c r="Q149" s="330"/>
      <c r="R149" s="330"/>
      <c r="S149" s="330"/>
      <c r="T149" s="331"/>
      <c r="U149" s="43" t="s">
        <v>0</v>
      </c>
      <c r="V149" s="44">
        <f>IFERROR(SUM(V139:V147),"0")</f>
        <v>0</v>
      </c>
      <c r="W149" s="44">
        <f>IFERROR(SUM(W139:W147),"0")</f>
        <v>0</v>
      </c>
      <c r="X149" s="43"/>
      <c r="Y149" s="68"/>
      <c r="Z149" s="68"/>
    </row>
    <row r="150" spans="1:53" ht="16.5" customHeight="1" x14ac:dyDescent="0.3">
      <c r="A150" s="349" t="s">
        <v>275</v>
      </c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49"/>
      <c r="P150" s="349"/>
      <c r="Q150" s="349"/>
      <c r="R150" s="349"/>
      <c r="S150" s="349"/>
      <c r="T150" s="349"/>
      <c r="U150" s="349"/>
      <c r="V150" s="349"/>
      <c r="W150" s="349"/>
      <c r="X150" s="349"/>
      <c r="Y150" s="66"/>
      <c r="Z150" s="66"/>
    </row>
    <row r="151" spans="1:53" ht="14.25" customHeight="1" x14ac:dyDescent="0.3">
      <c r="A151" s="338" t="s">
        <v>116</v>
      </c>
      <c r="B151" s="338"/>
      <c r="C151" s="338"/>
      <c r="D151" s="338"/>
      <c r="E151" s="338"/>
      <c r="F151" s="338"/>
      <c r="G151" s="338"/>
      <c r="H151" s="338"/>
      <c r="I151" s="338"/>
      <c r="J151" s="338"/>
      <c r="K151" s="338"/>
      <c r="L151" s="338"/>
      <c r="M151" s="338"/>
      <c r="N151" s="338"/>
      <c r="O151" s="338"/>
      <c r="P151" s="338"/>
      <c r="Q151" s="338"/>
      <c r="R151" s="338"/>
      <c r="S151" s="338"/>
      <c r="T151" s="338"/>
      <c r="U151" s="338"/>
      <c r="V151" s="338"/>
      <c r="W151" s="338"/>
      <c r="X151" s="338"/>
      <c r="Y151" s="67"/>
      <c r="Z151" s="67"/>
    </row>
    <row r="152" spans="1:53" ht="16.5" customHeight="1" x14ac:dyDescent="0.3">
      <c r="A152" s="64" t="s">
        <v>276</v>
      </c>
      <c r="B152" s="64" t="s">
        <v>277</v>
      </c>
      <c r="C152" s="37">
        <v>4301011450</v>
      </c>
      <c r="D152" s="325">
        <v>4680115881402</v>
      </c>
      <c r="E152" s="325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8" t="s">
        <v>112</v>
      </c>
      <c r="L152" s="39" t="s">
        <v>111</v>
      </c>
      <c r="M152" s="38">
        <v>55</v>
      </c>
      <c r="N152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7"/>
      <c r="P152" s="327"/>
      <c r="Q152" s="327"/>
      <c r="R152" s="328"/>
      <c r="S152" s="40" t="s">
        <v>48</v>
      </c>
      <c r="T152" s="40" t="s">
        <v>48</v>
      </c>
      <c r="U152" s="41" t="s">
        <v>0</v>
      </c>
      <c r="V152" s="59">
        <v>0</v>
      </c>
      <c r="W152" s="56">
        <f>IFERROR(IF(V152="",0,CEILING((V152/$H152),1)*$H152),"")</f>
        <v>0</v>
      </c>
      <c r="X152" s="42" t="str">
        <f>IFERROR(IF(W152=0,"",ROUNDUP(W152/H152,0)*0.02175),"")</f>
        <v/>
      </c>
      <c r="Y152" s="69" t="s">
        <v>48</v>
      </c>
      <c r="Z152" s="70" t="s">
        <v>48</v>
      </c>
      <c r="AD152" s="71"/>
      <c r="BA152" s="149" t="s">
        <v>66</v>
      </c>
    </row>
    <row r="153" spans="1:53" ht="27" customHeight="1" x14ac:dyDescent="0.3">
      <c r="A153" s="64" t="s">
        <v>278</v>
      </c>
      <c r="B153" s="64" t="s">
        <v>279</v>
      </c>
      <c r="C153" s="37">
        <v>4301011454</v>
      </c>
      <c r="D153" s="325">
        <v>4680115881396</v>
      </c>
      <c r="E153" s="325"/>
      <c r="F153" s="63">
        <v>0.45</v>
      </c>
      <c r="G153" s="38">
        <v>6</v>
      </c>
      <c r="H153" s="63">
        <v>2.7</v>
      </c>
      <c r="I153" s="63">
        <v>2.9</v>
      </c>
      <c r="J153" s="38">
        <v>156</v>
      </c>
      <c r="K153" s="38" t="s">
        <v>80</v>
      </c>
      <c r="L153" s="39" t="s">
        <v>79</v>
      </c>
      <c r="M153" s="38">
        <v>55</v>
      </c>
      <c r="N153" s="5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7"/>
      <c r="P153" s="327"/>
      <c r="Q153" s="327"/>
      <c r="R153" s="328"/>
      <c r="S153" s="40" t="s">
        <v>48</v>
      </c>
      <c r="T153" s="40" t="s">
        <v>48</v>
      </c>
      <c r="U153" s="41" t="s">
        <v>0</v>
      </c>
      <c r="V153" s="59">
        <v>2.7</v>
      </c>
      <c r="W153" s="56">
        <f>IFERROR(IF(V153="",0,CEILING((V153/$H153),1)*$H153),"")</f>
        <v>2.7</v>
      </c>
      <c r="X153" s="42">
        <f>IFERROR(IF(W153=0,"",ROUNDUP(W153/H153,0)*0.00753),"")</f>
        <v>7.5300000000000002E-3</v>
      </c>
      <c r="Y153" s="69" t="s">
        <v>48</v>
      </c>
      <c r="Z153" s="70" t="s">
        <v>48</v>
      </c>
      <c r="AD153" s="71"/>
      <c r="BA153" s="150" t="s">
        <v>66</v>
      </c>
    </row>
    <row r="154" spans="1:53" ht="12.5" x14ac:dyDescent="0.25">
      <c r="A154" s="332"/>
      <c r="B154" s="332"/>
      <c r="C154" s="332"/>
      <c r="D154" s="332"/>
      <c r="E154" s="332"/>
      <c r="F154" s="332"/>
      <c r="G154" s="332"/>
      <c r="H154" s="332"/>
      <c r="I154" s="332"/>
      <c r="J154" s="332"/>
      <c r="K154" s="332"/>
      <c r="L154" s="332"/>
      <c r="M154" s="333"/>
      <c r="N154" s="329" t="s">
        <v>43</v>
      </c>
      <c r="O154" s="330"/>
      <c r="P154" s="330"/>
      <c r="Q154" s="330"/>
      <c r="R154" s="330"/>
      <c r="S154" s="330"/>
      <c r="T154" s="331"/>
      <c r="U154" s="43" t="s">
        <v>42</v>
      </c>
      <c r="V154" s="44">
        <f>IFERROR(V152/H152,"0")+IFERROR(V153/H153,"0")</f>
        <v>1</v>
      </c>
      <c r="W154" s="44">
        <f>IFERROR(W152/H152,"0")+IFERROR(W153/H153,"0")</f>
        <v>1</v>
      </c>
      <c r="X154" s="44">
        <f>IFERROR(IF(X152="",0,X152),"0")+IFERROR(IF(X153="",0,X153),"0")</f>
        <v>7.5300000000000002E-3</v>
      </c>
      <c r="Y154" s="68"/>
      <c r="Z154" s="68"/>
    </row>
    <row r="155" spans="1:53" ht="12.5" x14ac:dyDescent="0.25">
      <c r="A155" s="332"/>
      <c r="B155" s="332"/>
      <c r="C155" s="332"/>
      <c r="D155" s="332"/>
      <c r="E155" s="332"/>
      <c r="F155" s="332"/>
      <c r="G155" s="332"/>
      <c r="H155" s="332"/>
      <c r="I155" s="332"/>
      <c r="J155" s="332"/>
      <c r="K155" s="332"/>
      <c r="L155" s="332"/>
      <c r="M155" s="333"/>
      <c r="N155" s="329" t="s">
        <v>43</v>
      </c>
      <c r="O155" s="330"/>
      <c r="P155" s="330"/>
      <c r="Q155" s="330"/>
      <c r="R155" s="330"/>
      <c r="S155" s="330"/>
      <c r="T155" s="331"/>
      <c r="U155" s="43" t="s">
        <v>0</v>
      </c>
      <c r="V155" s="44">
        <f>IFERROR(SUM(V152:V153),"0")</f>
        <v>2.7</v>
      </c>
      <c r="W155" s="44">
        <f>IFERROR(SUM(W152:W153),"0")</f>
        <v>2.7</v>
      </c>
      <c r="X155" s="43"/>
      <c r="Y155" s="68"/>
      <c r="Z155" s="68"/>
    </row>
    <row r="156" spans="1:53" ht="14.25" customHeight="1" x14ac:dyDescent="0.3">
      <c r="A156" s="338" t="s">
        <v>108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67"/>
      <c r="Z156" s="67"/>
    </row>
    <row r="157" spans="1:53" ht="16.5" customHeight="1" x14ac:dyDescent="0.3">
      <c r="A157" s="64" t="s">
        <v>280</v>
      </c>
      <c r="B157" s="64" t="s">
        <v>281</v>
      </c>
      <c r="C157" s="37">
        <v>4301020262</v>
      </c>
      <c r="D157" s="325">
        <v>4680115882935</v>
      </c>
      <c r="E157" s="325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140</v>
      </c>
      <c r="M157" s="38">
        <v>50</v>
      </c>
      <c r="N157" s="511" t="s">
        <v>282</v>
      </c>
      <c r="O157" s="327"/>
      <c r="P157" s="327"/>
      <c r="Q157" s="327"/>
      <c r="R157" s="328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1" t="s">
        <v>66</v>
      </c>
    </row>
    <row r="158" spans="1:53" ht="16.5" customHeight="1" x14ac:dyDescent="0.3">
      <c r="A158" s="64" t="s">
        <v>283</v>
      </c>
      <c r="B158" s="64" t="s">
        <v>284</v>
      </c>
      <c r="C158" s="37">
        <v>4301020220</v>
      </c>
      <c r="D158" s="325">
        <v>4680115880764</v>
      </c>
      <c r="E158" s="325"/>
      <c r="F158" s="63">
        <v>0.35</v>
      </c>
      <c r="G158" s="38">
        <v>6</v>
      </c>
      <c r="H158" s="63">
        <v>2.1</v>
      </c>
      <c r="I158" s="63">
        <v>2.2999999999999998</v>
      </c>
      <c r="J158" s="38">
        <v>156</v>
      </c>
      <c r="K158" s="38" t="s">
        <v>80</v>
      </c>
      <c r="L158" s="39" t="s">
        <v>111</v>
      </c>
      <c r="M158" s="38">
        <v>50</v>
      </c>
      <c r="N158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7"/>
      <c r="P158" s="327"/>
      <c r="Q158" s="327"/>
      <c r="R158" s="328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2.5" x14ac:dyDescent="0.25">
      <c r="A159" s="332"/>
      <c r="B159" s="332"/>
      <c r="C159" s="332"/>
      <c r="D159" s="332"/>
      <c r="E159" s="332"/>
      <c r="F159" s="332"/>
      <c r="G159" s="332"/>
      <c r="H159" s="332"/>
      <c r="I159" s="332"/>
      <c r="J159" s="332"/>
      <c r="K159" s="332"/>
      <c r="L159" s="332"/>
      <c r="M159" s="333"/>
      <c r="N159" s="329" t="s">
        <v>43</v>
      </c>
      <c r="O159" s="330"/>
      <c r="P159" s="330"/>
      <c r="Q159" s="330"/>
      <c r="R159" s="330"/>
      <c r="S159" s="330"/>
      <c r="T159" s="331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ht="12.5" x14ac:dyDescent="0.25">
      <c r="A160" s="332"/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3"/>
      <c r="N160" s="329" t="s">
        <v>43</v>
      </c>
      <c r="O160" s="330"/>
      <c r="P160" s="330"/>
      <c r="Q160" s="330"/>
      <c r="R160" s="330"/>
      <c r="S160" s="330"/>
      <c r="T160" s="331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3">
      <c r="A161" s="338" t="s">
        <v>76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67"/>
      <c r="Z161" s="67"/>
    </row>
    <row r="162" spans="1:53" ht="27" customHeight="1" x14ac:dyDescent="0.3">
      <c r="A162" s="64" t="s">
        <v>285</v>
      </c>
      <c r="B162" s="64" t="s">
        <v>286</v>
      </c>
      <c r="C162" s="37">
        <v>4301031224</v>
      </c>
      <c r="D162" s="325">
        <v>4680115882683</v>
      </c>
      <c r="E162" s="32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5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7"/>
      <c r="P162" s="327"/>
      <c r="Q162" s="327"/>
      <c r="R162" s="32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3">
      <c r="A163" s="64" t="s">
        <v>287</v>
      </c>
      <c r="B163" s="64" t="s">
        <v>288</v>
      </c>
      <c r="C163" s="37">
        <v>4301031230</v>
      </c>
      <c r="D163" s="325">
        <v>4680115882690</v>
      </c>
      <c r="E163" s="32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5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7"/>
      <c r="P163" s="327"/>
      <c r="Q163" s="327"/>
      <c r="R163" s="32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3">
      <c r="A164" s="64" t="s">
        <v>289</v>
      </c>
      <c r="B164" s="64" t="s">
        <v>290</v>
      </c>
      <c r="C164" s="37">
        <v>4301031220</v>
      </c>
      <c r="D164" s="325">
        <v>4680115882669</v>
      </c>
      <c r="E164" s="325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5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7"/>
      <c r="P164" s="327"/>
      <c r="Q164" s="327"/>
      <c r="R164" s="32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3">
      <c r="A165" s="64" t="s">
        <v>291</v>
      </c>
      <c r="B165" s="64" t="s">
        <v>292</v>
      </c>
      <c r="C165" s="37">
        <v>4301031221</v>
      </c>
      <c r="D165" s="325">
        <v>4680115882676</v>
      </c>
      <c r="E165" s="325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5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7"/>
      <c r="P165" s="327"/>
      <c r="Q165" s="327"/>
      <c r="R165" s="32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12.5" x14ac:dyDescent="0.25">
      <c r="A166" s="332"/>
      <c r="B166" s="332"/>
      <c r="C166" s="332"/>
      <c r="D166" s="332"/>
      <c r="E166" s="332"/>
      <c r="F166" s="332"/>
      <c r="G166" s="332"/>
      <c r="H166" s="332"/>
      <c r="I166" s="332"/>
      <c r="J166" s="332"/>
      <c r="K166" s="332"/>
      <c r="L166" s="332"/>
      <c r="M166" s="333"/>
      <c r="N166" s="329" t="s">
        <v>43</v>
      </c>
      <c r="O166" s="330"/>
      <c r="P166" s="330"/>
      <c r="Q166" s="330"/>
      <c r="R166" s="330"/>
      <c r="S166" s="330"/>
      <c r="T166" s="331"/>
      <c r="U166" s="43" t="s">
        <v>42</v>
      </c>
      <c r="V166" s="44">
        <f>IFERROR(V162/H162,"0")+IFERROR(V163/H163,"0")+IFERROR(V164/H164,"0")+IFERROR(V165/H165,"0")</f>
        <v>0</v>
      </c>
      <c r="W166" s="44">
        <f>IFERROR(W162/H162,"0")+IFERROR(W163/H163,"0")+IFERROR(W164/H164,"0")+IFERROR(W165/H165,"0")</f>
        <v>0</v>
      </c>
      <c r="X166" s="44">
        <f>IFERROR(IF(X162="",0,X162),"0")+IFERROR(IF(X163="",0,X163),"0")+IFERROR(IF(X164="",0,X164),"0")+IFERROR(IF(X165="",0,X165),"0")</f>
        <v>0</v>
      </c>
      <c r="Y166" s="68"/>
      <c r="Z166" s="68"/>
    </row>
    <row r="167" spans="1:53" ht="12.5" x14ac:dyDescent="0.25">
      <c r="A167" s="332"/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3"/>
      <c r="N167" s="329" t="s">
        <v>43</v>
      </c>
      <c r="O167" s="330"/>
      <c r="P167" s="330"/>
      <c r="Q167" s="330"/>
      <c r="R167" s="330"/>
      <c r="S167" s="330"/>
      <c r="T167" s="331"/>
      <c r="U167" s="43" t="s">
        <v>0</v>
      </c>
      <c r="V167" s="44">
        <f>IFERROR(SUM(V162:V165),"0")</f>
        <v>0</v>
      </c>
      <c r="W167" s="44">
        <f>IFERROR(SUM(W162:W165),"0")</f>
        <v>0</v>
      </c>
      <c r="X167" s="43"/>
      <c r="Y167" s="68"/>
      <c r="Z167" s="68"/>
    </row>
    <row r="168" spans="1:53" ht="14.25" customHeight="1" x14ac:dyDescent="0.3">
      <c r="A168" s="338" t="s">
        <v>81</v>
      </c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67"/>
      <c r="Z168" s="67"/>
    </row>
    <row r="169" spans="1:53" ht="27" customHeight="1" x14ac:dyDescent="0.3">
      <c r="A169" s="64" t="s">
        <v>293</v>
      </c>
      <c r="B169" s="64" t="s">
        <v>294</v>
      </c>
      <c r="C169" s="37">
        <v>4301051409</v>
      </c>
      <c r="D169" s="325">
        <v>4680115881556</v>
      </c>
      <c r="E169" s="32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140</v>
      </c>
      <c r="M169" s="38">
        <v>45</v>
      </c>
      <c r="N169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7"/>
      <c r="P169" s="327"/>
      <c r="Q169" s="327"/>
      <c r="R169" s="328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ref="W169:W185" si="7">IFERROR(IF(V169="",0,CEILING((V169/$H169),1)*$H169),"")</f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3">
      <c r="A170" s="64" t="s">
        <v>295</v>
      </c>
      <c r="B170" s="64" t="s">
        <v>296</v>
      </c>
      <c r="C170" s="37">
        <v>4301051538</v>
      </c>
      <c r="D170" s="325">
        <v>4680115880573</v>
      </c>
      <c r="E170" s="325"/>
      <c r="F170" s="63">
        <v>1.45</v>
      </c>
      <c r="G170" s="38">
        <v>6</v>
      </c>
      <c r="H170" s="63">
        <v>8.6999999999999993</v>
      </c>
      <c r="I170" s="63">
        <v>9.2639999999999993</v>
      </c>
      <c r="J170" s="38">
        <v>56</v>
      </c>
      <c r="K170" s="38" t="s">
        <v>112</v>
      </c>
      <c r="L170" s="39" t="s">
        <v>79</v>
      </c>
      <c r="M170" s="38">
        <v>45</v>
      </c>
      <c r="N170" s="498" t="s">
        <v>297</v>
      </c>
      <c r="O170" s="327"/>
      <c r="P170" s="327"/>
      <c r="Q170" s="327"/>
      <c r="R170" s="32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3">
      <c r="A171" s="64" t="s">
        <v>298</v>
      </c>
      <c r="B171" s="64" t="s">
        <v>299</v>
      </c>
      <c r="C171" s="37">
        <v>4301051408</v>
      </c>
      <c r="D171" s="325">
        <v>4680115881594</v>
      </c>
      <c r="E171" s="325"/>
      <c r="F171" s="63">
        <v>1.35</v>
      </c>
      <c r="G171" s="38">
        <v>6</v>
      </c>
      <c r="H171" s="63">
        <v>8.1</v>
      </c>
      <c r="I171" s="63">
        <v>8.6639999999999997</v>
      </c>
      <c r="J171" s="38">
        <v>56</v>
      </c>
      <c r="K171" s="38" t="s">
        <v>112</v>
      </c>
      <c r="L171" s="39" t="s">
        <v>140</v>
      </c>
      <c r="M171" s="38">
        <v>40</v>
      </c>
      <c r="N171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7"/>
      <c r="P171" s="327"/>
      <c r="Q171" s="327"/>
      <c r="R171" s="32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3">
      <c r="A172" s="64" t="s">
        <v>300</v>
      </c>
      <c r="B172" s="64" t="s">
        <v>301</v>
      </c>
      <c r="C172" s="37">
        <v>4301051505</v>
      </c>
      <c r="D172" s="325">
        <v>4680115881587</v>
      </c>
      <c r="E172" s="325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79</v>
      </c>
      <c r="M172" s="38">
        <v>40</v>
      </c>
      <c r="N172" s="500" t="s">
        <v>302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7"/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3">
      <c r="A173" s="64" t="s">
        <v>303</v>
      </c>
      <c r="B173" s="64" t="s">
        <v>304</v>
      </c>
      <c r="C173" s="37">
        <v>4301051380</v>
      </c>
      <c r="D173" s="325">
        <v>4680115880962</v>
      </c>
      <c r="E173" s="325"/>
      <c r="F173" s="63">
        <v>1.3</v>
      </c>
      <c r="G173" s="38">
        <v>6</v>
      </c>
      <c r="H173" s="63">
        <v>7.8</v>
      </c>
      <c r="I173" s="63">
        <v>8.3640000000000008</v>
      </c>
      <c r="J173" s="38">
        <v>56</v>
      </c>
      <c r="K173" s="38" t="s">
        <v>112</v>
      </c>
      <c r="L173" s="39" t="s">
        <v>79</v>
      </c>
      <c r="M173" s="38">
        <v>40</v>
      </c>
      <c r="N173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7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305</v>
      </c>
      <c r="B174" s="64" t="s">
        <v>306</v>
      </c>
      <c r="C174" s="37">
        <v>4301051411</v>
      </c>
      <c r="D174" s="325">
        <v>4680115881617</v>
      </c>
      <c r="E174" s="325"/>
      <c r="F174" s="63">
        <v>1.35</v>
      </c>
      <c r="G174" s="38">
        <v>6</v>
      </c>
      <c r="H174" s="63">
        <v>8.1</v>
      </c>
      <c r="I174" s="63">
        <v>8.6460000000000008</v>
      </c>
      <c r="J174" s="38">
        <v>56</v>
      </c>
      <c r="K174" s="38" t="s">
        <v>112</v>
      </c>
      <c r="L174" s="39" t="s">
        <v>140</v>
      </c>
      <c r="M174" s="38">
        <v>40</v>
      </c>
      <c r="N174" s="5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307</v>
      </c>
      <c r="B175" s="64" t="s">
        <v>308</v>
      </c>
      <c r="C175" s="37">
        <v>4301051487</v>
      </c>
      <c r="D175" s="325">
        <v>4680115881228</v>
      </c>
      <c r="E175" s="32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8" t="s">
        <v>80</v>
      </c>
      <c r="L175" s="39" t="s">
        <v>79</v>
      </c>
      <c r="M175" s="38">
        <v>40</v>
      </c>
      <c r="N175" s="493" t="s">
        <v>309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3">
      <c r="A176" s="64" t="s">
        <v>310</v>
      </c>
      <c r="B176" s="64" t="s">
        <v>311</v>
      </c>
      <c r="C176" s="37">
        <v>4301051506</v>
      </c>
      <c r="D176" s="325">
        <v>4680115881037</v>
      </c>
      <c r="E176" s="325"/>
      <c r="F176" s="63">
        <v>0.84</v>
      </c>
      <c r="G176" s="38">
        <v>4</v>
      </c>
      <c r="H176" s="63">
        <v>3.36</v>
      </c>
      <c r="I176" s="63">
        <v>3.6179999999999999</v>
      </c>
      <c r="J176" s="38">
        <v>120</v>
      </c>
      <c r="K176" s="38" t="s">
        <v>80</v>
      </c>
      <c r="L176" s="39" t="s">
        <v>79</v>
      </c>
      <c r="M176" s="38">
        <v>40</v>
      </c>
      <c r="N176" s="494" t="s">
        <v>312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313</v>
      </c>
      <c r="B177" s="64" t="s">
        <v>314</v>
      </c>
      <c r="C177" s="37">
        <v>4301051384</v>
      </c>
      <c r="D177" s="325">
        <v>4680115881211</v>
      </c>
      <c r="E177" s="325"/>
      <c r="F177" s="63">
        <v>0.4</v>
      </c>
      <c r="G177" s="38">
        <v>6</v>
      </c>
      <c r="H177" s="63">
        <v>2.4</v>
      </c>
      <c r="I177" s="63">
        <v>2.6</v>
      </c>
      <c r="J177" s="38">
        <v>156</v>
      </c>
      <c r="K177" s="38" t="s">
        <v>80</v>
      </c>
      <c r="L177" s="39" t="s">
        <v>79</v>
      </c>
      <c r="M177" s="38">
        <v>45</v>
      </c>
      <c r="N177" s="4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315</v>
      </c>
      <c r="B178" s="64" t="s">
        <v>316</v>
      </c>
      <c r="C178" s="37">
        <v>4301051378</v>
      </c>
      <c r="D178" s="325">
        <v>4680115881020</v>
      </c>
      <c r="E178" s="325"/>
      <c r="F178" s="63">
        <v>0.84</v>
      </c>
      <c r="G178" s="38">
        <v>4</v>
      </c>
      <c r="H178" s="63">
        <v>3.36</v>
      </c>
      <c r="I178" s="63">
        <v>3.57</v>
      </c>
      <c r="J178" s="38">
        <v>120</v>
      </c>
      <c r="K178" s="38" t="s">
        <v>80</v>
      </c>
      <c r="L178" s="39" t="s">
        <v>79</v>
      </c>
      <c r="M178" s="38">
        <v>45</v>
      </c>
      <c r="N178" s="4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IFERROR(IF(W178=0,"",ROUNDUP(W178/H178,0)*0.00937),"")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317</v>
      </c>
      <c r="B179" s="64" t="s">
        <v>318</v>
      </c>
      <c r="C179" s="37">
        <v>4301051407</v>
      </c>
      <c r="D179" s="325">
        <v>4680115882195</v>
      </c>
      <c r="E179" s="325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8" t="s">
        <v>80</v>
      </c>
      <c r="L179" s="39" t="s">
        <v>140</v>
      </c>
      <c r="M179" s="38">
        <v>40</v>
      </c>
      <c r="N179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 t="shared" ref="X179:X185" si="8"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319</v>
      </c>
      <c r="B180" s="64" t="s">
        <v>320</v>
      </c>
      <c r="C180" s="37">
        <v>4301051479</v>
      </c>
      <c r="D180" s="325">
        <v>4680115882607</v>
      </c>
      <c r="E180" s="325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140</v>
      </c>
      <c r="M180" s="38">
        <v>45</v>
      </c>
      <c r="N180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 t="shared" si="8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321</v>
      </c>
      <c r="B181" s="64" t="s">
        <v>322</v>
      </c>
      <c r="C181" s="37">
        <v>4301051468</v>
      </c>
      <c r="D181" s="325">
        <v>4680115880092</v>
      </c>
      <c r="E181" s="32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140</v>
      </c>
      <c r="M181" s="38">
        <v>45</v>
      </c>
      <c r="N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 t="shared" si="8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323</v>
      </c>
      <c r="B182" s="64" t="s">
        <v>324</v>
      </c>
      <c r="C182" s="37">
        <v>4301051469</v>
      </c>
      <c r="D182" s="325">
        <v>4680115880221</v>
      </c>
      <c r="E182" s="32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140</v>
      </c>
      <c r="M182" s="38">
        <v>45</v>
      </c>
      <c r="N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3">
      <c r="A183" s="64" t="s">
        <v>325</v>
      </c>
      <c r="B183" s="64" t="s">
        <v>326</v>
      </c>
      <c r="C183" s="37">
        <v>4301051523</v>
      </c>
      <c r="D183" s="325">
        <v>4680115882942</v>
      </c>
      <c r="E183" s="325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79</v>
      </c>
      <c r="M183" s="38">
        <v>40</v>
      </c>
      <c r="N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7"/>
      <c r="P183" s="327"/>
      <c r="Q183" s="327"/>
      <c r="R183" s="32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si="8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3">
      <c r="A184" s="64" t="s">
        <v>327</v>
      </c>
      <c r="B184" s="64" t="s">
        <v>328</v>
      </c>
      <c r="C184" s="37">
        <v>4301051326</v>
      </c>
      <c r="D184" s="325">
        <v>4680115880504</v>
      </c>
      <c r="E184" s="32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7"/>
      <c r="P184" s="327"/>
      <c r="Q184" s="327"/>
      <c r="R184" s="32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3">
      <c r="A185" s="64" t="s">
        <v>329</v>
      </c>
      <c r="B185" s="64" t="s">
        <v>330</v>
      </c>
      <c r="C185" s="37">
        <v>4301051410</v>
      </c>
      <c r="D185" s="325">
        <v>4680115882164</v>
      </c>
      <c r="E185" s="325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8" t="s">
        <v>80</v>
      </c>
      <c r="L185" s="39" t="s">
        <v>140</v>
      </c>
      <c r="M185" s="38">
        <v>40</v>
      </c>
      <c r="N185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7"/>
      <c r="P185" s="327"/>
      <c r="Q185" s="327"/>
      <c r="R185" s="32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2.5" x14ac:dyDescent="0.25">
      <c r="A186" s="332"/>
      <c r="B186" s="332"/>
      <c r="C186" s="332"/>
      <c r="D186" s="332"/>
      <c r="E186" s="332"/>
      <c r="F186" s="332"/>
      <c r="G186" s="332"/>
      <c r="H186" s="332"/>
      <c r="I186" s="332"/>
      <c r="J186" s="332"/>
      <c r="K186" s="332"/>
      <c r="L186" s="332"/>
      <c r="M186" s="333"/>
      <c r="N186" s="329" t="s">
        <v>43</v>
      </c>
      <c r="O186" s="330"/>
      <c r="P186" s="330"/>
      <c r="Q186" s="330"/>
      <c r="R186" s="330"/>
      <c r="S186" s="330"/>
      <c r="T186" s="331"/>
      <c r="U186" s="43" t="s">
        <v>42</v>
      </c>
      <c r="V186" s="4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4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68"/>
      <c r="Z186" s="68"/>
    </row>
    <row r="187" spans="1:53" ht="12.5" x14ac:dyDescent="0.25">
      <c r="A187" s="332"/>
      <c r="B187" s="332"/>
      <c r="C187" s="332"/>
      <c r="D187" s="332"/>
      <c r="E187" s="332"/>
      <c r="F187" s="332"/>
      <c r="G187" s="332"/>
      <c r="H187" s="332"/>
      <c r="I187" s="332"/>
      <c r="J187" s="332"/>
      <c r="K187" s="332"/>
      <c r="L187" s="332"/>
      <c r="M187" s="333"/>
      <c r="N187" s="329" t="s">
        <v>43</v>
      </c>
      <c r="O187" s="330"/>
      <c r="P187" s="330"/>
      <c r="Q187" s="330"/>
      <c r="R187" s="330"/>
      <c r="S187" s="330"/>
      <c r="T187" s="331"/>
      <c r="U187" s="43" t="s">
        <v>0</v>
      </c>
      <c r="V187" s="44">
        <f>IFERROR(SUM(V169:V185),"0")</f>
        <v>0</v>
      </c>
      <c r="W187" s="44">
        <f>IFERROR(SUM(W169:W185),"0")</f>
        <v>0</v>
      </c>
      <c r="X187" s="43"/>
      <c r="Y187" s="68"/>
      <c r="Z187" s="68"/>
    </row>
    <row r="188" spans="1:53" ht="14.25" customHeight="1" x14ac:dyDescent="0.3">
      <c r="A188" s="338" t="s">
        <v>226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67"/>
      <c r="Z188" s="67"/>
    </row>
    <row r="189" spans="1:53" ht="16.5" customHeight="1" x14ac:dyDescent="0.3">
      <c r="A189" s="64" t="s">
        <v>331</v>
      </c>
      <c r="B189" s="64" t="s">
        <v>332</v>
      </c>
      <c r="C189" s="37">
        <v>4301060360</v>
      </c>
      <c r="D189" s="325">
        <v>4680115882874</v>
      </c>
      <c r="E189" s="325"/>
      <c r="F189" s="63">
        <v>0.8</v>
      </c>
      <c r="G189" s="38">
        <v>4</v>
      </c>
      <c r="H189" s="63">
        <v>3.2</v>
      </c>
      <c r="I189" s="63">
        <v>3.4660000000000002</v>
      </c>
      <c r="J189" s="38">
        <v>120</v>
      </c>
      <c r="K189" s="38" t="s">
        <v>80</v>
      </c>
      <c r="L189" s="39" t="s">
        <v>79</v>
      </c>
      <c r="M189" s="38">
        <v>30</v>
      </c>
      <c r="N189" s="486" t="s">
        <v>333</v>
      </c>
      <c r="O189" s="327"/>
      <c r="P189" s="327"/>
      <c r="Q189" s="327"/>
      <c r="R189" s="328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16.5" customHeight="1" x14ac:dyDescent="0.3">
      <c r="A190" s="64" t="s">
        <v>334</v>
      </c>
      <c r="B190" s="64" t="s">
        <v>335</v>
      </c>
      <c r="C190" s="37">
        <v>4301060359</v>
      </c>
      <c r="D190" s="325">
        <v>4680115884434</v>
      </c>
      <c r="E190" s="325"/>
      <c r="F190" s="63">
        <v>0.8</v>
      </c>
      <c r="G190" s="38">
        <v>4</v>
      </c>
      <c r="H190" s="63">
        <v>3.2</v>
      </c>
      <c r="I190" s="63">
        <v>3.4660000000000002</v>
      </c>
      <c r="J190" s="38">
        <v>120</v>
      </c>
      <c r="K190" s="38" t="s">
        <v>80</v>
      </c>
      <c r="L190" s="39" t="s">
        <v>79</v>
      </c>
      <c r="M190" s="38">
        <v>30</v>
      </c>
      <c r="N190" s="487" t="s">
        <v>336</v>
      </c>
      <c r="O190" s="327"/>
      <c r="P190" s="327"/>
      <c r="Q190" s="327"/>
      <c r="R190" s="328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IFERROR(IF(W190=0,"",ROUNDUP(W190/H190,0)*0.00937),"")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16.5" customHeight="1" x14ac:dyDescent="0.3">
      <c r="A191" s="64" t="s">
        <v>337</v>
      </c>
      <c r="B191" s="64" t="s">
        <v>338</v>
      </c>
      <c r="C191" s="37">
        <v>4301060338</v>
      </c>
      <c r="D191" s="325">
        <v>4680115880801</v>
      </c>
      <c r="E191" s="32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7"/>
      <c r="P191" s="327"/>
      <c r="Q191" s="327"/>
      <c r="R191" s="328"/>
      <c r="S191" s="40" t="s">
        <v>48</v>
      </c>
      <c r="T191" s="40" t="s">
        <v>48</v>
      </c>
      <c r="U191" s="41" t="s">
        <v>0</v>
      </c>
      <c r="V191" s="59">
        <v>2.4000000000000004</v>
      </c>
      <c r="W191" s="56">
        <f>IFERROR(IF(V191="",0,CEILING((V191/$H191),1)*$H191),"")</f>
        <v>2.4</v>
      </c>
      <c r="X191" s="42">
        <f>IFERROR(IF(W191=0,"",ROUNDUP(W191/H191,0)*0.00753),"")</f>
        <v>7.5300000000000002E-3</v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3">
      <c r="A192" s="64" t="s">
        <v>339</v>
      </c>
      <c r="B192" s="64" t="s">
        <v>340</v>
      </c>
      <c r="C192" s="37">
        <v>4301060339</v>
      </c>
      <c r="D192" s="325">
        <v>4680115880818</v>
      </c>
      <c r="E192" s="325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7"/>
      <c r="P192" s="327"/>
      <c r="Q192" s="327"/>
      <c r="R192" s="328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12.5" x14ac:dyDescent="0.25">
      <c r="A193" s="332"/>
      <c r="B193" s="332"/>
      <c r="C193" s="332"/>
      <c r="D193" s="332"/>
      <c r="E193" s="332"/>
      <c r="F193" s="332"/>
      <c r="G193" s="332"/>
      <c r="H193" s="332"/>
      <c r="I193" s="332"/>
      <c r="J193" s="332"/>
      <c r="K193" s="332"/>
      <c r="L193" s="332"/>
      <c r="M193" s="333"/>
      <c r="N193" s="329" t="s">
        <v>43</v>
      </c>
      <c r="O193" s="330"/>
      <c r="P193" s="330"/>
      <c r="Q193" s="330"/>
      <c r="R193" s="330"/>
      <c r="S193" s="330"/>
      <c r="T193" s="331"/>
      <c r="U193" s="43" t="s">
        <v>42</v>
      </c>
      <c r="V193" s="44">
        <f>IFERROR(V189/H189,"0")+IFERROR(V190/H190,"0")+IFERROR(V191/H191,"0")+IFERROR(V192/H192,"0")</f>
        <v>1.0000000000000002</v>
      </c>
      <c r="W193" s="44">
        <f>IFERROR(W189/H189,"0")+IFERROR(W190/H190,"0")+IFERROR(W191/H191,"0")+IFERROR(W192/H192,"0")</f>
        <v>1</v>
      </c>
      <c r="X193" s="44">
        <f>IFERROR(IF(X189="",0,X189),"0")+IFERROR(IF(X190="",0,X190),"0")+IFERROR(IF(X191="",0,X191),"0")+IFERROR(IF(X192="",0,X192),"0")</f>
        <v>7.5300000000000002E-3</v>
      </c>
      <c r="Y193" s="68"/>
      <c r="Z193" s="68"/>
    </row>
    <row r="194" spans="1:53" ht="12.5" x14ac:dyDescent="0.25">
      <c r="A194" s="332"/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3"/>
      <c r="N194" s="329" t="s">
        <v>43</v>
      </c>
      <c r="O194" s="330"/>
      <c r="P194" s="330"/>
      <c r="Q194" s="330"/>
      <c r="R194" s="330"/>
      <c r="S194" s="330"/>
      <c r="T194" s="331"/>
      <c r="U194" s="43" t="s">
        <v>0</v>
      </c>
      <c r="V194" s="44">
        <f>IFERROR(SUM(V189:V192),"0")</f>
        <v>2.4000000000000004</v>
      </c>
      <c r="W194" s="44">
        <f>IFERROR(SUM(W189:W192),"0")</f>
        <v>2.4</v>
      </c>
      <c r="X194" s="43"/>
      <c r="Y194" s="68"/>
      <c r="Z194" s="68"/>
    </row>
    <row r="195" spans="1:53" ht="16.5" customHeight="1" x14ac:dyDescent="0.3">
      <c r="A195" s="349" t="s">
        <v>341</v>
      </c>
      <c r="B195" s="349"/>
      <c r="C195" s="349"/>
      <c r="D195" s="349"/>
      <c r="E195" s="349"/>
      <c r="F195" s="349"/>
      <c r="G195" s="349"/>
      <c r="H195" s="349"/>
      <c r="I195" s="349"/>
      <c r="J195" s="349"/>
      <c r="K195" s="349"/>
      <c r="L195" s="349"/>
      <c r="M195" s="349"/>
      <c r="N195" s="349"/>
      <c r="O195" s="349"/>
      <c r="P195" s="349"/>
      <c r="Q195" s="349"/>
      <c r="R195" s="349"/>
      <c r="S195" s="349"/>
      <c r="T195" s="349"/>
      <c r="U195" s="349"/>
      <c r="V195" s="349"/>
      <c r="W195" s="349"/>
      <c r="X195" s="349"/>
      <c r="Y195" s="66"/>
      <c r="Z195" s="66"/>
    </row>
    <row r="196" spans="1:53" ht="14.25" customHeight="1" x14ac:dyDescent="0.3">
      <c r="A196" s="338" t="s">
        <v>76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67"/>
      <c r="Z196" s="67"/>
    </row>
    <row r="197" spans="1:53" ht="27" customHeight="1" x14ac:dyDescent="0.3">
      <c r="A197" s="64" t="s">
        <v>342</v>
      </c>
      <c r="B197" s="64" t="s">
        <v>343</v>
      </c>
      <c r="C197" s="37">
        <v>4301031151</v>
      </c>
      <c r="D197" s="325">
        <v>4607091389845</v>
      </c>
      <c r="E197" s="325"/>
      <c r="F197" s="63">
        <v>0.35</v>
      </c>
      <c r="G197" s="38">
        <v>6</v>
      </c>
      <c r="H197" s="63">
        <v>2.1</v>
      </c>
      <c r="I197" s="63">
        <v>2.2000000000000002</v>
      </c>
      <c r="J197" s="38">
        <v>234</v>
      </c>
      <c r="K197" s="38" t="s">
        <v>183</v>
      </c>
      <c r="L197" s="39" t="s">
        <v>79</v>
      </c>
      <c r="M197" s="38">
        <v>40</v>
      </c>
      <c r="N197" s="48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7"/>
      <c r="P197" s="327"/>
      <c r="Q197" s="327"/>
      <c r="R197" s="32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IFERROR(IF(W197=0,"",ROUNDUP(W197/H197,0)*0.00502),"")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12.5" x14ac:dyDescent="0.25">
      <c r="A198" s="332"/>
      <c r="B198" s="332"/>
      <c r="C198" s="332"/>
      <c r="D198" s="332"/>
      <c r="E198" s="332"/>
      <c r="F198" s="332"/>
      <c r="G198" s="332"/>
      <c r="H198" s="332"/>
      <c r="I198" s="332"/>
      <c r="J198" s="332"/>
      <c r="K198" s="332"/>
      <c r="L198" s="332"/>
      <c r="M198" s="333"/>
      <c r="N198" s="329" t="s">
        <v>43</v>
      </c>
      <c r="O198" s="330"/>
      <c r="P198" s="330"/>
      <c r="Q198" s="330"/>
      <c r="R198" s="330"/>
      <c r="S198" s="330"/>
      <c r="T198" s="331"/>
      <c r="U198" s="43" t="s">
        <v>42</v>
      </c>
      <c r="V198" s="44">
        <f>IFERROR(V197/H197,"0")</f>
        <v>0</v>
      </c>
      <c r="W198" s="44">
        <f>IFERROR(W197/H197,"0")</f>
        <v>0</v>
      </c>
      <c r="X198" s="44">
        <f>IFERROR(IF(X197="",0,X197),"0")</f>
        <v>0</v>
      </c>
      <c r="Y198" s="68"/>
      <c r="Z198" s="68"/>
    </row>
    <row r="199" spans="1:53" ht="12.5" x14ac:dyDescent="0.25">
      <c r="A199" s="332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32"/>
      <c r="M199" s="333"/>
      <c r="N199" s="329" t="s">
        <v>43</v>
      </c>
      <c r="O199" s="330"/>
      <c r="P199" s="330"/>
      <c r="Q199" s="330"/>
      <c r="R199" s="330"/>
      <c r="S199" s="330"/>
      <c r="T199" s="331"/>
      <c r="U199" s="43" t="s">
        <v>0</v>
      </c>
      <c r="V199" s="44">
        <f>IFERROR(SUM(V197:V197),"0")</f>
        <v>0</v>
      </c>
      <c r="W199" s="44">
        <f>IFERROR(SUM(W197:W197),"0")</f>
        <v>0</v>
      </c>
      <c r="X199" s="43"/>
      <c r="Y199" s="68"/>
      <c r="Z199" s="68"/>
    </row>
    <row r="200" spans="1:53" ht="16.5" customHeight="1" x14ac:dyDescent="0.3">
      <c r="A200" s="349" t="s">
        <v>344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66"/>
      <c r="Z200" s="66"/>
    </row>
    <row r="201" spans="1:53" ht="14.25" customHeight="1" x14ac:dyDescent="0.3">
      <c r="A201" s="338" t="s">
        <v>116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67"/>
      <c r="Z201" s="67"/>
    </row>
    <row r="202" spans="1:53" ht="27" customHeight="1" x14ac:dyDescent="0.3">
      <c r="A202" s="64" t="s">
        <v>345</v>
      </c>
      <c r="B202" s="64" t="s">
        <v>346</v>
      </c>
      <c r="C202" s="37">
        <v>4301011346</v>
      </c>
      <c r="D202" s="325">
        <v>4607091387445</v>
      </c>
      <c r="E202" s="325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7"/>
      <c r="P202" s="327"/>
      <c r="Q202" s="327"/>
      <c r="R202" s="32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ref="W202:W216" si="9">IFERROR(IF(V202="",0,CEILING((V202/$H202),1)*$H202),"")</f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customHeight="1" x14ac:dyDescent="0.3">
      <c r="A203" s="64" t="s">
        <v>347</v>
      </c>
      <c r="B203" s="64" t="s">
        <v>348</v>
      </c>
      <c r="C203" s="37">
        <v>4301011362</v>
      </c>
      <c r="D203" s="325">
        <v>4607091386004</v>
      </c>
      <c r="E203" s="325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121</v>
      </c>
      <c r="M203" s="38">
        <v>55</v>
      </c>
      <c r="N203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3">
      <c r="A204" s="64" t="s">
        <v>347</v>
      </c>
      <c r="B204" s="64" t="s">
        <v>349</v>
      </c>
      <c r="C204" s="37">
        <v>4301011308</v>
      </c>
      <c r="D204" s="325">
        <v>4607091386004</v>
      </c>
      <c r="E204" s="325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3">
      <c r="A205" s="64" t="s">
        <v>350</v>
      </c>
      <c r="B205" s="64" t="s">
        <v>351</v>
      </c>
      <c r="C205" s="37">
        <v>4301011347</v>
      </c>
      <c r="D205" s="325">
        <v>4607091386073</v>
      </c>
      <c r="E205" s="325"/>
      <c r="F205" s="63">
        <v>0.9</v>
      </c>
      <c r="G205" s="38">
        <v>10</v>
      </c>
      <c r="H205" s="63">
        <v>9</v>
      </c>
      <c r="I205" s="63">
        <v>9.6300000000000008</v>
      </c>
      <c r="J205" s="38">
        <v>56</v>
      </c>
      <c r="K205" s="38" t="s">
        <v>112</v>
      </c>
      <c r="L205" s="39" t="s">
        <v>111</v>
      </c>
      <c r="M205" s="38">
        <v>31</v>
      </c>
      <c r="N205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3">
      <c r="A206" s="64" t="s">
        <v>352</v>
      </c>
      <c r="B206" s="64" t="s">
        <v>353</v>
      </c>
      <c r="C206" s="37">
        <v>4301010928</v>
      </c>
      <c r="D206" s="325">
        <v>4607091387322</v>
      </c>
      <c r="E206" s="325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7"/>
      <c r="P206" s="327"/>
      <c r="Q206" s="327"/>
      <c r="R206" s="32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3">
      <c r="A207" s="64" t="s">
        <v>352</v>
      </c>
      <c r="B207" s="64" t="s">
        <v>354</v>
      </c>
      <c r="C207" s="37">
        <v>4301011395</v>
      </c>
      <c r="D207" s="325">
        <v>4607091387322</v>
      </c>
      <c r="E207" s="325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7"/>
      <c r="P207" s="327"/>
      <c r="Q207" s="327"/>
      <c r="R207" s="32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3">
      <c r="A208" s="64" t="s">
        <v>355</v>
      </c>
      <c r="B208" s="64" t="s">
        <v>356</v>
      </c>
      <c r="C208" s="37">
        <v>4301011311</v>
      </c>
      <c r="D208" s="325">
        <v>4607091387377</v>
      </c>
      <c r="E208" s="325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7"/>
      <c r="P208" s="327"/>
      <c r="Q208" s="327"/>
      <c r="R208" s="32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3">
      <c r="A209" s="64" t="s">
        <v>357</v>
      </c>
      <c r="B209" s="64" t="s">
        <v>358</v>
      </c>
      <c r="C209" s="37">
        <v>4301010945</v>
      </c>
      <c r="D209" s="325">
        <v>4607091387353</v>
      </c>
      <c r="E209" s="325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7"/>
      <c r="P209" s="327"/>
      <c r="Q209" s="327"/>
      <c r="R209" s="32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3">
      <c r="A210" s="64" t="s">
        <v>359</v>
      </c>
      <c r="B210" s="64" t="s">
        <v>360</v>
      </c>
      <c r="C210" s="37">
        <v>4301011328</v>
      </c>
      <c r="D210" s="325">
        <v>4607091386011</v>
      </c>
      <c r="E210" s="325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7"/>
      <c r="P210" s="327"/>
      <c r="Q210" s="327"/>
      <c r="R210" s="32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ref="X210:X216" si="10">IFERROR(IF(W210=0,"",ROUNDUP(W210/H210,0)*0.00937),"")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3">
      <c r="A211" s="64" t="s">
        <v>361</v>
      </c>
      <c r="B211" s="64" t="s">
        <v>362</v>
      </c>
      <c r="C211" s="37">
        <v>4301011329</v>
      </c>
      <c r="D211" s="325">
        <v>4607091387308</v>
      </c>
      <c r="E211" s="325"/>
      <c r="F211" s="63">
        <v>0.5</v>
      </c>
      <c r="G211" s="38">
        <v>10</v>
      </c>
      <c r="H211" s="63">
        <v>5</v>
      </c>
      <c r="I211" s="63">
        <v>5.21</v>
      </c>
      <c r="J211" s="38">
        <v>120</v>
      </c>
      <c r="K211" s="38" t="s">
        <v>80</v>
      </c>
      <c r="L211" s="39" t="s">
        <v>79</v>
      </c>
      <c r="M211" s="38">
        <v>55</v>
      </c>
      <c r="N211" s="4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7"/>
      <c r="P211" s="327"/>
      <c r="Q211" s="327"/>
      <c r="R211" s="32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3">
      <c r="A212" s="64" t="s">
        <v>363</v>
      </c>
      <c r="B212" s="64" t="s">
        <v>364</v>
      </c>
      <c r="C212" s="37">
        <v>4301011049</v>
      </c>
      <c r="D212" s="325">
        <v>4607091387339</v>
      </c>
      <c r="E212" s="325"/>
      <c r="F212" s="63">
        <v>0.5</v>
      </c>
      <c r="G212" s="38">
        <v>10</v>
      </c>
      <c r="H212" s="63">
        <v>5</v>
      </c>
      <c r="I212" s="63">
        <v>5.24</v>
      </c>
      <c r="J212" s="38">
        <v>120</v>
      </c>
      <c r="K212" s="38" t="s">
        <v>80</v>
      </c>
      <c r="L212" s="39" t="s">
        <v>111</v>
      </c>
      <c r="M212" s="38">
        <v>55</v>
      </c>
      <c r="N212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7"/>
      <c r="P212" s="327"/>
      <c r="Q212" s="327"/>
      <c r="R212" s="32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3">
      <c r="A213" s="64" t="s">
        <v>365</v>
      </c>
      <c r="B213" s="64" t="s">
        <v>366</v>
      </c>
      <c r="C213" s="37">
        <v>4301011433</v>
      </c>
      <c r="D213" s="325">
        <v>4680115882638</v>
      </c>
      <c r="E213" s="32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7"/>
      <c r="P213" s="327"/>
      <c r="Q213" s="327"/>
      <c r="R213" s="328"/>
      <c r="S213" s="40" t="s">
        <v>48</v>
      </c>
      <c r="T213" s="40" t="s">
        <v>48</v>
      </c>
      <c r="U213" s="41" t="s">
        <v>0</v>
      </c>
      <c r="V213" s="59">
        <v>4</v>
      </c>
      <c r="W213" s="56">
        <f t="shared" si="9"/>
        <v>4</v>
      </c>
      <c r="X213" s="42">
        <f t="shared" si="10"/>
        <v>9.3699999999999999E-3</v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3">
      <c r="A214" s="64" t="s">
        <v>367</v>
      </c>
      <c r="B214" s="64" t="s">
        <v>368</v>
      </c>
      <c r="C214" s="37">
        <v>4301011573</v>
      </c>
      <c r="D214" s="325">
        <v>4680115881938</v>
      </c>
      <c r="E214" s="325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7"/>
      <c r="P214" s="327"/>
      <c r="Q214" s="327"/>
      <c r="R214" s="32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si="10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3">
      <c r="A215" s="64" t="s">
        <v>369</v>
      </c>
      <c r="B215" s="64" t="s">
        <v>370</v>
      </c>
      <c r="C215" s="37">
        <v>4301010944</v>
      </c>
      <c r="D215" s="325">
        <v>4607091387346</v>
      </c>
      <c r="E215" s="32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4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7"/>
      <c r="P215" s="327"/>
      <c r="Q215" s="327"/>
      <c r="R215" s="32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3">
      <c r="A216" s="64" t="s">
        <v>371</v>
      </c>
      <c r="B216" s="64" t="s">
        <v>372</v>
      </c>
      <c r="C216" s="37">
        <v>4301011353</v>
      </c>
      <c r="D216" s="325">
        <v>4607091389807</v>
      </c>
      <c r="E216" s="325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55</v>
      </c>
      <c r="N216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12.5" x14ac:dyDescent="0.25">
      <c r="A217" s="332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3"/>
      <c r="N217" s="329" t="s">
        <v>43</v>
      </c>
      <c r="O217" s="330"/>
      <c r="P217" s="330"/>
      <c r="Q217" s="330"/>
      <c r="R217" s="330"/>
      <c r="S217" s="330"/>
      <c r="T217" s="331"/>
      <c r="U217" s="43" t="s">
        <v>42</v>
      </c>
      <c r="V217" s="4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1</v>
      </c>
      <c r="W217" s="4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1</v>
      </c>
      <c r="X217" s="4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9.3699999999999999E-3</v>
      </c>
      <c r="Y217" s="68"/>
      <c r="Z217" s="68"/>
    </row>
    <row r="218" spans="1:53" ht="12.5" x14ac:dyDescent="0.25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3"/>
      <c r="N218" s="329" t="s">
        <v>43</v>
      </c>
      <c r="O218" s="330"/>
      <c r="P218" s="330"/>
      <c r="Q218" s="330"/>
      <c r="R218" s="330"/>
      <c r="S218" s="330"/>
      <c r="T218" s="331"/>
      <c r="U218" s="43" t="s">
        <v>0</v>
      </c>
      <c r="V218" s="44">
        <f>IFERROR(SUM(V202:V216),"0")</f>
        <v>4</v>
      </c>
      <c r="W218" s="44">
        <f>IFERROR(SUM(W202:W216),"0")</f>
        <v>4</v>
      </c>
      <c r="X218" s="43"/>
      <c r="Y218" s="68"/>
      <c r="Z218" s="68"/>
    </row>
    <row r="219" spans="1:53" ht="14.25" customHeight="1" x14ac:dyDescent="0.3">
      <c r="A219" s="338" t="s">
        <v>108</v>
      </c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38"/>
      <c r="P219" s="338"/>
      <c r="Q219" s="338"/>
      <c r="R219" s="338"/>
      <c r="S219" s="338"/>
      <c r="T219" s="338"/>
      <c r="U219" s="338"/>
      <c r="V219" s="338"/>
      <c r="W219" s="338"/>
      <c r="X219" s="338"/>
      <c r="Y219" s="67"/>
      <c r="Z219" s="67"/>
    </row>
    <row r="220" spans="1:53" ht="27" customHeight="1" x14ac:dyDescent="0.3">
      <c r="A220" s="64" t="s">
        <v>373</v>
      </c>
      <c r="B220" s="64" t="s">
        <v>374</v>
      </c>
      <c r="C220" s="37">
        <v>4301020254</v>
      </c>
      <c r="D220" s="325">
        <v>4680115881914</v>
      </c>
      <c r="E220" s="325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90</v>
      </c>
      <c r="N220" s="4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7"/>
      <c r="P220" s="327"/>
      <c r="Q220" s="327"/>
      <c r="R220" s="328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12.5" x14ac:dyDescent="0.25">
      <c r="A221" s="332"/>
      <c r="B221" s="332"/>
      <c r="C221" s="332"/>
      <c r="D221" s="332"/>
      <c r="E221" s="332"/>
      <c r="F221" s="332"/>
      <c r="G221" s="332"/>
      <c r="H221" s="332"/>
      <c r="I221" s="332"/>
      <c r="J221" s="332"/>
      <c r="K221" s="332"/>
      <c r="L221" s="332"/>
      <c r="M221" s="333"/>
      <c r="N221" s="329" t="s">
        <v>43</v>
      </c>
      <c r="O221" s="330"/>
      <c r="P221" s="330"/>
      <c r="Q221" s="330"/>
      <c r="R221" s="330"/>
      <c r="S221" s="330"/>
      <c r="T221" s="331"/>
      <c r="U221" s="43" t="s">
        <v>42</v>
      </c>
      <c r="V221" s="44">
        <f>IFERROR(V220/H220,"0")</f>
        <v>0</v>
      </c>
      <c r="W221" s="44">
        <f>IFERROR(W220/H220,"0")</f>
        <v>0</v>
      </c>
      <c r="X221" s="44">
        <f>IFERROR(IF(X220="",0,X220),"0")</f>
        <v>0</v>
      </c>
      <c r="Y221" s="68"/>
      <c r="Z221" s="68"/>
    </row>
    <row r="222" spans="1:53" ht="12.5" x14ac:dyDescent="0.25">
      <c r="A222" s="332"/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3"/>
      <c r="N222" s="329" t="s">
        <v>43</v>
      </c>
      <c r="O222" s="330"/>
      <c r="P222" s="330"/>
      <c r="Q222" s="330"/>
      <c r="R222" s="330"/>
      <c r="S222" s="330"/>
      <c r="T222" s="331"/>
      <c r="U222" s="43" t="s">
        <v>0</v>
      </c>
      <c r="V222" s="44">
        <f>IFERROR(SUM(V220:V220),"0")</f>
        <v>0</v>
      </c>
      <c r="W222" s="44">
        <f>IFERROR(SUM(W220:W220),"0")</f>
        <v>0</v>
      </c>
      <c r="X222" s="43"/>
      <c r="Y222" s="68"/>
      <c r="Z222" s="68"/>
    </row>
    <row r="223" spans="1:53" ht="14.25" customHeight="1" x14ac:dyDescent="0.3">
      <c r="A223" s="338" t="s">
        <v>76</v>
      </c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8"/>
      <c r="N223" s="338"/>
      <c r="O223" s="338"/>
      <c r="P223" s="338"/>
      <c r="Q223" s="338"/>
      <c r="R223" s="338"/>
      <c r="S223" s="338"/>
      <c r="T223" s="338"/>
      <c r="U223" s="338"/>
      <c r="V223" s="338"/>
      <c r="W223" s="338"/>
      <c r="X223" s="338"/>
      <c r="Y223" s="67"/>
      <c r="Z223" s="67"/>
    </row>
    <row r="224" spans="1:53" ht="27" customHeight="1" x14ac:dyDescent="0.3">
      <c r="A224" s="64" t="s">
        <v>375</v>
      </c>
      <c r="B224" s="64" t="s">
        <v>376</v>
      </c>
      <c r="C224" s="37">
        <v>4301030878</v>
      </c>
      <c r="D224" s="325">
        <v>4607091387193</v>
      </c>
      <c r="E224" s="325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35</v>
      </c>
      <c r="N224" s="4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7"/>
      <c r="P224" s="327"/>
      <c r="Q224" s="327"/>
      <c r="R224" s="328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5" t="s">
        <v>66</v>
      </c>
    </row>
    <row r="225" spans="1:53" ht="27" customHeight="1" x14ac:dyDescent="0.3">
      <c r="A225" s="64" t="s">
        <v>377</v>
      </c>
      <c r="B225" s="64" t="s">
        <v>378</v>
      </c>
      <c r="C225" s="37">
        <v>4301031153</v>
      </c>
      <c r="D225" s="325">
        <v>4607091387230</v>
      </c>
      <c r="E225" s="325"/>
      <c r="F225" s="63">
        <v>0.7</v>
      </c>
      <c r="G225" s="38">
        <v>6</v>
      </c>
      <c r="H225" s="63">
        <v>4.2</v>
      </c>
      <c r="I225" s="63">
        <v>4.46</v>
      </c>
      <c r="J225" s="38">
        <v>156</v>
      </c>
      <c r="K225" s="38" t="s">
        <v>80</v>
      </c>
      <c r="L225" s="39" t="s">
        <v>79</v>
      </c>
      <c r="M225" s="38">
        <v>40</v>
      </c>
      <c r="N225" s="4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7"/>
      <c r="P225" s="327"/>
      <c r="Q225" s="327"/>
      <c r="R225" s="328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6" t="s">
        <v>66</v>
      </c>
    </row>
    <row r="226" spans="1:53" ht="27" customHeight="1" x14ac:dyDescent="0.3">
      <c r="A226" s="64" t="s">
        <v>379</v>
      </c>
      <c r="B226" s="64" t="s">
        <v>380</v>
      </c>
      <c r="C226" s="37">
        <v>4301031152</v>
      </c>
      <c r="D226" s="325">
        <v>4607091387285</v>
      </c>
      <c r="E226" s="325"/>
      <c r="F226" s="63">
        <v>0.35</v>
      </c>
      <c r="G226" s="38">
        <v>6</v>
      </c>
      <c r="H226" s="63">
        <v>2.1</v>
      </c>
      <c r="I226" s="63">
        <v>2.23</v>
      </c>
      <c r="J226" s="38">
        <v>234</v>
      </c>
      <c r="K226" s="38" t="s">
        <v>183</v>
      </c>
      <c r="L226" s="39" t="s">
        <v>79</v>
      </c>
      <c r="M226" s="38">
        <v>40</v>
      </c>
      <c r="N226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7"/>
      <c r="P226" s="327"/>
      <c r="Q226" s="327"/>
      <c r="R226" s="328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197" t="s">
        <v>66</v>
      </c>
    </row>
    <row r="227" spans="1:53" ht="12.5" x14ac:dyDescent="0.25">
      <c r="A227" s="332"/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3"/>
      <c r="N227" s="329" t="s">
        <v>43</v>
      </c>
      <c r="O227" s="330"/>
      <c r="P227" s="330"/>
      <c r="Q227" s="330"/>
      <c r="R227" s="330"/>
      <c r="S227" s="330"/>
      <c r="T227" s="331"/>
      <c r="U227" s="43" t="s">
        <v>42</v>
      </c>
      <c r="V227" s="44">
        <f>IFERROR(V224/H224,"0")+IFERROR(V225/H225,"0")+IFERROR(V226/H226,"0")</f>
        <v>0</v>
      </c>
      <c r="W227" s="44">
        <f>IFERROR(W224/H224,"0")+IFERROR(W225/H225,"0")+IFERROR(W226/H226,"0")</f>
        <v>0</v>
      </c>
      <c r="X227" s="44">
        <f>IFERROR(IF(X224="",0,X224),"0")+IFERROR(IF(X225="",0,X225),"0")+IFERROR(IF(X226="",0,X226),"0")</f>
        <v>0</v>
      </c>
      <c r="Y227" s="68"/>
      <c r="Z227" s="68"/>
    </row>
    <row r="228" spans="1:53" ht="12.5" x14ac:dyDescent="0.25">
      <c r="A228" s="332"/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3"/>
      <c r="N228" s="329" t="s">
        <v>43</v>
      </c>
      <c r="O228" s="330"/>
      <c r="P228" s="330"/>
      <c r="Q228" s="330"/>
      <c r="R228" s="330"/>
      <c r="S228" s="330"/>
      <c r="T228" s="331"/>
      <c r="U228" s="43" t="s">
        <v>0</v>
      </c>
      <c r="V228" s="44">
        <f>IFERROR(SUM(V224:V226),"0")</f>
        <v>0</v>
      </c>
      <c r="W228" s="44">
        <f>IFERROR(SUM(W224:W226),"0")</f>
        <v>0</v>
      </c>
      <c r="X228" s="43"/>
      <c r="Y228" s="68"/>
      <c r="Z228" s="68"/>
    </row>
    <row r="229" spans="1:53" ht="14.25" customHeight="1" x14ac:dyDescent="0.3">
      <c r="A229" s="338" t="s">
        <v>81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67"/>
      <c r="Z229" s="67"/>
    </row>
    <row r="230" spans="1:53" ht="16.5" customHeight="1" x14ac:dyDescent="0.3">
      <c r="A230" s="64" t="s">
        <v>381</v>
      </c>
      <c r="B230" s="64" t="s">
        <v>382</v>
      </c>
      <c r="C230" s="37">
        <v>4301051100</v>
      </c>
      <c r="D230" s="325">
        <v>4607091387766</v>
      </c>
      <c r="E230" s="325"/>
      <c r="F230" s="63">
        <v>1.3</v>
      </c>
      <c r="G230" s="38">
        <v>6</v>
      </c>
      <c r="H230" s="63">
        <v>7.8</v>
      </c>
      <c r="I230" s="63">
        <v>8.3580000000000005</v>
      </c>
      <c r="J230" s="38">
        <v>56</v>
      </c>
      <c r="K230" s="38" t="s">
        <v>112</v>
      </c>
      <c r="L230" s="39" t="s">
        <v>140</v>
      </c>
      <c r="M230" s="38">
        <v>40</v>
      </c>
      <c r="N230" s="4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7"/>
      <c r="P230" s="327"/>
      <c r="Q230" s="327"/>
      <c r="R230" s="32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1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3">
      <c r="A231" s="64" t="s">
        <v>383</v>
      </c>
      <c r="B231" s="64" t="s">
        <v>384</v>
      </c>
      <c r="C231" s="37">
        <v>4301051116</v>
      </c>
      <c r="D231" s="325">
        <v>4607091387957</v>
      </c>
      <c r="E231" s="325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4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7"/>
      <c r="P231" s="327"/>
      <c r="Q231" s="327"/>
      <c r="R231" s="32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3">
      <c r="A232" s="64" t="s">
        <v>385</v>
      </c>
      <c r="B232" s="64" t="s">
        <v>386</v>
      </c>
      <c r="C232" s="37">
        <v>4301051115</v>
      </c>
      <c r="D232" s="325">
        <v>4607091387964</v>
      </c>
      <c r="E232" s="325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4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7"/>
      <c r="P232" s="327"/>
      <c r="Q232" s="327"/>
      <c r="R232" s="32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3">
      <c r="A233" s="64" t="s">
        <v>387</v>
      </c>
      <c r="B233" s="64" t="s">
        <v>388</v>
      </c>
      <c r="C233" s="37">
        <v>4301051461</v>
      </c>
      <c r="D233" s="325">
        <v>4680115883604</v>
      </c>
      <c r="E233" s="325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140</v>
      </c>
      <c r="M233" s="38">
        <v>45</v>
      </c>
      <c r="N233" s="459" t="s">
        <v>389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3">
      <c r="A234" s="64" t="s">
        <v>390</v>
      </c>
      <c r="B234" s="64" t="s">
        <v>391</v>
      </c>
      <c r="C234" s="37">
        <v>4301051485</v>
      </c>
      <c r="D234" s="325">
        <v>4680115883567</v>
      </c>
      <c r="E234" s="325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460" t="s">
        <v>392</v>
      </c>
      <c r="O234" s="327"/>
      <c r="P234" s="327"/>
      <c r="Q234" s="327"/>
      <c r="R234" s="32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3">
      <c r="A235" s="64" t="s">
        <v>393</v>
      </c>
      <c r="B235" s="64" t="s">
        <v>394</v>
      </c>
      <c r="C235" s="37">
        <v>4301051134</v>
      </c>
      <c r="D235" s="325">
        <v>4607091381672</v>
      </c>
      <c r="E235" s="325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7"/>
      <c r="P235" s="327"/>
      <c r="Q235" s="327"/>
      <c r="R235" s="32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3">
      <c r="A236" s="64" t="s">
        <v>395</v>
      </c>
      <c r="B236" s="64" t="s">
        <v>396</v>
      </c>
      <c r="C236" s="37">
        <v>4301051130</v>
      </c>
      <c r="D236" s="325">
        <v>4607091387537</v>
      </c>
      <c r="E236" s="325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7"/>
      <c r="P236" s="327"/>
      <c r="Q236" s="327"/>
      <c r="R236" s="32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3">
      <c r="A237" s="64" t="s">
        <v>397</v>
      </c>
      <c r="B237" s="64" t="s">
        <v>398</v>
      </c>
      <c r="C237" s="37">
        <v>4301051132</v>
      </c>
      <c r="D237" s="325">
        <v>4607091387513</v>
      </c>
      <c r="E237" s="325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7"/>
      <c r="P237" s="327"/>
      <c r="Q237" s="327"/>
      <c r="R237" s="32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3">
      <c r="A238" s="64" t="s">
        <v>399</v>
      </c>
      <c r="B238" s="64" t="s">
        <v>400</v>
      </c>
      <c r="C238" s="37">
        <v>4301051277</v>
      </c>
      <c r="D238" s="325">
        <v>4680115880511</v>
      </c>
      <c r="E238" s="325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140</v>
      </c>
      <c r="M238" s="38">
        <v>40</v>
      </c>
      <c r="N238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7"/>
      <c r="P238" s="327"/>
      <c r="Q238" s="327"/>
      <c r="R238" s="32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12.5" x14ac:dyDescent="0.25">
      <c r="A239" s="332"/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3"/>
      <c r="N239" s="329" t="s">
        <v>43</v>
      </c>
      <c r="O239" s="330"/>
      <c r="P239" s="330"/>
      <c r="Q239" s="330"/>
      <c r="R239" s="330"/>
      <c r="S239" s="330"/>
      <c r="T239" s="331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0</v>
      </c>
      <c r="W239" s="44">
        <f>IFERROR(W230/H230,"0")+IFERROR(W231/H231,"0")+IFERROR(W232/H232,"0")+IFERROR(W233/H233,"0")+IFERROR(W234/H234,"0")+IFERROR(W235/H235,"0")+IFERROR(W236/H236,"0")+IFERROR(W237/H237,"0")+IFERROR(W238/H238,"0")</f>
        <v>0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68"/>
      <c r="Z239" s="68"/>
    </row>
    <row r="240" spans="1:53" ht="12.5" x14ac:dyDescent="0.25">
      <c r="A240" s="332"/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332"/>
      <c r="M240" s="333"/>
      <c r="N240" s="329" t="s">
        <v>43</v>
      </c>
      <c r="O240" s="330"/>
      <c r="P240" s="330"/>
      <c r="Q240" s="330"/>
      <c r="R240" s="330"/>
      <c r="S240" s="330"/>
      <c r="T240" s="331"/>
      <c r="U240" s="43" t="s">
        <v>0</v>
      </c>
      <c r="V240" s="44">
        <f>IFERROR(SUM(V230:V238),"0")</f>
        <v>0</v>
      </c>
      <c r="W240" s="44">
        <f>IFERROR(SUM(W230:W238),"0")</f>
        <v>0</v>
      </c>
      <c r="X240" s="43"/>
      <c r="Y240" s="68"/>
      <c r="Z240" s="68"/>
    </row>
    <row r="241" spans="1:53" ht="14.25" customHeight="1" x14ac:dyDescent="0.3">
      <c r="A241" s="338" t="s">
        <v>226</v>
      </c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38"/>
      <c r="P241" s="338"/>
      <c r="Q241" s="338"/>
      <c r="R241" s="338"/>
      <c r="S241" s="338"/>
      <c r="T241" s="338"/>
      <c r="U241" s="338"/>
      <c r="V241" s="338"/>
      <c r="W241" s="338"/>
      <c r="X241" s="338"/>
      <c r="Y241" s="67"/>
      <c r="Z241" s="67"/>
    </row>
    <row r="242" spans="1:53" ht="16.5" customHeight="1" x14ac:dyDescent="0.3">
      <c r="A242" s="64" t="s">
        <v>401</v>
      </c>
      <c r="B242" s="64" t="s">
        <v>402</v>
      </c>
      <c r="C242" s="37">
        <v>4301060326</v>
      </c>
      <c r="D242" s="325">
        <v>4607091380880</v>
      </c>
      <c r="E242" s="325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45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7"/>
      <c r="P242" s="327"/>
      <c r="Q242" s="327"/>
      <c r="R242" s="328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07" t="s">
        <v>66</v>
      </c>
    </row>
    <row r="243" spans="1:53" ht="27" customHeight="1" x14ac:dyDescent="0.3">
      <c r="A243" s="64" t="s">
        <v>403</v>
      </c>
      <c r="B243" s="64" t="s">
        <v>404</v>
      </c>
      <c r="C243" s="37">
        <v>4301060308</v>
      </c>
      <c r="D243" s="325">
        <v>4607091384482</v>
      </c>
      <c r="E243" s="325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4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7"/>
      <c r="P243" s="327"/>
      <c r="Q243" s="327"/>
      <c r="R243" s="32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08" t="s">
        <v>66</v>
      </c>
    </row>
    <row r="244" spans="1:53" ht="16.5" customHeight="1" x14ac:dyDescent="0.3">
      <c r="A244" s="64" t="s">
        <v>405</v>
      </c>
      <c r="B244" s="64" t="s">
        <v>406</v>
      </c>
      <c r="C244" s="37">
        <v>4301060325</v>
      </c>
      <c r="D244" s="325">
        <v>4607091380897</v>
      </c>
      <c r="E244" s="325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4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7"/>
      <c r="P244" s="327"/>
      <c r="Q244" s="327"/>
      <c r="R244" s="32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09" t="s">
        <v>66</v>
      </c>
    </row>
    <row r="245" spans="1:53" ht="12.5" x14ac:dyDescent="0.25">
      <c r="A245" s="332"/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3"/>
      <c r="N245" s="329" t="s">
        <v>43</v>
      </c>
      <c r="O245" s="330"/>
      <c r="P245" s="330"/>
      <c r="Q245" s="330"/>
      <c r="R245" s="330"/>
      <c r="S245" s="330"/>
      <c r="T245" s="331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ht="12.5" x14ac:dyDescent="0.25">
      <c r="A246" s="332"/>
      <c r="B246" s="332"/>
      <c r="C246" s="332"/>
      <c r="D246" s="332"/>
      <c r="E246" s="332"/>
      <c r="F246" s="332"/>
      <c r="G246" s="332"/>
      <c r="H246" s="332"/>
      <c r="I246" s="332"/>
      <c r="J246" s="332"/>
      <c r="K246" s="332"/>
      <c r="L246" s="332"/>
      <c r="M246" s="333"/>
      <c r="N246" s="329" t="s">
        <v>43</v>
      </c>
      <c r="O246" s="330"/>
      <c r="P246" s="330"/>
      <c r="Q246" s="330"/>
      <c r="R246" s="330"/>
      <c r="S246" s="330"/>
      <c r="T246" s="331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3">
      <c r="A247" s="338" t="s">
        <v>94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67"/>
      <c r="Z247" s="67"/>
    </row>
    <row r="248" spans="1:53" ht="16.5" customHeight="1" x14ac:dyDescent="0.3">
      <c r="A248" s="64" t="s">
        <v>407</v>
      </c>
      <c r="B248" s="64" t="s">
        <v>408</v>
      </c>
      <c r="C248" s="37">
        <v>4301030232</v>
      </c>
      <c r="D248" s="325">
        <v>4607091388374</v>
      </c>
      <c r="E248" s="325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448" t="s">
        <v>409</v>
      </c>
      <c r="O248" s="327"/>
      <c r="P248" s="327"/>
      <c r="Q248" s="327"/>
      <c r="R248" s="32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0" t="s">
        <v>66</v>
      </c>
    </row>
    <row r="249" spans="1:53" ht="27" customHeight="1" x14ac:dyDescent="0.3">
      <c r="A249" s="64" t="s">
        <v>410</v>
      </c>
      <c r="B249" s="64" t="s">
        <v>411</v>
      </c>
      <c r="C249" s="37">
        <v>4301030235</v>
      </c>
      <c r="D249" s="325">
        <v>4607091388381</v>
      </c>
      <c r="E249" s="325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449" t="s">
        <v>412</v>
      </c>
      <c r="O249" s="327"/>
      <c r="P249" s="327"/>
      <c r="Q249" s="327"/>
      <c r="R249" s="32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1" t="s">
        <v>66</v>
      </c>
    </row>
    <row r="250" spans="1:53" ht="27" customHeight="1" x14ac:dyDescent="0.3">
      <c r="A250" s="64" t="s">
        <v>413</v>
      </c>
      <c r="B250" s="64" t="s">
        <v>414</v>
      </c>
      <c r="C250" s="37">
        <v>4301030233</v>
      </c>
      <c r="D250" s="325">
        <v>4607091388404</v>
      </c>
      <c r="E250" s="325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4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7"/>
      <c r="P250" s="327"/>
      <c r="Q250" s="327"/>
      <c r="R250" s="32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2" t="s">
        <v>66</v>
      </c>
    </row>
    <row r="251" spans="1:53" ht="12.5" x14ac:dyDescent="0.25">
      <c r="A251" s="332"/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3"/>
      <c r="N251" s="329" t="s">
        <v>43</v>
      </c>
      <c r="O251" s="330"/>
      <c r="P251" s="330"/>
      <c r="Q251" s="330"/>
      <c r="R251" s="330"/>
      <c r="S251" s="330"/>
      <c r="T251" s="331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t="12.5" x14ac:dyDescent="0.25">
      <c r="A252" s="332"/>
      <c r="B252" s="332"/>
      <c r="C252" s="332"/>
      <c r="D252" s="332"/>
      <c r="E252" s="332"/>
      <c r="F252" s="332"/>
      <c r="G252" s="332"/>
      <c r="H252" s="332"/>
      <c r="I252" s="332"/>
      <c r="J252" s="332"/>
      <c r="K252" s="332"/>
      <c r="L252" s="332"/>
      <c r="M252" s="333"/>
      <c r="N252" s="329" t="s">
        <v>43</v>
      </c>
      <c r="O252" s="330"/>
      <c r="P252" s="330"/>
      <c r="Q252" s="330"/>
      <c r="R252" s="330"/>
      <c r="S252" s="330"/>
      <c r="T252" s="331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3">
      <c r="A253" s="338" t="s">
        <v>415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67"/>
      <c r="Z253" s="67"/>
    </row>
    <row r="254" spans="1:53" ht="16.5" customHeight="1" x14ac:dyDescent="0.3">
      <c r="A254" s="64" t="s">
        <v>416</v>
      </c>
      <c r="B254" s="64" t="s">
        <v>417</v>
      </c>
      <c r="C254" s="37">
        <v>4301180007</v>
      </c>
      <c r="D254" s="325">
        <v>4680115881808</v>
      </c>
      <c r="E254" s="325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419</v>
      </c>
      <c r="L254" s="39" t="s">
        <v>418</v>
      </c>
      <c r="M254" s="38">
        <v>730</v>
      </c>
      <c r="N254" s="4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7"/>
      <c r="P254" s="327"/>
      <c r="Q254" s="327"/>
      <c r="R254" s="328"/>
      <c r="S254" s="40" t="s">
        <v>48</v>
      </c>
      <c r="T254" s="40" t="s">
        <v>48</v>
      </c>
      <c r="U254" s="41" t="s">
        <v>0</v>
      </c>
      <c r="V254" s="59">
        <v>2</v>
      </c>
      <c r="W254" s="56">
        <f>IFERROR(IF(V254="",0,CEILING((V254/$H254),1)*$H254),"")</f>
        <v>2</v>
      </c>
      <c r="X254" s="42">
        <f>IFERROR(IF(W254=0,"",ROUNDUP(W254/H254,0)*0.00474),"")</f>
        <v>4.7400000000000003E-3</v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3">
      <c r="A255" s="64" t="s">
        <v>420</v>
      </c>
      <c r="B255" s="64" t="s">
        <v>421</v>
      </c>
      <c r="C255" s="37">
        <v>4301180006</v>
      </c>
      <c r="D255" s="325">
        <v>4680115881822</v>
      </c>
      <c r="E255" s="325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419</v>
      </c>
      <c r="L255" s="39" t="s">
        <v>418</v>
      </c>
      <c r="M255" s="38">
        <v>730</v>
      </c>
      <c r="N255" s="4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7"/>
      <c r="P255" s="327"/>
      <c r="Q255" s="327"/>
      <c r="R255" s="32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3">
      <c r="A256" s="64" t="s">
        <v>422</v>
      </c>
      <c r="B256" s="64" t="s">
        <v>423</v>
      </c>
      <c r="C256" s="37">
        <v>4301180001</v>
      </c>
      <c r="D256" s="325">
        <v>4680115880016</v>
      </c>
      <c r="E256" s="325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419</v>
      </c>
      <c r="L256" s="39" t="s">
        <v>418</v>
      </c>
      <c r="M256" s="38">
        <v>730</v>
      </c>
      <c r="N256" s="4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2</v>
      </c>
      <c r="W256" s="56">
        <f>IFERROR(IF(V256="",0,CEILING((V256/$H256),1)*$H256),"")</f>
        <v>2</v>
      </c>
      <c r="X256" s="42">
        <f>IFERROR(IF(W256=0,"",ROUNDUP(W256/H256,0)*0.00474),"")</f>
        <v>4.7400000000000003E-3</v>
      </c>
      <c r="Y256" s="69" t="s">
        <v>48</v>
      </c>
      <c r="Z256" s="70" t="s">
        <v>48</v>
      </c>
      <c r="AD256" s="71"/>
      <c r="BA256" s="215" t="s">
        <v>66</v>
      </c>
    </row>
    <row r="257" spans="1:53" ht="12.5" x14ac:dyDescent="0.25">
      <c r="A257" s="332"/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3"/>
      <c r="N257" s="329" t="s">
        <v>43</v>
      </c>
      <c r="O257" s="330"/>
      <c r="P257" s="330"/>
      <c r="Q257" s="330"/>
      <c r="R257" s="330"/>
      <c r="S257" s="330"/>
      <c r="T257" s="331"/>
      <c r="U257" s="43" t="s">
        <v>42</v>
      </c>
      <c r="V257" s="44">
        <f>IFERROR(V254/H254,"0")+IFERROR(V255/H255,"0")+IFERROR(V256/H256,"0")</f>
        <v>2</v>
      </c>
      <c r="W257" s="44">
        <f>IFERROR(W254/H254,"0")+IFERROR(W255/H255,"0")+IFERROR(W256/H256,"0")</f>
        <v>2</v>
      </c>
      <c r="X257" s="44">
        <f>IFERROR(IF(X254="",0,X254),"0")+IFERROR(IF(X255="",0,X255),"0")+IFERROR(IF(X256="",0,X256),"0")</f>
        <v>9.4800000000000006E-3</v>
      </c>
      <c r="Y257" s="68"/>
      <c r="Z257" s="68"/>
    </row>
    <row r="258" spans="1:53" ht="12.5" x14ac:dyDescent="0.25">
      <c r="A258" s="332"/>
      <c r="B258" s="332"/>
      <c r="C258" s="332"/>
      <c r="D258" s="332"/>
      <c r="E258" s="332"/>
      <c r="F258" s="332"/>
      <c r="G258" s="332"/>
      <c r="H258" s="332"/>
      <c r="I258" s="332"/>
      <c r="J258" s="332"/>
      <c r="K258" s="332"/>
      <c r="L258" s="332"/>
      <c r="M258" s="333"/>
      <c r="N258" s="329" t="s">
        <v>43</v>
      </c>
      <c r="O258" s="330"/>
      <c r="P258" s="330"/>
      <c r="Q258" s="330"/>
      <c r="R258" s="330"/>
      <c r="S258" s="330"/>
      <c r="T258" s="331"/>
      <c r="U258" s="43" t="s">
        <v>0</v>
      </c>
      <c r="V258" s="44">
        <f>IFERROR(SUM(V254:V256),"0")</f>
        <v>4</v>
      </c>
      <c r="W258" s="44">
        <f>IFERROR(SUM(W254:W256),"0")</f>
        <v>4</v>
      </c>
      <c r="X258" s="43"/>
      <c r="Y258" s="68"/>
      <c r="Z258" s="68"/>
    </row>
    <row r="259" spans="1:53" ht="16.5" customHeight="1" x14ac:dyDescent="0.3">
      <c r="A259" s="349" t="s">
        <v>424</v>
      </c>
      <c r="B259" s="349"/>
      <c r="C259" s="349"/>
      <c r="D259" s="349"/>
      <c r="E259" s="349"/>
      <c r="F259" s="349"/>
      <c r="G259" s="349"/>
      <c r="H259" s="349"/>
      <c r="I259" s="349"/>
      <c r="J259" s="349"/>
      <c r="K259" s="349"/>
      <c r="L259" s="349"/>
      <c r="M259" s="349"/>
      <c r="N259" s="349"/>
      <c r="O259" s="349"/>
      <c r="P259" s="349"/>
      <c r="Q259" s="349"/>
      <c r="R259" s="349"/>
      <c r="S259" s="349"/>
      <c r="T259" s="349"/>
      <c r="U259" s="349"/>
      <c r="V259" s="349"/>
      <c r="W259" s="349"/>
      <c r="X259" s="349"/>
      <c r="Y259" s="66"/>
      <c r="Z259" s="66"/>
    </row>
    <row r="260" spans="1:53" ht="14.25" customHeight="1" x14ac:dyDescent="0.3">
      <c r="A260" s="338" t="s">
        <v>116</v>
      </c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38"/>
      <c r="P260" s="338"/>
      <c r="Q260" s="338"/>
      <c r="R260" s="338"/>
      <c r="S260" s="338"/>
      <c r="T260" s="338"/>
      <c r="U260" s="338"/>
      <c r="V260" s="338"/>
      <c r="W260" s="338"/>
      <c r="X260" s="338"/>
      <c r="Y260" s="67"/>
      <c r="Z260" s="67"/>
    </row>
    <row r="261" spans="1:53" ht="27" customHeight="1" x14ac:dyDescent="0.3">
      <c r="A261" s="64" t="s">
        <v>425</v>
      </c>
      <c r="B261" s="64" t="s">
        <v>426</v>
      </c>
      <c r="C261" s="37">
        <v>4301011315</v>
      </c>
      <c r="D261" s="325">
        <v>4607091387421</v>
      </c>
      <c r="E261" s="325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7"/>
      <c r="P261" s="327"/>
      <c r="Q261" s="327"/>
      <c r="R261" s="32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2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3">
      <c r="A262" s="64" t="s">
        <v>425</v>
      </c>
      <c r="B262" s="64" t="s">
        <v>427</v>
      </c>
      <c r="C262" s="37">
        <v>4301011121</v>
      </c>
      <c r="D262" s="325">
        <v>4607091387421</v>
      </c>
      <c r="E262" s="325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4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3">
      <c r="A263" s="64" t="s">
        <v>428</v>
      </c>
      <c r="B263" s="64" t="s">
        <v>429</v>
      </c>
      <c r="C263" s="37">
        <v>4301011619</v>
      </c>
      <c r="D263" s="325">
        <v>4607091387452</v>
      </c>
      <c r="E263" s="325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112</v>
      </c>
      <c r="L263" s="39" t="s">
        <v>111</v>
      </c>
      <c r="M263" s="38">
        <v>55</v>
      </c>
      <c r="N263" s="443" t="s">
        <v>430</v>
      </c>
      <c r="O263" s="327"/>
      <c r="P263" s="327"/>
      <c r="Q263" s="327"/>
      <c r="R263" s="32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2"/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3">
      <c r="A264" s="64" t="s">
        <v>428</v>
      </c>
      <c r="B264" s="64" t="s">
        <v>431</v>
      </c>
      <c r="C264" s="37">
        <v>4301011396</v>
      </c>
      <c r="D264" s="325">
        <v>4607091387452</v>
      </c>
      <c r="E264" s="325"/>
      <c r="F264" s="63">
        <v>1.35</v>
      </c>
      <c r="G264" s="38">
        <v>8</v>
      </c>
      <c r="H264" s="63">
        <v>10.8</v>
      </c>
      <c r="I264" s="63">
        <v>11.28</v>
      </c>
      <c r="J264" s="38">
        <v>48</v>
      </c>
      <c r="K264" s="38" t="s">
        <v>112</v>
      </c>
      <c r="L264" s="39" t="s">
        <v>121</v>
      </c>
      <c r="M264" s="38">
        <v>55</v>
      </c>
      <c r="N264" s="4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7"/>
      <c r="P264" s="327"/>
      <c r="Q264" s="327"/>
      <c r="R264" s="32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IFERROR(IF(W264=0,"",ROUNDUP(W264/H264,0)*0.02039),"")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customHeight="1" x14ac:dyDescent="0.3">
      <c r="A265" s="64" t="s">
        <v>432</v>
      </c>
      <c r="B265" s="64" t="s">
        <v>433</v>
      </c>
      <c r="C265" s="37">
        <v>4301011313</v>
      </c>
      <c r="D265" s="325">
        <v>4607091385984</v>
      </c>
      <c r="E265" s="325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7"/>
      <c r="P265" s="327"/>
      <c r="Q265" s="327"/>
      <c r="R265" s="32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2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3">
      <c r="A266" s="64" t="s">
        <v>434</v>
      </c>
      <c r="B266" s="64" t="s">
        <v>435</v>
      </c>
      <c r="C266" s="37">
        <v>4301011316</v>
      </c>
      <c r="D266" s="325">
        <v>4607091387438</v>
      </c>
      <c r="E266" s="325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7"/>
      <c r="P266" s="327"/>
      <c r="Q266" s="327"/>
      <c r="R266" s="32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3">
      <c r="A267" s="64" t="s">
        <v>436</v>
      </c>
      <c r="B267" s="64" t="s">
        <v>437</v>
      </c>
      <c r="C267" s="37">
        <v>4301011318</v>
      </c>
      <c r="D267" s="325">
        <v>4607091387469</v>
      </c>
      <c r="E267" s="325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4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7"/>
      <c r="P267" s="327"/>
      <c r="Q267" s="327"/>
      <c r="R267" s="328"/>
      <c r="S267" s="40" t="s">
        <v>48</v>
      </c>
      <c r="T267" s="40" t="s">
        <v>48</v>
      </c>
      <c r="U267" s="41" t="s">
        <v>0</v>
      </c>
      <c r="V267" s="59">
        <v>5</v>
      </c>
      <c r="W267" s="56">
        <f t="shared" si="12"/>
        <v>5</v>
      </c>
      <c r="X267" s="42">
        <f>IFERROR(IF(W267=0,"",ROUNDUP(W267/H267,0)*0.00937),"")</f>
        <v>9.3699999999999999E-3</v>
      </c>
      <c r="Y267" s="69" t="s">
        <v>48</v>
      </c>
      <c r="Z267" s="70" t="s">
        <v>48</v>
      </c>
      <c r="AD267" s="71"/>
      <c r="BA267" s="222" t="s">
        <v>66</v>
      </c>
    </row>
    <row r="268" spans="1:53" ht="12.5" x14ac:dyDescent="0.25">
      <c r="A268" s="332"/>
      <c r="B268" s="332"/>
      <c r="C268" s="332"/>
      <c r="D268" s="332"/>
      <c r="E268" s="332"/>
      <c r="F268" s="332"/>
      <c r="G268" s="332"/>
      <c r="H268" s="332"/>
      <c r="I268" s="332"/>
      <c r="J268" s="332"/>
      <c r="K268" s="332"/>
      <c r="L268" s="332"/>
      <c r="M268" s="333"/>
      <c r="N268" s="329" t="s">
        <v>43</v>
      </c>
      <c r="O268" s="330"/>
      <c r="P268" s="330"/>
      <c r="Q268" s="330"/>
      <c r="R268" s="330"/>
      <c r="S268" s="330"/>
      <c r="T268" s="331"/>
      <c r="U268" s="43" t="s">
        <v>42</v>
      </c>
      <c r="V268" s="44">
        <f>IFERROR(V261/H261,"0")+IFERROR(V262/H262,"0")+IFERROR(V263/H263,"0")+IFERROR(V264/H264,"0")+IFERROR(V265/H265,"0")+IFERROR(V266/H266,"0")+IFERROR(V267/H267,"0")</f>
        <v>1</v>
      </c>
      <c r="W268" s="44">
        <f>IFERROR(W261/H261,"0")+IFERROR(W262/H262,"0")+IFERROR(W263/H263,"0")+IFERROR(W264/H264,"0")+IFERROR(W265/H265,"0")+IFERROR(W266/H266,"0")+IFERROR(W267/H267,"0")</f>
        <v>1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9.3699999999999999E-3</v>
      </c>
      <c r="Y268" s="68"/>
      <c r="Z268" s="68"/>
    </row>
    <row r="269" spans="1:53" ht="12.5" x14ac:dyDescent="0.25">
      <c r="A269" s="332"/>
      <c r="B269" s="332"/>
      <c r="C269" s="332"/>
      <c r="D269" s="332"/>
      <c r="E269" s="332"/>
      <c r="F269" s="332"/>
      <c r="G269" s="332"/>
      <c r="H269" s="332"/>
      <c r="I269" s="332"/>
      <c r="J269" s="332"/>
      <c r="K269" s="332"/>
      <c r="L269" s="332"/>
      <c r="M269" s="333"/>
      <c r="N269" s="329" t="s">
        <v>43</v>
      </c>
      <c r="O269" s="330"/>
      <c r="P269" s="330"/>
      <c r="Q269" s="330"/>
      <c r="R269" s="330"/>
      <c r="S269" s="330"/>
      <c r="T269" s="331"/>
      <c r="U269" s="43" t="s">
        <v>0</v>
      </c>
      <c r="V269" s="44">
        <f>IFERROR(SUM(V261:V267),"0")</f>
        <v>5</v>
      </c>
      <c r="W269" s="44">
        <f>IFERROR(SUM(W261:W267),"0")</f>
        <v>5</v>
      </c>
      <c r="X269" s="43"/>
      <c r="Y269" s="68"/>
      <c r="Z269" s="68"/>
    </row>
    <row r="270" spans="1:53" ht="14.25" customHeight="1" x14ac:dyDescent="0.3">
      <c r="A270" s="338" t="s">
        <v>76</v>
      </c>
      <c r="B270" s="338"/>
      <c r="C270" s="338"/>
      <c r="D270" s="338"/>
      <c r="E270" s="338"/>
      <c r="F270" s="338"/>
      <c r="G270" s="338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338"/>
      <c r="T270" s="338"/>
      <c r="U270" s="338"/>
      <c r="V270" s="338"/>
      <c r="W270" s="338"/>
      <c r="X270" s="338"/>
      <c r="Y270" s="67"/>
      <c r="Z270" s="67"/>
    </row>
    <row r="271" spans="1:53" ht="27" customHeight="1" x14ac:dyDescent="0.3">
      <c r="A271" s="64" t="s">
        <v>438</v>
      </c>
      <c r="B271" s="64" t="s">
        <v>439</v>
      </c>
      <c r="C271" s="37">
        <v>4301031154</v>
      </c>
      <c r="D271" s="325">
        <v>4607091387292</v>
      </c>
      <c r="E271" s="325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7"/>
      <c r="P271" s="327"/>
      <c r="Q271" s="327"/>
      <c r="R271" s="32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ht="27" customHeight="1" x14ac:dyDescent="0.3">
      <c r="A272" s="64" t="s">
        <v>440</v>
      </c>
      <c r="B272" s="64" t="s">
        <v>441</v>
      </c>
      <c r="C272" s="37">
        <v>4301031155</v>
      </c>
      <c r="D272" s="325">
        <v>4607091387315</v>
      </c>
      <c r="E272" s="325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4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ht="12.5" x14ac:dyDescent="0.25">
      <c r="A273" s="332"/>
      <c r="B273" s="332"/>
      <c r="C273" s="332"/>
      <c r="D273" s="332"/>
      <c r="E273" s="332"/>
      <c r="F273" s="332"/>
      <c r="G273" s="332"/>
      <c r="H273" s="332"/>
      <c r="I273" s="332"/>
      <c r="J273" s="332"/>
      <c r="K273" s="332"/>
      <c r="L273" s="332"/>
      <c r="M273" s="333"/>
      <c r="N273" s="329" t="s">
        <v>43</v>
      </c>
      <c r="O273" s="330"/>
      <c r="P273" s="330"/>
      <c r="Q273" s="330"/>
      <c r="R273" s="330"/>
      <c r="S273" s="330"/>
      <c r="T273" s="331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ht="12.5" x14ac:dyDescent="0.25">
      <c r="A274" s="332"/>
      <c r="B274" s="332"/>
      <c r="C274" s="332"/>
      <c r="D274" s="332"/>
      <c r="E274" s="332"/>
      <c r="F274" s="332"/>
      <c r="G274" s="332"/>
      <c r="H274" s="332"/>
      <c r="I274" s="332"/>
      <c r="J274" s="332"/>
      <c r="K274" s="332"/>
      <c r="L274" s="332"/>
      <c r="M274" s="333"/>
      <c r="N274" s="329" t="s">
        <v>43</v>
      </c>
      <c r="O274" s="330"/>
      <c r="P274" s="330"/>
      <c r="Q274" s="330"/>
      <c r="R274" s="330"/>
      <c r="S274" s="330"/>
      <c r="T274" s="331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3">
      <c r="A275" s="349" t="s">
        <v>442</v>
      </c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49"/>
      <c r="N275" s="349"/>
      <c r="O275" s="349"/>
      <c r="P275" s="349"/>
      <c r="Q275" s="349"/>
      <c r="R275" s="349"/>
      <c r="S275" s="349"/>
      <c r="T275" s="349"/>
      <c r="U275" s="349"/>
      <c r="V275" s="349"/>
      <c r="W275" s="349"/>
      <c r="X275" s="349"/>
      <c r="Y275" s="66"/>
      <c r="Z275" s="66"/>
    </row>
    <row r="276" spans="1:53" ht="14.25" customHeight="1" x14ac:dyDescent="0.3">
      <c r="A276" s="338" t="s">
        <v>76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67"/>
      <c r="Z276" s="67"/>
    </row>
    <row r="277" spans="1:53" ht="27" customHeight="1" x14ac:dyDescent="0.3">
      <c r="A277" s="64" t="s">
        <v>443</v>
      </c>
      <c r="B277" s="64" t="s">
        <v>444</v>
      </c>
      <c r="C277" s="37">
        <v>4301031066</v>
      </c>
      <c r="D277" s="325">
        <v>4607091383836</v>
      </c>
      <c r="E277" s="325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4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7"/>
      <c r="P277" s="327"/>
      <c r="Q277" s="327"/>
      <c r="R277" s="328"/>
      <c r="S277" s="40" t="s">
        <v>48</v>
      </c>
      <c r="T277" s="40" t="s">
        <v>48</v>
      </c>
      <c r="U277" s="41" t="s">
        <v>0</v>
      </c>
      <c r="V277" s="59">
        <v>1.7999999999999998</v>
      </c>
      <c r="W277" s="56">
        <f>IFERROR(IF(V277="",0,CEILING((V277/$H277),1)*$H277),"")</f>
        <v>1.8</v>
      </c>
      <c r="X277" s="42">
        <f>IFERROR(IF(W277=0,"",ROUNDUP(W277/H277,0)*0.00753),"")</f>
        <v>7.5300000000000002E-3</v>
      </c>
      <c r="Y277" s="69" t="s">
        <v>48</v>
      </c>
      <c r="Z277" s="70" t="s">
        <v>48</v>
      </c>
      <c r="AD277" s="71"/>
      <c r="BA277" s="225" t="s">
        <v>66</v>
      </c>
    </row>
    <row r="278" spans="1:53" ht="12.5" x14ac:dyDescent="0.25">
      <c r="A278" s="332"/>
      <c r="B278" s="332"/>
      <c r="C278" s="332"/>
      <c r="D278" s="332"/>
      <c r="E278" s="332"/>
      <c r="F278" s="332"/>
      <c r="G278" s="332"/>
      <c r="H278" s="332"/>
      <c r="I278" s="332"/>
      <c r="J278" s="332"/>
      <c r="K278" s="332"/>
      <c r="L278" s="332"/>
      <c r="M278" s="333"/>
      <c r="N278" s="329" t="s">
        <v>43</v>
      </c>
      <c r="O278" s="330"/>
      <c r="P278" s="330"/>
      <c r="Q278" s="330"/>
      <c r="R278" s="330"/>
      <c r="S278" s="330"/>
      <c r="T278" s="331"/>
      <c r="U278" s="43" t="s">
        <v>42</v>
      </c>
      <c r="V278" s="44">
        <f>IFERROR(V277/H277,"0")</f>
        <v>0.99999999999999989</v>
      </c>
      <c r="W278" s="44">
        <f>IFERROR(W277/H277,"0")</f>
        <v>1</v>
      </c>
      <c r="X278" s="44">
        <f>IFERROR(IF(X277="",0,X277),"0")</f>
        <v>7.5300000000000002E-3</v>
      </c>
      <c r="Y278" s="68"/>
      <c r="Z278" s="68"/>
    </row>
    <row r="279" spans="1:53" ht="12.5" x14ac:dyDescent="0.25">
      <c r="A279" s="332"/>
      <c r="B279" s="332"/>
      <c r="C279" s="332"/>
      <c r="D279" s="332"/>
      <c r="E279" s="332"/>
      <c r="F279" s="332"/>
      <c r="G279" s="332"/>
      <c r="H279" s="332"/>
      <c r="I279" s="332"/>
      <c r="J279" s="332"/>
      <c r="K279" s="332"/>
      <c r="L279" s="332"/>
      <c r="M279" s="333"/>
      <c r="N279" s="329" t="s">
        <v>43</v>
      </c>
      <c r="O279" s="330"/>
      <c r="P279" s="330"/>
      <c r="Q279" s="330"/>
      <c r="R279" s="330"/>
      <c r="S279" s="330"/>
      <c r="T279" s="331"/>
      <c r="U279" s="43" t="s">
        <v>0</v>
      </c>
      <c r="V279" s="44">
        <f>IFERROR(SUM(V277:V277),"0")</f>
        <v>1.7999999999999998</v>
      </c>
      <c r="W279" s="44">
        <f>IFERROR(SUM(W277:W277),"0")</f>
        <v>1.8</v>
      </c>
      <c r="X279" s="43"/>
      <c r="Y279" s="68"/>
      <c r="Z279" s="68"/>
    </row>
    <row r="280" spans="1:53" ht="14.25" customHeight="1" x14ac:dyDescent="0.3">
      <c r="A280" s="338" t="s">
        <v>81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67"/>
      <c r="Z280" s="67"/>
    </row>
    <row r="281" spans="1:53" ht="27" customHeight="1" x14ac:dyDescent="0.3">
      <c r="A281" s="64" t="s">
        <v>445</v>
      </c>
      <c r="B281" s="64" t="s">
        <v>446</v>
      </c>
      <c r="C281" s="37">
        <v>4301051142</v>
      </c>
      <c r="D281" s="325">
        <v>4607091387919</v>
      </c>
      <c r="E281" s="325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4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7"/>
      <c r="P281" s="327"/>
      <c r="Q281" s="327"/>
      <c r="R281" s="328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26" t="s">
        <v>66</v>
      </c>
    </row>
    <row r="282" spans="1:53" ht="12.5" x14ac:dyDescent="0.25">
      <c r="A282" s="332"/>
      <c r="B282" s="332"/>
      <c r="C282" s="332"/>
      <c r="D282" s="332"/>
      <c r="E282" s="332"/>
      <c r="F282" s="332"/>
      <c r="G282" s="332"/>
      <c r="H282" s="332"/>
      <c r="I282" s="332"/>
      <c r="J282" s="332"/>
      <c r="K282" s="332"/>
      <c r="L282" s="332"/>
      <c r="M282" s="333"/>
      <c r="N282" s="329" t="s">
        <v>43</v>
      </c>
      <c r="O282" s="330"/>
      <c r="P282" s="330"/>
      <c r="Q282" s="330"/>
      <c r="R282" s="330"/>
      <c r="S282" s="330"/>
      <c r="T282" s="331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ht="12.5" x14ac:dyDescent="0.25">
      <c r="A283" s="332"/>
      <c r="B283" s="332"/>
      <c r="C283" s="332"/>
      <c r="D283" s="332"/>
      <c r="E283" s="332"/>
      <c r="F283" s="332"/>
      <c r="G283" s="332"/>
      <c r="H283" s="332"/>
      <c r="I283" s="332"/>
      <c r="J283" s="332"/>
      <c r="K283" s="332"/>
      <c r="L283" s="332"/>
      <c r="M283" s="333"/>
      <c r="N283" s="329" t="s">
        <v>43</v>
      </c>
      <c r="O283" s="330"/>
      <c r="P283" s="330"/>
      <c r="Q283" s="330"/>
      <c r="R283" s="330"/>
      <c r="S283" s="330"/>
      <c r="T283" s="331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3">
      <c r="A284" s="338" t="s">
        <v>226</v>
      </c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8"/>
      <c r="N284" s="338"/>
      <c r="O284" s="338"/>
      <c r="P284" s="338"/>
      <c r="Q284" s="338"/>
      <c r="R284" s="338"/>
      <c r="S284" s="338"/>
      <c r="T284" s="338"/>
      <c r="U284" s="338"/>
      <c r="V284" s="338"/>
      <c r="W284" s="338"/>
      <c r="X284" s="338"/>
      <c r="Y284" s="67"/>
      <c r="Z284" s="67"/>
    </row>
    <row r="285" spans="1:53" ht="27" customHeight="1" x14ac:dyDescent="0.3">
      <c r="A285" s="64" t="s">
        <v>447</v>
      </c>
      <c r="B285" s="64" t="s">
        <v>448</v>
      </c>
      <c r="C285" s="37">
        <v>4301060324</v>
      </c>
      <c r="D285" s="325">
        <v>4607091388831</v>
      </c>
      <c r="E285" s="325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4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7"/>
      <c r="P285" s="327"/>
      <c r="Q285" s="327"/>
      <c r="R285" s="328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7" t="s">
        <v>66</v>
      </c>
    </row>
    <row r="286" spans="1:53" ht="12.5" x14ac:dyDescent="0.25">
      <c r="A286" s="332"/>
      <c r="B286" s="332"/>
      <c r="C286" s="332"/>
      <c r="D286" s="332"/>
      <c r="E286" s="332"/>
      <c r="F286" s="332"/>
      <c r="G286" s="332"/>
      <c r="H286" s="332"/>
      <c r="I286" s="332"/>
      <c r="J286" s="332"/>
      <c r="K286" s="332"/>
      <c r="L286" s="332"/>
      <c r="M286" s="333"/>
      <c r="N286" s="329" t="s">
        <v>43</v>
      </c>
      <c r="O286" s="330"/>
      <c r="P286" s="330"/>
      <c r="Q286" s="330"/>
      <c r="R286" s="330"/>
      <c r="S286" s="330"/>
      <c r="T286" s="331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t="12.5" x14ac:dyDescent="0.25">
      <c r="A287" s="332"/>
      <c r="B287" s="332"/>
      <c r="C287" s="332"/>
      <c r="D287" s="332"/>
      <c r="E287" s="332"/>
      <c r="F287" s="332"/>
      <c r="G287" s="332"/>
      <c r="H287" s="332"/>
      <c r="I287" s="332"/>
      <c r="J287" s="332"/>
      <c r="K287" s="332"/>
      <c r="L287" s="332"/>
      <c r="M287" s="333"/>
      <c r="N287" s="329" t="s">
        <v>43</v>
      </c>
      <c r="O287" s="330"/>
      <c r="P287" s="330"/>
      <c r="Q287" s="330"/>
      <c r="R287" s="330"/>
      <c r="S287" s="330"/>
      <c r="T287" s="331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3">
      <c r="A288" s="338" t="s">
        <v>94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67"/>
      <c r="Z288" s="67"/>
    </row>
    <row r="289" spans="1:53" ht="27" customHeight="1" x14ac:dyDescent="0.3">
      <c r="A289" s="64" t="s">
        <v>449</v>
      </c>
      <c r="B289" s="64" t="s">
        <v>450</v>
      </c>
      <c r="C289" s="37">
        <v>4301032015</v>
      </c>
      <c r="D289" s="325">
        <v>4607091383102</v>
      </c>
      <c r="E289" s="325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4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7"/>
      <c r="P289" s="327"/>
      <c r="Q289" s="327"/>
      <c r="R289" s="328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28" t="s">
        <v>66</v>
      </c>
    </row>
    <row r="290" spans="1:53" ht="12.5" x14ac:dyDescent="0.25">
      <c r="A290" s="332"/>
      <c r="B290" s="332"/>
      <c r="C290" s="332"/>
      <c r="D290" s="332"/>
      <c r="E290" s="332"/>
      <c r="F290" s="332"/>
      <c r="G290" s="332"/>
      <c r="H290" s="332"/>
      <c r="I290" s="332"/>
      <c r="J290" s="332"/>
      <c r="K290" s="332"/>
      <c r="L290" s="332"/>
      <c r="M290" s="333"/>
      <c r="N290" s="329" t="s">
        <v>43</v>
      </c>
      <c r="O290" s="330"/>
      <c r="P290" s="330"/>
      <c r="Q290" s="330"/>
      <c r="R290" s="330"/>
      <c r="S290" s="330"/>
      <c r="T290" s="331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ht="12.5" x14ac:dyDescent="0.25">
      <c r="A291" s="332"/>
      <c r="B291" s="332"/>
      <c r="C291" s="332"/>
      <c r="D291" s="332"/>
      <c r="E291" s="332"/>
      <c r="F291" s="332"/>
      <c r="G291" s="332"/>
      <c r="H291" s="332"/>
      <c r="I291" s="332"/>
      <c r="J291" s="332"/>
      <c r="K291" s="332"/>
      <c r="L291" s="332"/>
      <c r="M291" s="333"/>
      <c r="N291" s="329" t="s">
        <v>43</v>
      </c>
      <c r="O291" s="330"/>
      <c r="P291" s="330"/>
      <c r="Q291" s="330"/>
      <c r="R291" s="330"/>
      <c r="S291" s="330"/>
      <c r="T291" s="331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5">
      <c r="A292" s="354" t="s">
        <v>451</v>
      </c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354"/>
      <c r="Y292" s="55"/>
      <c r="Z292" s="55"/>
    </row>
    <row r="293" spans="1:53" ht="16.5" customHeight="1" x14ac:dyDescent="0.3">
      <c r="A293" s="349" t="s">
        <v>452</v>
      </c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49"/>
      <c r="P293" s="349"/>
      <c r="Q293" s="349"/>
      <c r="R293" s="349"/>
      <c r="S293" s="349"/>
      <c r="T293" s="349"/>
      <c r="U293" s="349"/>
      <c r="V293" s="349"/>
      <c r="W293" s="349"/>
      <c r="X293" s="349"/>
      <c r="Y293" s="66"/>
      <c r="Z293" s="66"/>
    </row>
    <row r="294" spans="1:53" ht="14.25" customHeight="1" x14ac:dyDescent="0.3">
      <c r="A294" s="338" t="s">
        <v>116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67"/>
      <c r="Z294" s="67"/>
    </row>
    <row r="295" spans="1:53" ht="27" customHeight="1" x14ac:dyDescent="0.3">
      <c r="A295" s="64" t="s">
        <v>453</v>
      </c>
      <c r="B295" s="64" t="s">
        <v>454</v>
      </c>
      <c r="C295" s="37">
        <v>4301011339</v>
      </c>
      <c r="D295" s="325">
        <v>4607091383997</v>
      </c>
      <c r="E295" s="32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7"/>
      <c r="P295" s="327"/>
      <c r="Q295" s="327"/>
      <c r="R295" s="32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ref="W295:W302" si="13">IFERROR(IF(V295="",0,CEILING((V295/$H295),1)*$H295),"")</f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27" customHeight="1" x14ac:dyDescent="0.3">
      <c r="A296" s="64" t="s">
        <v>453</v>
      </c>
      <c r="B296" s="64" t="s">
        <v>455</v>
      </c>
      <c r="C296" s="37">
        <v>4301011239</v>
      </c>
      <c r="D296" s="325">
        <v>4607091383997</v>
      </c>
      <c r="E296" s="32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7"/>
      <c r="P296" s="327"/>
      <c r="Q296" s="327"/>
      <c r="R296" s="32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27" customHeight="1" x14ac:dyDescent="0.3">
      <c r="A297" s="64" t="s">
        <v>456</v>
      </c>
      <c r="B297" s="64" t="s">
        <v>457</v>
      </c>
      <c r="C297" s="37">
        <v>4301011326</v>
      </c>
      <c r="D297" s="325">
        <v>4607091384130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3">
      <c r="A298" s="64" t="s">
        <v>456</v>
      </c>
      <c r="B298" s="64" t="s">
        <v>458</v>
      </c>
      <c r="C298" s="37">
        <v>4301011240</v>
      </c>
      <c r="D298" s="325">
        <v>4607091384130</v>
      </c>
      <c r="E298" s="325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4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16.5" customHeight="1" x14ac:dyDescent="0.3">
      <c r="A299" s="64" t="s">
        <v>459</v>
      </c>
      <c r="B299" s="64" t="s">
        <v>460</v>
      </c>
      <c r="C299" s="37">
        <v>4301011330</v>
      </c>
      <c r="D299" s="325">
        <v>4607091384147</v>
      </c>
      <c r="E299" s="32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16.5" customHeight="1" x14ac:dyDescent="0.3">
      <c r="A300" s="64" t="s">
        <v>459</v>
      </c>
      <c r="B300" s="64" t="s">
        <v>461</v>
      </c>
      <c r="C300" s="37">
        <v>4301011238</v>
      </c>
      <c r="D300" s="325">
        <v>4607091384147</v>
      </c>
      <c r="E300" s="325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24" t="s">
        <v>462</v>
      </c>
      <c r="O300" s="327"/>
      <c r="P300" s="327"/>
      <c r="Q300" s="327"/>
      <c r="R300" s="328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3">
      <c r="A301" s="64" t="s">
        <v>463</v>
      </c>
      <c r="B301" s="64" t="s">
        <v>464</v>
      </c>
      <c r="C301" s="37">
        <v>4301011327</v>
      </c>
      <c r="D301" s="325">
        <v>4607091384154</v>
      </c>
      <c r="E301" s="325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4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7"/>
      <c r="P301" s="327"/>
      <c r="Q301" s="327"/>
      <c r="R301" s="328"/>
      <c r="S301" s="40" t="s">
        <v>48</v>
      </c>
      <c r="T301" s="40" t="s">
        <v>48</v>
      </c>
      <c r="U301" s="41" t="s">
        <v>0</v>
      </c>
      <c r="V301" s="59">
        <v>6</v>
      </c>
      <c r="W301" s="56">
        <f t="shared" si="13"/>
        <v>10</v>
      </c>
      <c r="X301" s="42">
        <f>IFERROR(IF(W301=0,"",ROUNDUP(W301/H301,0)*0.00937),"")</f>
        <v>1.874E-2</v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3">
      <c r="A302" s="64" t="s">
        <v>465</v>
      </c>
      <c r="B302" s="64" t="s">
        <v>466</v>
      </c>
      <c r="C302" s="37">
        <v>4301011332</v>
      </c>
      <c r="D302" s="325">
        <v>4607091384161</v>
      </c>
      <c r="E302" s="325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4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7"/>
      <c r="P302" s="327"/>
      <c r="Q302" s="327"/>
      <c r="R302" s="328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2.5" x14ac:dyDescent="0.25">
      <c r="A303" s="332"/>
      <c r="B303" s="332"/>
      <c r="C303" s="332"/>
      <c r="D303" s="332"/>
      <c r="E303" s="332"/>
      <c r="F303" s="332"/>
      <c r="G303" s="332"/>
      <c r="H303" s="332"/>
      <c r="I303" s="332"/>
      <c r="J303" s="332"/>
      <c r="K303" s="332"/>
      <c r="L303" s="332"/>
      <c r="M303" s="333"/>
      <c r="N303" s="329" t="s">
        <v>43</v>
      </c>
      <c r="O303" s="330"/>
      <c r="P303" s="330"/>
      <c r="Q303" s="330"/>
      <c r="R303" s="330"/>
      <c r="S303" s="330"/>
      <c r="T303" s="331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1.2</v>
      </c>
      <c r="W303" s="44">
        <f>IFERROR(W295/H295,"0")+IFERROR(W296/H296,"0")+IFERROR(W297/H297,"0")+IFERROR(W298/H298,"0")+IFERROR(W299/H299,"0")+IFERROR(W300/H300,"0")+IFERROR(W301/H301,"0")+IFERROR(W302/H302,"0")</f>
        <v>2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1.874E-2</v>
      </c>
      <c r="Y303" s="68"/>
      <c r="Z303" s="68"/>
    </row>
    <row r="304" spans="1:53" ht="12.5" x14ac:dyDescent="0.25">
      <c r="A304" s="332"/>
      <c r="B304" s="332"/>
      <c r="C304" s="332"/>
      <c r="D304" s="332"/>
      <c r="E304" s="332"/>
      <c r="F304" s="332"/>
      <c r="G304" s="332"/>
      <c r="H304" s="332"/>
      <c r="I304" s="332"/>
      <c r="J304" s="332"/>
      <c r="K304" s="332"/>
      <c r="L304" s="332"/>
      <c r="M304" s="333"/>
      <c r="N304" s="329" t="s">
        <v>43</v>
      </c>
      <c r="O304" s="330"/>
      <c r="P304" s="330"/>
      <c r="Q304" s="330"/>
      <c r="R304" s="330"/>
      <c r="S304" s="330"/>
      <c r="T304" s="331"/>
      <c r="U304" s="43" t="s">
        <v>0</v>
      </c>
      <c r="V304" s="44">
        <f>IFERROR(SUM(V295:V302),"0")</f>
        <v>6</v>
      </c>
      <c r="W304" s="44">
        <f>IFERROR(SUM(W295:W302),"0")</f>
        <v>10</v>
      </c>
      <c r="X304" s="43"/>
      <c r="Y304" s="68"/>
      <c r="Z304" s="68"/>
    </row>
    <row r="305" spans="1:53" ht="14.25" customHeight="1" x14ac:dyDescent="0.3">
      <c r="A305" s="338" t="s">
        <v>108</v>
      </c>
      <c r="B305" s="338"/>
      <c r="C305" s="338"/>
      <c r="D305" s="338"/>
      <c r="E305" s="338"/>
      <c r="F305" s="338"/>
      <c r="G305" s="338"/>
      <c r="H305" s="338"/>
      <c r="I305" s="338"/>
      <c r="J305" s="338"/>
      <c r="K305" s="338"/>
      <c r="L305" s="338"/>
      <c r="M305" s="338"/>
      <c r="N305" s="338"/>
      <c r="O305" s="338"/>
      <c r="P305" s="338"/>
      <c r="Q305" s="338"/>
      <c r="R305" s="338"/>
      <c r="S305" s="338"/>
      <c r="T305" s="338"/>
      <c r="U305" s="338"/>
      <c r="V305" s="338"/>
      <c r="W305" s="338"/>
      <c r="X305" s="338"/>
      <c r="Y305" s="67"/>
      <c r="Z305" s="67"/>
    </row>
    <row r="306" spans="1:53" ht="27" customHeight="1" x14ac:dyDescent="0.3">
      <c r="A306" s="64" t="s">
        <v>467</v>
      </c>
      <c r="B306" s="64" t="s">
        <v>468</v>
      </c>
      <c r="C306" s="37">
        <v>4301020178</v>
      </c>
      <c r="D306" s="325">
        <v>4607091383980</v>
      </c>
      <c r="E306" s="32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4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7"/>
      <c r="P306" s="327"/>
      <c r="Q306" s="327"/>
      <c r="R306" s="328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37" t="s">
        <v>66</v>
      </c>
    </row>
    <row r="307" spans="1:53" ht="16.5" customHeight="1" x14ac:dyDescent="0.3">
      <c r="A307" s="64" t="s">
        <v>469</v>
      </c>
      <c r="B307" s="64" t="s">
        <v>470</v>
      </c>
      <c r="C307" s="37">
        <v>4301020270</v>
      </c>
      <c r="D307" s="325">
        <v>4680115883314</v>
      </c>
      <c r="E307" s="325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140</v>
      </c>
      <c r="M307" s="38">
        <v>50</v>
      </c>
      <c r="N307" s="422" t="s">
        <v>471</v>
      </c>
      <c r="O307" s="327"/>
      <c r="P307" s="327"/>
      <c r="Q307" s="327"/>
      <c r="R307" s="328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8" t="s">
        <v>66</v>
      </c>
    </row>
    <row r="308" spans="1:53" ht="27" customHeight="1" x14ac:dyDescent="0.3">
      <c r="A308" s="64" t="s">
        <v>472</v>
      </c>
      <c r="B308" s="64" t="s">
        <v>473</v>
      </c>
      <c r="C308" s="37">
        <v>4301020179</v>
      </c>
      <c r="D308" s="325">
        <v>4607091384178</v>
      </c>
      <c r="E308" s="325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4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7"/>
      <c r="P308" s="327"/>
      <c r="Q308" s="327"/>
      <c r="R308" s="328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39" t="s">
        <v>66</v>
      </c>
    </row>
    <row r="309" spans="1:53" ht="12.5" x14ac:dyDescent="0.25">
      <c r="A309" s="332"/>
      <c r="B309" s="332"/>
      <c r="C309" s="332"/>
      <c r="D309" s="332"/>
      <c r="E309" s="332"/>
      <c r="F309" s="332"/>
      <c r="G309" s="332"/>
      <c r="H309" s="332"/>
      <c r="I309" s="332"/>
      <c r="J309" s="332"/>
      <c r="K309" s="332"/>
      <c r="L309" s="332"/>
      <c r="M309" s="333"/>
      <c r="N309" s="329" t="s">
        <v>43</v>
      </c>
      <c r="O309" s="330"/>
      <c r="P309" s="330"/>
      <c r="Q309" s="330"/>
      <c r="R309" s="330"/>
      <c r="S309" s="330"/>
      <c r="T309" s="331"/>
      <c r="U309" s="43" t="s">
        <v>42</v>
      </c>
      <c r="V309" s="44">
        <f>IFERROR(V306/H306,"0")+IFERROR(V307/H307,"0")+IFERROR(V308/H308,"0")</f>
        <v>0</v>
      </c>
      <c r="W309" s="44">
        <f>IFERROR(W306/H306,"0")+IFERROR(W307/H307,"0")+IFERROR(W308/H308,"0")</f>
        <v>0</v>
      </c>
      <c r="X309" s="44">
        <f>IFERROR(IF(X306="",0,X306),"0")+IFERROR(IF(X307="",0,X307),"0")+IFERROR(IF(X308="",0,X308),"0")</f>
        <v>0</v>
      </c>
      <c r="Y309" s="68"/>
      <c r="Z309" s="68"/>
    </row>
    <row r="310" spans="1:53" ht="12.5" x14ac:dyDescent="0.25">
      <c r="A310" s="332"/>
      <c r="B310" s="332"/>
      <c r="C310" s="332"/>
      <c r="D310" s="332"/>
      <c r="E310" s="332"/>
      <c r="F310" s="332"/>
      <c r="G310" s="332"/>
      <c r="H310" s="332"/>
      <c r="I310" s="332"/>
      <c r="J310" s="332"/>
      <c r="K310" s="332"/>
      <c r="L310" s="332"/>
      <c r="M310" s="333"/>
      <c r="N310" s="329" t="s">
        <v>43</v>
      </c>
      <c r="O310" s="330"/>
      <c r="P310" s="330"/>
      <c r="Q310" s="330"/>
      <c r="R310" s="330"/>
      <c r="S310" s="330"/>
      <c r="T310" s="331"/>
      <c r="U310" s="43" t="s">
        <v>0</v>
      </c>
      <c r="V310" s="44">
        <f>IFERROR(SUM(V306:V308),"0")</f>
        <v>0</v>
      </c>
      <c r="W310" s="44">
        <f>IFERROR(SUM(W306:W308),"0")</f>
        <v>0</v>
      </c>
      <c r="X310" s="43"/>
      <c r="Y310" s="68"/>
      <c r="Z310" s="68"/>
    </row>
    <row r="311" spans="1:53" ht="14.25" customHeight="1" x14ac:dyDescent="0.3">
      <c r="A311" s="338" t="s">
        <v>81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67"/>
      <c r="Z311" s="67"/>
    </row>
    <row r="312" spans="1:53" ht="27" customHeight="1" x14ac:dyDescent="0.3">
      <c r="A312" s="64" t="s">
        <v>474</v>
      </c>
      <c r="B312" s="64" t="s">
        <v>475</v>
      </c>
      <c r="C312" s="37">
        <v>4301051560</v>
      </c>
      <c r="D312" s="325">
        <v>4607091383928</v>
      </c>
      <c r="E312" s="325"/>
      <c r="F312" s="63">
        <v>1.3</v>
      </c>
      <c r="G312" s="38">
        <v>6</v>
      </c>
      <c r="H312" s="63">
        <v>7.8</v>
      </c>
      <c r="I312" s="63">
        <v>8.3699999999999992</v>
      </c>
      <c r="J312" s="38">
        <v>56</v>
      </c>
      <c r="K312" s="38" t="s">
        <v>112</v>
      </c>
      <c r="L312" s="39" t="s">
        <v>140</v>
      </c>
      <c r="M312" s="38">
        <v>40</v>
      </c>
      <c r="N312" s="419" t="s">
        <v>476</v>
      </c>
      <c r="O312" s="327"/>
      <c r="P312" s="327"/>
      <c r="Q312" s="327"/>
      <c r="R312" s="32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0" t="s">
        <v>66</v>
      </c>
    </row>
    <row r="313" spans="1:53" ht="27" customHeight="1" x14ac:dyDescent="0.3">
      <c r="A313" s="64" t="s">
        <v>477</v>
      </c>
      <c r="B313" s="64" t="s">
        <v>478</v>
      </c>
      <c r="C313" s="37">
        <v>4301051298</v>
      </c>
      <c r="D313" s="325">
        <v>4607091384260</v>
      </c>
      <c r="E313" s="325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35</v>
      </c>
      <c r="N313" s="4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7"/>
      <c r="P313" s="327"/>
      <c r="Q313" s="327"/>
      <c r="R313" s="32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1" t="s">
        <v>66</v>
      </c>
    </row>
    <row r="314" spans="1:53" ht="12.5" x14ac:dyDescent="0.25">
      <c r="A314" s="332"/>
      <c r="B314" s="332"/>
      <c r="C314" s="332"/>
      <c r="D314" s="332"/>
      <c r="E314" s="332"/>
      <c r="F314" s="332"/>
      <c r="G314" s="332"/>
      <c r="H314" s="332"/>
      <c r="I314" s="332"/>
      <c r="J314" s="332"/>
      <c r="K314" s="332"/>
      <c r="L314" s="332"/>
      <c r="M314" s="333"/>
      <c r="N314" s="329" t="s">
        <v>43</v>
      </c>
      <c r="O314" s="330"/>
      <c r="P314" s="330"/>
      <c r="Q314" s="330"/>
      <c r="R314" s="330"/>
      <c r="S314" s="330"/>
      <c r="T314" s="331"/>
      <c r="U314" s="43" t="s">
        <v>42</v>
      </c>
      <c r="V314" s="44">
        <f>IFERROR(V312/H312,"0")+IFERROR(V313/H313,"0")</f>
        <v>0</v>
      </c>
      <c r="W314" s="44">
        <f>IFERROR(W312/H312,"0")+IFERROR(W313/H313,"0")</f>
        <v>0</v>
      </c>
      <c r="X314" s="44">
        <f>IFERROR(IF(X312="",0,X312),"0")+IFERROR(IF(X313="",0,X313),"0")</f>
        <v>0</v>
      </c>
      <c r="Y314" s="68"/>
      <c r="Z314" s="68"/>
    </row>
    <row r="315" spans="1:53" ht="12.5" x14ac:dyDescent="0.25">
      <c r="A315" s="332"/>
      <c r="B315" s="332"/>
      <c r="C315" s="332"/>
      <c r="D315" s="332"/>
      <c r="E315" s="332"/>
      <c r="F315" s="332"/>
      <c r="G315" s="332"/>
      <c r="H315" s="332"/>
      <c r="I315" s="332"/>
      <c r="J315" s="332"/>
      <c r="K315" s="332"/>
      <c r="L315" s="332"/>
      <c r="M315" s="333"/>
      <c r="N315" s="329" t="s">
        <v>43</v>
      </c>
      <c r="O315" s="330"/>
      <c r="P315" s="330"/>
      <c r="Q315" s="330"/>
      <c r="R315" s="330"/>
      <c r="S315" s="330"/>
      <c r="T315" s="331"/>
      <c r="U315" s="43" t="s">
        <v>0</v>
      </c>
      <c r="V315" s="44">
        <f>IFERROR(SUM(V312:V313),"0")</f>
        <v>0</v>
      </c>
      <c r="W315" s="44">
        <f>IFERROR(SUM(W312:W313),"0")</f>
        <v>0</v>
      </c>
      <c r="X315" s="43"/>
      <c r="Y315" s="68"/>
      <c r="Z315" s="68"/>
    </row>
    <row r="316" spans="1:53" ht="14.25" customHeight="1" x14ac:dyDescent="0.3">
      <c r="A316" s="338" t="s">
        <v>226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67"/>
      <c r="Z316" s="67"/>
    </row>
    <row r="317" spans="1:53" ht="16.5" customHeight="1" x14ac:dyDescent="0.3">
      <c r="A317" s="64" t="s">
        <v>479</v>
      </c>
      <c r="B317" s="64" t="s">
        <v>480</v>
      </c>
      <c r="C317" s="37">
        <v>4301060314</v>
      </c>
      <c r="D317" s="325">
        <v>4607091384673</v>
      </c>
      <c r="E317" s="325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30</v>
      </c>
      <c r="N317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7"/>
      <c r="P317" s="327"/>
      <c r="Q317" s="327"/>
      <c r="R317" s="328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12.5" x14ac:dyDescent="0.25">
      <c r="A318" s="332"/>
      <c r="B318" s="332"/>
      <c r="C318" s="332"/>
      <c r="D318" s="332"/>
      <c r="E318" s="332"/>
      <c r="F318" s="332"/>
      <c r="G318" s="332"/>
      <c r="H318" s="332"/>
      <c r="I318" s="332"/>
      <c r="J318" s="332"/>
      <c r="K318" s="332"/>
      <c r="L318" s="332"/>
      <c r="M318" s="333"/>
      <c r="N318" s="329" t="s">
        <v>43</v>
      </c>
      <c r="O318" s="330"/>
      <c r="P318" s="330"/>
      <c r="Q318" s="330"/>
      <c r="R318" s="330"/>
      <c r="S318" s="330"/>
      <c r="T318" s="331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t="12.5" x14ac:dyDescent="0.25">
      <c r="A319" s="332"/>
      <c r="B319" s="332"/>
      <c r="C319" s="332"/>
      <c r="D319" s="332"/>
      <c r="E319" s="332"/>
      <c r="F319" s="332"/>
      <c r="G319" s="332"/>
      <c r="H319" s="332"/>
      <c r="I319" s="332"/>
      <c r="J319" s="332"/>
      <c r="K319" s="332"/>
      <c r="L319" s="332"/>
      <c r="M319" s="333"/>
      <c r="N319" s="329" t="s">
        <v>43</v>
      </c>
      <c r="O319" s="330"/>
      <c r="P319" s="330"/>
      <c r="Q319" s="330"/>
      <c r="R319" s="330"/>
      <c r="S319" s="330"/>
      <c r="T319" s="331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6.5" customHeight="1" x14ac:dyDescent="0.3">
      <c r="A320" s="349" t="s">
        <v>481</v>
      </c>
      <c r="B320" s="349"/>
      <c r="C320" s="349"/>
      <c r="D320" s="349"/>
      <c r="E320" s="349"/>
      <c r="F320" s="349"/>
      <c r="G320" s="349"/>
      <c r="H320" s="349"/>
      <c r="I320" s="349"/>
      <c r="J320" s="349"/>
      <c r="K320" s="349"/>
      <c r="L320" s="349"/>
      <c r="M320" s="349"/>
      <c r="N320" s="349"/>
      <c r="O320" s="349"/>
      <c r="P320" s="349"/>
      <c r="Q320" s="349"/>
      <c r="R320" s="349"/>
      <c r="S320" s="349"/>
      <c r="T320" s="349"/>
      <c r="U320" s="349"/>
      <c r="V320" s="349"/>
      <c r="W320" s="349"/>
      <c r="X320" s="349"/>
      <c r="Y320" s="66"/>
      <c r="Z320" s="66"/>
    </row>
    <row r="321" spans="1:53" ht="14.25" customHeight="1" x14ac:dyDescent="0.3">
      <c r="A321" s="338" t="s">
        <v>116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67"/>
      <c r="Z321" s="67"/>
    </row>
    <row r="322" spans="1:53" ht="27" customHeight="1" x14ac:dyDescent="0.3">
      <c r="A322" s="64" t="s">
        <v>482</v>
      </c>
      <c r="B322" s="64" t="s">
        <v>483</v>
      </c>
      <c r="C322" s="37">
        <v>4301011324</v>
      </c>
      <c r="D322" s="325">
        <v>4607091384185</v>
      </c>
      <c r="E322" s="325"/>
      <c r="F322" s="63">
        <v>0.8</v>
      </c>
      <c r="G322" s="38">
        <v>15</v>
      </c>
      <c r="H322" s="63">
        <v>12</v>
      </c>
      <c r="I322" s="63">
        <v>12.48</v>
      </c>
      <c r="J322" s="38">
        <v>56</v>
      </c>
      <c r="K322" s="38" t="s">
        <v>112</v>
      </c>
      <c r="L322" s="39" t="s">
        <v>79</v>
      </c>
      <c r="M322" s="38">
        <v>60</v>
      </c>
      <c r="N322" s="4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7"/>
      <c r="P322" s="327"/>
      <c r="Q322" s="327"/>
      <c r="R322" s="328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3">
      <c r="A323" s="64" t="s">
        <v>484</v>
      </c>
      <c r="B323" s="64" t="s">
        <v>485</v>
      </c>
      <c r="C323" s="37">
        <v>4301011312</v>
      </c>
      <c r="D323" s="325">
        <v>4607091384192</v>
      </c>
      <c r="E323" s="325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111</v>
      </c>
      <c r="M323" s="38">
        <v>60</v>
      </c>
      <c r="N323" s="4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7"/>
      <c r="P323" s="327"/>
      <c r="Q323" s="327"/>
      <c r="R323" s="328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ht="27" customHeight="1" x14ac:dyDescent="0.3">
      <c r="A324" s="64" t="s">
        <v>486</v>
      </c>
      <c r="B324" s="64" t="s">
        <v>487</v>
      </c>
      <c r="C324" s="37">
        <v>4301011483</v>
      </c>
      <c r="D324" s="325">
        <v>4680115881907</v>
      </c>
      <c r="E324" s="325"/>
      <c r="F324" s="63">
        <v>1.8</v>
      </c>
      <c r="G324" s="38">
        <v>6</v>
      </c>
      <c r="H324" s="63">
        <v>10.8</v>
      </c>
      <c r="I324" s="63">
        <v>11.28</v>
      </c>
      <c r="J324" s="38">
        <v>56</v>
      </c>
      <c r="K324" s="38" t="s">
        <v>112</v>
      </c>
      <c r="L324" s="39" t="s">
        <v>79</v>
      </c>
      <c r="M324" s="38">
        <v>60</v>
      </c>
      <c r="N324" s="4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5" t="s">
        <v>66</v>
      </c>
    </row>
    <row r="325" spans="1:53" ht="27" customHeight="1" x14ac:dyDescent="0.3">
      <c r="A325" s="64" t="s">
        <v>488</v>
      </c>
      <c r="B325" s="64" t="s">
        <v>489</v>
      </c>
      <c r="C325" s="37">
        <v>4301011303</v>
      </c>
      <c r="D325" s="325">
        <v>4607091384680</v>
      </c>
      <c r="E325" s="325"/>
      <c r="F325" s="63">
        <v>0.4</v>
      </c>
      <c r="G325" s="38">
        <v>10</v>
      </c>
      <c r="H325" s="63">
        <v>4</v>
      </c>
      <c r="I325" s="63">
        <v>4.21</v>
      </c>
      <c r="J325" s="38">
        <v>120</v>
      </c>
      <c r="K325" s="38" t="s">
        <v>80</v>
      </c>
      <c r="L325" s="39" t="s">
        <v>79</v>
      </c>
      <c r="M325" s="38">
        <v>60</v>
      </c>
      <c r="N325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IFERROR(IF(W325=0,"",ROUNDUP(W325/H325,0)*0.00937),"")</f>
        <v/>
      </c>
      <c r="Y325" s="69" t="s">
        <v>48</v>
      </c>
      <c r="Z325" s="70" t="s">
        <v>48</v>
      </c>
      <c r="AD325" s="71"/>
      <c r="BA325" s="246" t="s">
        <v>66</v>
      </c>
    </row>
    <row r="326" spans="1:53" ht="12.5" x14ac:dyDescent="0.25">
      <c r="A326" s="332"/>
      <c r="B326" s="332"/>
      <c r="C326" s="332"/>
      <c r="D326" s="332"/>
      <c r="E326" s="332"/>
      <c r="F326" s="332"/>
      <c r="G326" s="332"/>
      <c r="H326" s="332"/>
      <c r="I326" s="332"/>
      <c r="J326" s="332"/>
      <c r="K326" s="332"/>
      <c r="L326" s="332"/>
      <c r="M326" s="333"/>
      <c r="N326" s="329" t="s">
        <v>43</v>
      </c>
      <c r="O326" s="330"/>
      <c r="P326" s="330"/>
      <c r="Q326" s="330"/>
      <c r="R326" s="330"/>
      <c r="S326" s="330"/>
      <c r="T326" s="331"/>
      <c r="U326" s="43" t="s">
        <v>42</v>
      </c>
      <c r="V326" s="44">
        <f>IFERROR(V322/H322,"0")+IFERROR(V323/H323,"0")+IFERROR(V324/H324,"0")+IFERROR(V325/H325,"0")</f>
        <v>0</v>
      </c>
      <c r="W326" s="44">
        <f>IFERROR(W322/H322,"0")+IFERROR(W323/H323,"0")+IFERROR(W324/H324,"0")+IFERROR(W325/H325,"0")</f>
        <v>0</v>
      </c>
      <c r="X326" s="44">
        <f>IFERROR(IF(X322="",0,X322),"0")+IFERROR(IF(X323="",0,X323),"0")+IFERROR(IF(X324="",0,X324),"0")+IFERROR(IF(X325="",0,X325),"0")</f>
        <v>0</v>
      </c>
      <c r="Y326" s="68"/>
      <c r="Z326" s="68"/>
    </row>
    <row r="327" spans="1:53" ht="12.5" x14ac:dyDescent="0.25">
      <c r="A327" s="332"/>
      <c r="B327" s="332"/>
      <c r="C327" s="332"/>
      <c r="D327" s="332"/>
      <c r="E327" s="332"/>
      <c r="F327" s="332"/>
      <c r="G327" s="332"/>
      <c r="H327" s="332"/>
      <c r="I327" s="332"/>
      <c r="J327" s="332"/>
      <c r="K327" s="332"/>
      <c r="L327" s="332"/>
      <c r="M327" s="333"/>
      <c r="N327" s="329" t="s">
        <v>43</v>
      </c>
      <c r="O327" s="330"/>
      <c r="P327" s="330"/>
      <c r="Q327" s="330"/>
      <c r="R327" s="330"/>
      <c r="S327" s="330"/>
      <c r="T327" s="331"/>
      <c r="U327" s="43" t="s">
        <v>0</v>
      </c>
      <c r="V327" s="44">
        <f>IFERROR(SUM(V322:V325),"0")</f>
        <v>0</v>
      </c>
      <c r="W327" s="44">
        <f>IFERROR(SUM(W322:W325),"0")</f>
        <v>0</v>
      </c>
      <c r="X327" s="43"/>
      <c r="Y327" s="68"/>
      <c r="Z327" s="68"/>
    </row>
    <row r="328" spans="1:53" ht="14.25" customHeight="1" x14ac:dyDescent="0.3">
      <c r="A328" s="338" t="s">
        <v>76</v>
      </c>
      <c r="B328" s="338"/>
      <c r="C328" s="338"/>
      <c r="D328" s="338"/>
      <c r="E328" s="338"/>
      <c r="F328" s="338"/>
      <c r="G328" s="338"/>
      <c r="H328" s="338"/>
      <c r="I328" s="338"/>
      <c r="J328" s="338"/>
      <c r="K328" s="338"/>
      <c r="L328" s="338"/>
      <c r="M328" s="338"/>
      <c r="N328" s="338"/>
      <c r="O328" s="338"/>
      <c r="P328" s="338"/>
      <c r="Q328" s="338"/>
      <c r="R328" s="338"/>
      <c r="S328" s="338"/>
      <c r="T328" s="338"/>
      <c r="U328" s="338"/>
      <c r="V328" s="338"/>
      <c r="W328" s="338"/>
      <c r="X328" s="338"/>
      <c r="Y328" s="67"/>
      <c r="Z328" s="67"/>
    </row>
    <row r="329" spans="1:53" ht="27" customHeight="1" x14ac:dyDescent="0.3">
      <c r="A329" s="64" t="s">
        <v>490</v>
      </c>
      <c r="B329" s="64" t="s">
        <v>491</v>
      </c>
      <c r="C329" s="37">
        <v>4301031139</v>
      </c>
      <c r="D329" s="325">
        <v>4607091384802</v>
      </c>
      <c r="E329" s="325"/>
      <c r="F329" s="63">
        <v>0.73</v>
      </c>
      <c r="G329" s="38">
        <v>6</v>
      </c>
      <c r="H329" s="63">
        <v>4.38</v>
      </c>
      <c r="I329" s="63">
        <v>4.58</v>
      </c>
      <c r="J329" s="38">
        <v>156</v>
      </c>
      <c r="K329" s="38" t="s">
        <v>80</v>
      </c>
      <c r="L329" s="39" t="s">
        <v>79</v>
      </c>
      <c r="M329" s="38">
        <v>35</v>
      </c>
      <c r="N329" s="4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7"/>
      <c r="P329" s="327"/>
      <c r="Q329" s="327"/>
      <c r="R329" s="32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7" t="s">
        <v>66</v>
      </c>
    </row>
    <row r="330" spans="1:53" ht="27" customHeight="1" x14ac:dyDescent="0.3">
      <c r="A330" s="64" t="s">
        <v>492</v>
      </c>
      <c r="B330" s="64" t="s">
        <v>493</v>
      </c>
      <c r="C330" s="37">
        <v>4301031140</v>
      </c>
      <c r="D330" s="325">
        <v>4607091384826</v>
      </c>
      <c r="E330" s="325"/>
      <c r="F330" s="63">
        <v>0.35</v>
      </c>
      <c r="G330" s="38">
        <v>8</v>
      </c>
      <c r="H330" s="63">
        <v>2.8</v>
      </c>
      <c r="I330" s="63">
        <v>2.9</v>
      </c>
      <c r="J330" s="38">
        <v>234</v>
      </c>
      <c r="K330" s="38" t="s">
        <v>183</v>
      </c>
      <c r="L330" s="39" t="s">
        <v>79</v>
      </c>
      <c r="M330" s="38">
        <v>35</v>
      </c>
      <c r="N330" s="4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7"/>
      <c r="P330" s="327"/>
      <c r="Q330" s="327"/>
      <c r="R330" s="328"/>
      <c r="S330" s="40" t="s">
        <v>48</v>
      </c>
      <c r="T330" s="40" t="s">
        <v>48</v>
      </c>
      <c r="U330" s="41" t="s">
        <v>0</v>
      </c>
      <c r="V330" s="59">
        <v>2.8</v>
      </c>
      <c r="W330" s="56">
        <f>IFERROR(IF(V330="",0,CEILING((V330/$H330),1)*$H330),"")</f>
        <v>2.8</v>
      </c>
      <c r="X330" s="42">
        <f>IFERROR(IF(W330=0,"",ROUNDUP(W330/H330,0)*0.00502),"")</f>
        <v>5.0200000000000002E-3</v>
      </c>
      <c r="Y330" s="69" t="s">
        <v>48</v>
      </c>
      <c r="Z330" s="70" t="s">
        <v>48</v>
      </c>
      <c r="AD330" s="71"/>
      <c r="BA330" s="248" t="s">
        <v>66</v>
      </c>
    </row>
    <row r="331" spans="1:53" ht="12.5" x14ac:dyDescent="0.25">
      <c r="A331" s="332"/>
      <c r="B331" s="332"/>
      <c r="C331" s="332"/>
      <c r="D331" s="332"/>
      <c r="E331" s="332"/>
      <c r="F331" s="332"/>
      <c r="G331" s="332"/>
      <c r="H331" s="332"/>
      <c r="I331" s="332"/>
      <c r="J331" s="332"/>
      <c r="K331" s="332"/>
      <c r="L331" s="332"/>
      <c r="M331" s="333"/>
      <c r="N331" s="329" t="s">
        <v>43</v>
      </c>
      <c r="O331" s="330"/>
      <c r="P331" s="330"/>
      <c r="Q331" s="330"/>
      <c r="R331" s="330"/>
      <c r="S331" s="330"/>
      <c r="T331" s="331"/>
      <c r="U331" s="43" t="s">
        <v>42</v>
      </c>
      <c r="V331" s="44">
        <f>IFERROR(V329/H329,"0")+IFERROR(V330/H330,"0")</f>
        <v>1</v>
      </c>
      <c r="W331" s="44">
        <f>IFERROR(W329/H329,"0")+IFERROR(W330/H330,"0")</f>
        <v>1</v>
      </c>
      <c r="X331" s="44">
        <f>IFERROR(IF(X329="",0,X329),"0")+IFERROR(IF(X330="",0,X330),"0")</f>
        <v>5.0200000000000002E-3</v>
      </c>
      <c r="Y331" s="68"/>
      <c r="Z331" s="68"/>
    </row>
    <row r="332" spans="1:53" ht="12.5" x14ac:dyDescent="0.25">
      <c r="A332" s="332"/>
      <c r="B332" s="332"/>
      <c r="C332" s="332"/>
      <c r="D332" s="332"/>
      <c r="E332" s="332"/>
      <c r="F332" s="332"/>
      <c r="G332" s="332"/>
      <c r="H332" s="332"/>
      <c r="I332" s="332"/>
      <c r="J332" s="332"/>
      <c r="K332" s="332"/>
      <c r="L332" s="332"/>
      <c r="M332" s="333"/>
      <c r="N332" s="329" t="s">
        <v>43</v>
      </c>
      <c r="O332" s="330"/>
      <c r="P332" s="330"/>
      <c r="Q332" s="330"/>
      <c r="R332" s="330"/>
      <c r="S332" s="330"/>
      <c r="T332" s="331"/>
      <c r="U332" s="43" t="s">
        <v>0</v>
      </c>
      <c r="V332" s="44">
        <f>IFERROR(SUM(V329:V330),"0")</f>
        <v>2.8</v>
      </c>
      <c r="W332" s="44">
        <f>IFERROR(SUM(W329:W330),"0")</f>
        <v>2.8</v>
      </c>
      <c r="X332" s="43"/>
      <c r="Y332" s="68"/>
      <c r="Z332" s="68"/>
    </row>
    <row r="333" spans="1:53" ht="14.25" customHeight="1" x14ac:dyDescent="0.3">
      <c r="A333" s="338" t="s">
        <v>81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67"/>
      <c r="Z333" s="67"/>
    </row>
    <row r="334" spans="1:53" ht="27" customHeight="1" x14ac:dyDescent="0.3">
      <c r="A334" s="64" t="s">
        <v>494</v>
      </c>
      <c r="B334" s="64" t="s">
        <v>495</v>
      </c>
      <c r="C334" s="37">
        <v>4301051303</v>
      </c>
      <c r="D334" s="325">
        <v>4607091384246</v>
      </c>
      <c r="E334" s="325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112</v>
      </c>
      <c r="L334" s="39" t="s">
        <v>79</v>
      </c>
      <c r="M334" s="38">
        <v>40</v>
      </c>
      <c r="N334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7"/>
      <c r="P334" s="327"/>
      <c r="Q334" s="327"/>
      <c r="R334" s="328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49" t="s">
        <v>66</v>
      </c>
    </row>
    <row r="335" spans="1:53" ht="27" customHeight="1" x14ac:dyDescent="0.3">
      <c r="A335" s="64" t="s">
        <v>496</v>
      </c>
      <c r="B335" s="64" t="s">
        <v>497</v>
      </c>
      <c r="C335" s="37">
        <v>4301051445</v>
      </c>
      <c r="D335" s="325">
        <v>4680115881976</v>
      </c>
      <c r="E335" s="325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7"/>
      <c r="P335" s="327"/>
      <c r="Q335" s="327"/>
      <c r="R335" s="328"/>
      <c r="S335" s="40" t="s">
        <v>48</v>
      </c>
      <c r="T335" s="40" t="s">
        <v>48</v>
      </c>
      <c r="U335" s="41" t="s">
        <v>0</v>
      </c>
      <c r="V335" s="59">
        <v>12</v>
      </c>
      <c r="W335" s="56">
        <f>IFERROR(IF(V335="",0,CEILING((V335/$H335),1)*$H335),"")</f>
        <v>15.6</v>
      </c>
      <c r="X335" s="42">
        <f>IFERROR(IF(W335=0,"",ROUNDUP(W335/H335,0)*0.02175),"")</f>
        <v>4.3499999999999997E-2</v>
      </c>
      <c r="Y335" s="69" t="s">
        <v>48</v>
      </c>
      <c r="Z335" s="70" t="s">
        <v>48</v>
      </c>
      <c r="AD335" s="71"/>
      <c r="BA335" s="250" t="s">
        <v>66</v>
      </c>
    </row>
    <row r="336" spans="1:53" ht="27" customHeight="1" x14ac:dyDescent="0.3">
      <c r="A336" s="64" t="s">
        <v>498</v>
      </c>
      <c r="B336" s="64" t="s">
        <v>499</v>
      </c>
      <c r="C336" s="37">
        <v>4301051297</v>
      </c>
      <c r="D336" s="325">
        <v>4607091384253</v>
      </c>
      <c r="E336" s="325"/>
      <c r="F336" s="63">
        <v>0.4</v>
      </c>
      <c r="G336" s="38">
        <v>6</v>
      </c>
      <c r="H336" s="63">
        <v>2.4</v>
      </c>
      <c r="I336" s="63">
        <v>2.6840000000000002</v>
      </c>
      <c r="J336" s="38">
        <v>156</v>
      </c>
      <c r="K336" s="38" t="s">
        <v>80</v>
      </c>
      <c r="L336" s="39" t="s">
        <v>79</v>
      </c>
      <c r="M336" s="38">
        <v>40</v>
      </c>
      <c r="N336" s="4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7"/>
      <c r="P336" s="327"/>
      <c r="Q336" s="327"/>
      <c r="R336" s="328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1" t="s">
        <v>66</v>
      </c>
    </row>
    <row r="337" spans="1:53" ht="27" customHeight="1" x14ac:dyDescent="0.3">
      <c r="A337" s="64" t="s">
        <v>500</v>
      </c>
      <c r="B337" s="64" t="s">
        <v>501</v>
      </c>
      <c r="C337" s="37">
        <v>4301051444</v>
      </c>
      <c r="D337" s="325">
        <v>4680115881969</v>
      </c>
      <c r="E337" s="325"/>
      <c r="F337" s="63">
        <v>0.4</v>
      </c>
      <c r="G337" s="38">
        <v>6</v>
      </c>
      <c r="H337" s="63">
        <v>2.4</v>
      </c>
      <c r="I337" s="63">
        <v>2.6</v>
      </c>
      <c r="J337" s="38">
        <v>156</v>
      </c>
      <c r="K337" s="38" t="s">
        <v>80</v>
      </c>
      <c r="L337" s="39" t="s">
        <v>79</v>
      </c>
      <c r="M337" s="38">
        <v>40</v>
      </c>
      <c r="N337" s="4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7"/>
      <c r="P337" s="327"/>
      <c r="Q337" s="327"/>
      <c r="R337" s="32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52" t="s">
        <v>66</v>
      </c>
    </row>
    <row r="338" spans="1:53" ht="12.5" x14ac:dyDescent="0.25">
      <c r="A338" s="332"/>
      <c r="B338" s="332"/>
      <c r="C338" s="332"/>
      <c r="D338" s="332"/>
      <c r="E338" s="332"/>
      <c r="F338" s="332"/>
      <c r="G338" s="332"/>
      <c r="H338" s="332"/>
      <c r="I338" s="332"/>
      <c r="J338" s="332"/>
      <c r="K338" s="332"/>
      <c r="L338" s="332"/>
      <c r="M338" s="333"/>
      <c r="N338" s="329" t="s">
        <v>43</v>
      </c>
      <c r="O338" s="330"/>
      <c r="P338" s="330"/>
      <c r="Q338" s="330"/>
      <c r="R338" s="330"/>
      <c r="S338" s="330"/>
      <c r="T338" s="331"/>
      <c r="U338" s="43" t="s">
        <v>42</v>
      </c>
      <c r="V338" s="44">
        <f>IFERROR(V334/H334,"0")+IFERROR(V335/H335,"0")+IFERROR(V336/H336,"0")+IFERROR(V337/H337,"0")</f>
        <v>1.5384615384615385</v>
      </c>
      <c r="W338" s="44">
        <f>IFERROR(W334/H334,"0")+IFERROR(W335/H335,"0")+IFERROR(W336/H336,"0")+IFERROR(W337/H337,"0")</f>
        <v>2</v>
      </c>
      <c r="X338" s="44">
        <f>IFERROR(IF(X334="",0,X334),"0")+IFERROR(IF(X335="",0,X335),"0")+IFERROR(IF(X336="",0,X336),"0")+IFERROR(IF(X337="",0,X337),"0")</f>
        <v>4.3499999999999997E-2</v>
      </c>
      <c r="Y338" s="68"/>
      <c r="Z338" s="68"/>
    </row>
    <row r="339" spans="1:53" ht="12.5" x14ac:dyDescent="0.25">
      <c r="A339" s="332"/>
      <c r="B339" s="332"/>
      <c r="C339" s="332"/>
      <c r="D339" s="332"/>
      <c r="E339" s="332"/>
      <c r="F339" s="332"/>
      <c r="G339" s="332"/>
      <c r="H339" s="332"/>
      <c r="I339" s="332"/>
      <c r="J339" s="332"/>
      <c r="K339" s="332"/>
      <c r="L339" s="332"/>
      <c r="M339" s="333"/>
      <c r="N339" s="329" t="s">
        <v>43</v>
      </c>
      <c r="O339" s="330"/>
      <c r="P339" s="330"/>
      <c r="Q339" s="330"/>
      <c r="R339" s="330"/>
      <c r="S339" s="330"/>
      <c r="T339" s="331"/>
      <c r="U339" s="43" t="s">
        <v>0</v>
      </c>
      <c r="V339" s="44">
        <f>IFERROR(SUM(V334:V337),"0")</f>
        <v>12</v>
      </c>
      <c r="W339" s="44">
        <f>IFERROR(SUM(W334:W337),"0")</f>
        <v>15.6</v>
      </c>
      <c r="X339" s="43"/>
      <c r="Y339" s="68"/>
      <c r="Z339" s="68"/>
    </row>
    <row r="340" spans="1:53" ht="14.25" customHeight="1" x14ac:dyDescent="0.3">
      <c r="A340" s="338" t="s">
        <v>226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338"/>
      <c r="Y340" s="67"/>
      <c r="Z340" s="67"/>
    </row>
    <row r="341" spans="1:53" ht="27" customHeight="1" x14ac:dyDescent="0.3">
      <c r="A341" s="64" t="s">
        <v>502</v>
      </c>
      <c r="B341" s="64" t="s">
        <v>503</v>
      </c>
      <c r="C341" s="37">
        <v>4301060322</v>
      </c>
      <c r="D341" s="325">
        <v>4607091389357</v>
      </c>
      <c r="E341" s="325"/>
      <c r="F341" s="63">
        <v>1.3</v>
      </c>
      <c r="G341" s="38">
        <v>6</v>
      </c>
      <c r="H341" s="63">
        <v>7.8</v>
      </c>
      <c r="I341" s="63">
        <v>8.2799999999999994</v>
      </c>
      <c r="J341" s="38">
        <v>56</v>
      </c>
      <c r="K341" s="38" t="s">
        <v>112</v>
      </c>
      <c r="L341" s="39" t="s">
        <v>79</v>
      </c>
      <c r="M341" s="38">
        <v>40</v>
      </c>
      <c r="N341" s="4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7"/>
      <c r="P341" s="327"/>
      <c r="Q341" s="327"/>
      <c r="R341" s="32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3" t="s">
        <v>66</v>
      </c>
    </row>
    <row r="342" spans="1:53" ht="12.5" x14ac:dyDescent="0.25">
      <c r="A342" s="332"/>
      <c r="B342" s="332"/>
      <c r="C342" s="332"/>
      <c r="D342" s="332"/>
      <c r="E342" s="332"/>
      <c r="F342" s="332"/>
      <c r="G342" s="332"/>
      <c r="H342" s="332"/>
      <c r="I342" s="332"/>
      <c r="J342" s="332"/>
      <c r="K342" s="332"/>
      <c r="L342" s="332"/>
      <c r="M342" s="333"/>
      <c r="N342" s="329" t="s">
        <v>43</v>
      </c>
      <c r="O342" s="330"/>
      <c r="P342" s="330"/>
      <c r="Q342" s="330"/>
      <c r="R342" s="330"/>
      <c r="S342" s="330"/>
      <c r="T342" s="331"/>
      <c r="U342" s="43" t="s">
        <v>42</v>
      </c>
      <c r="V342" s="44">
        <f>IFERROR(V341/H341,"0")</f>
        <v>0</v>
      </c>
      <c r="W342" s="44">
        <f>IFERROR(W341/H341,"0")</f>
        <v>0</v>
      </c>
      <c r="X342" s="44">
        <f>IFERROR(IF(X341="",0,X341),"0")</f>
        <v>0</v>
      </c>
      <c r="Y342" s="68"/>
      <c r="Z342" s="68"/>
    </row>
    <row r="343" spans="1:53" ht="12.5" x14ac:dyDescent="0.25">
      <c r="A343" s="332"/>
      <c r="B343" s="332"/>
      <c r="C343" s="332"/>
      <c r="D343" s="332"/>
      <c r="E343" s="332"/>
      <c r="F343" s="332"/>
      <c r="G343" s="332"/>
      <c r="H343" s="332"/>
      <c r="I343" s="332"/>
      <c r="J343" s="332"/>
      <c r="K343" s="332"/>
      <c r="L343" s="332"/>
      <c r="M343" s="333"/>
      <c r="N343" s="329" t="s">
        <v>43</v>
      </c>
      <c r="O343" s="330"/>
      <c r="P343" s="330"/>
      <c r="Q343" s="330"/>
      <c r="R343" s="330"/>
      <c r="S343" s="330"/>
      <c r="T343" s="331"/>
      <c r="U343" s="43" t="s">
        <v>0</v>
      </c>
      <c r="V343" s="44">
        <f>IFERROR(SUM(V341:V341),"0")</f>
        <v>0</v>
      </c>
      <c r="W343" s="44">
        <f>IFERROR(SUM(W341:W341),"0")</f>
        <v>0</v>
      </c>
      <c r="X343" s="43"/>
      <c r="Y343" s="68"/>
      <c r="Z343" s="68"/>
    </row>
    <row r="344" spans="1:53" ht="27.75" customHeight="1" x14ac:dyDescent="0.25">
      <c r="A344" s="354" t="s">
        <v>504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55"/>
      <c r="Z344" s="55"/>
    </row>
    <row r="345" spans="1:53" ht="16.5" customHeight="1" x14ac:dyDescent="0.3">
      <c r="A345" s="349" t="s">
        <v>505</v>
      </c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49"/>
      <c r="N345" s="349"/>
      <c r="O345" s="349"/>
      <c r="P345" s="349"/>
      <c r="Q345" s="349"/>
      <c r="R345" s="349"/>
      <c r="S345" s="349"/>
      <c r="T345" s="349"/>
      <c r="U345" s="349"/>
      <c r="V345" s="349"/>
      <c r="W345" s="349"/>
      <c r="X345" s="349"/>
      <c r="Y345" s="66"/>
      <c r="Z345" s="66"/>
    </row>
    <row r="346" spans="1:53" ht="14.25" customHeight="1" x14ac:dyDescent="0.3">
      <c r="A346" s="338" t="s">
        <v>116</v>
      </c>
      <c r="B346" s="338"/>
      <c r="C346" s="338"/>
      <c r="D346" s="338"/>
      <c r="E346" s="338"/>
      <c r="F346" s="338"/>
      <c r="G346" s="338"/>
      <c r="H346" s="338"/>
      <c r="I346" s="338"/>
      <c r="J346" s="338"/>
      <c r="K346" s="338"/>
      <c r="L346" s="338"/>
      <c r="M346" s="338"/>
      <c r="N346" s="338"/>
      <c r="O346" s="338"/>
      <c r="P346" s="338"/>
      <c r="Q346" s="338"/>
      <c r="R346" s="338"/>
      <c r="S346" s="338"/>
      <c r="T346" s="338"/>
      <c r="U346" s="338"/>
      <c r="V346" s="338"/>
      <c r="W346" s="338"/>
      <c r="X346" s="338"/>
      <c r="Y346" s="67"/>
      <c r="Z346" s="67"/>
    </row>
    <row r="347" spans="1:53" ht="27" customHeight="1" x14ac:dyDescent="0.3">
      <c r="A347" s="64" t="s">
        <v>506</v>
      </c>
      <c r="B347" s="64" t="s">
        <v>507</v>
      </c>
      <c r="C347" s="37">
        <v>4301011428</v>
      </c>
      <c r="D347" s="325">
        <v>4607091389708</v>
      </c>
      <c r="E347" s="325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4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7"/>
      <c r="P347" s="327"/>
      <c r="Q347" s="327"/>
      <c r="R347" s="328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4" t="s">
        <v>66</v>
      </c>
    </row>
    <row r="348" spans="1:53" ht="27" customHeight="1" x14ac:dyDescent="0.3">
      <c r="A348" s="64" t="s">
        <v>508</v>
      </c>
      <c r="B348" s="64" t="s">
        <v>509</v>
      </c>
      <c r="C348" s="37">
        <v>4301011427</v>
      </c>
      <c r="D348" s="325">
        <v>4607091389692</v>
      </c>
      <c r="E348" s="325"/>
      <c r="F348" s="63">
        <v>0.45</v>
      </c>
      <c r="G348" s="38">
        <v>6</v>
      </c>
      <c r="H348" s="63">
        <v>2.7</v>
      </c>
      <c r="I348" s="63">
        <v>2.9</v>
      </c>
      <c r="J348" s="38">
        <v>156</v>
      </c>
      <c r="K348" s="38" t="s">
        <v>80</v>
      </c>
      <c r="L348" s="39" t="s">
        <v>111</v>
      </c>
      <c r="M348" s="38">
        <v>50</v>
      </c>
      <c r="N348" s="4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5" t="s">
        <v>66</v>
      </c>
    </row>
    <row r="349" spans="1:53" ht="12.5" x14ac:dyDescent="0.25">
      <c r="A349" s="332"/>
      <c r="B349" s="332"/>
      <c r="C349" s="332"/>
      <c r="D349" s="332"/>
      <c r="E349" s="332"/>
      <c r="F349" s="332"/>
      <c r="G349" s="332"/>
      <c r="H349" s="332"/>
      <c r="I349" s="332"/>
      <c r="J349" s="332"/>
      <c r="K349" s="332"/>
      <c r="L349" s="332"/>
      <c r="M349" s="333"/>
      <c r="N349" s="329" t="s">
        <v>43</v>
      </c>
      <c r="O349" s="330"/>
      <c r="P349" s="330"/>
      <c r="Q349" s="330"/>
      <c r="R349" s="330"/>
      <c r="S349" s="330"/>
      <c r="T349" s="331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ht="12.5" x14ac:dyDescent="0.25">
      <c r="A350" s="332"/>
      <c r="B350" s="332"/>
      <c r="C350" s="332"/>
      <c r="D350" s="332"/>
      <c r="E350" s="332"/>
      <c r="F350" s="332"/>
      <c r="G350" s="332"/>
      <c r="H350" s="332"/>
      <c r="I350" s="332"/>
      <c r="J350" s="332"/>
      <c r="K350" s="332"/>
      <c r="L350" s="332"/>
      <c r="M350" s="333"/>
      <c r="N350" s="329" t="s">
        <v>43</v>
      </c>
      <c r="O350" s="330"/>
      <c r="P350" s="330"/>
      <c r="Q350" s="330"/>
      <c r="R350" s="330"/>
      <c r="S350" s="330"/>
      <c r="T350" s="331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customHeight="1" x14ac:dyDescent="0.3">
      <c r="A351" s="338" t="s">
        <v>76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67"/>
      <c r="Z351" s="67"/>
    </row>
    <row r="352" spans="1:53" ht="27" customHeight="1" x14ac:dyDescent="0.3">
      <c r="A352" s="64" t="s">
        <v>510</v>
      </c>
      <c r="B352" s="64" t="s">
        <v>511</v>
      </c>
      <c r="C352" s="37">
        <v>4301031177</v>
      </c>
      <c r="D352" s="325">
        <v>4607091389753</v>
      </c>
      <c r="E352" s="325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4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7"/>
      <c r="P352" s="327"/>
      <c r="Q352" s="327"/>
      <c r="R352" s="32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ref="W352:W364" si="14"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27" customHeight="1" x14ac:dyDescent="0.3">
      <c r="A353" s="64" t="s">
        <v>512</v>
      </c>
      <c r="B353" s="64" t="s">
        <v>513</v>
      </c>
      <c r="C353" s="37">
        <v>4301031174</v>
      </c>
      <c r="D353" s="325">
        <v>4607091389760</v>
      </c>
      <c r="E353" s="325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3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customHeight="1" x14ac:dyDescent="0.3">
      <c r="A354" s="64" t="s">
        <v>514</v>
      </c>
      <c r="B354" s="64" t="s">
        <v>515</v>
      </c>
      <c r="C354" s="37">
        <v>4301031175</v>
      </c>
      <c r="D354" s="325">
        <v>4607091389746</v>
      </c>
      <c r="E354" s="325"/>
      <c r="F354" s="63">
        <v>0.7</v>
      </c>
      <c r="G354" s="38">
        <v>6</v>
      </c>
      <c r="H354" s="63">
        <v>4.2</v>
      </c>
      <c r="I354" s="63">
        <v>4.43</v>
      </c>
      <c r="J354" s="38">
        <v>156</v>
      </c>
      <c r="K354" s="38" t="s">
        <v>80</v>
      </c>
      <c r="L354" s="39" t="s">
        <v>79</v>
      </c>
      <c r="M354" s="38">
        <v>45</v>
      </c>
      <c r="N354" s="4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37.5" customHeight="1" x14ac:dyDescent="0.3">
      <c r="A355" s="64" t="s">
        <v>516</v>
      </c>
      <c r="B355" s="64" t="s">
        <v>517</v>
      </c>
      <c r="C355" s="37">
        <v>4301031236</v>
      </c>
      <c r="D355" s="325">
        <v>4680115882928</v>
      </c>
      <c r="E355" s="325"/>
      <c r="F355" s="63">
        <v>0.28000000000000003</v>
      </c>
      <c r="G355" s="38">
        <v>6</v>
      </c>
      <c r="H355" s="63">
        <v>1.68</v>
      </c>
      <c r="I355" s="63">
        <v>2.6</v>
      </c>
      <c r="J355" s="38">
        <v>156</v>
      </c>
      <c r="K355" s="38" t="s">
        <v>80</v>
      </c>
      <c r="L355" s="39" t="s">
        <v>79</v>
      </c>
      <c r="M355" s="38">
        <v>35</v>
      </c>
      <c r="N355" s="4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7"/>
      <c r="P355" s="327"/>
      <c r="Q355" s="327"/>
      <c r="R355" s="328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4"/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3">
      <c r="A356" s="64" t="s">
        <v>518</v>
      </c>
      <c r="B356" s="64" t="s">
        <v>519</v>
      </c>
      <c r="C356" s="37">
        <v>4301031257</v>
      </c>
      <c r="D356" s="325">
        <v>4680115883147</v>
      </c>
      <c r="E356" s="32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183</v>
      </c>
      <c r="L356" s="39" t="s">
        <v>79</v>
      </c>
      <c r="M356" s="38">
        <v>45</v>
      </c>
      <c r="N356" s="4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7"/>
      <c r="P356" s="327"/>
      <c r="Q356" s="327"/>
      <c r="R356" s="328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ref="X356:X364" si="15">IFERROR(IF(W356=0,"",ROUNDUP(W356/H356,0)*0.00502),"")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27" customHeight="1" x14ac:dyDescent="0.3">
      <c r="A357" s="64" t="s">
        <v>520</v>
      </c>
      <c r="B357" s="64" t="s">
        <v>521</v>
      </c>
      <c r="C357" s="37">
        <v>4301031178</v>
      </c>
      <c r="D357" s="325">
        <v>4607091384338</v>
      </c>
      <c r="E357" s="32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183</v>
      </c>
      <c r="L357" s="39" t="s">
        <v>79</v>
      </c>
      <c r="M357" s="38">
        <v>45</v>
      </c>
      <c r="N357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7"/>
      <c r="P357" s="327"/>
      <c r="Q357" s="327"/>
      <c r="R357" s="328"/>
      <c r="S357" s="40" t="s">
        <v>48</v>
      </c>
      <c r="T357" s="40" t="s">
        <v>48</v>
      </c>
      <c r="U357" s="41" t="s">
        <v>0</v>
      </c>
      <c r="V357" s="59">
        <v>4.1999999999999993</v>
      </c>
      <c r="W357" s="56">
        <f t="shared" si="14"/>
        <v>4.2</v>
      </c>
      <c r="X357" s="42">
        <f t="shared" si="15"/>
        <v>1.004E-2</v>
      </c>
      <c r="Y357" s="69" t="s">
        <v>48</v>
      </c>
      <c r="Z357" s="70" t="s">
        <v>48</v>
      </c>
      <c r="AD357" s="71"/>
      <c r="BA357" s="261" t="s">
        <v>66</v>
      </c>
    </row>
    <row r="358" spans="1:53" ht="37.5" customHeight="1" x14ac:dyDescent="0.3">
      <c r="A358" s="64" t="s">
        <v>522</v>
      </c>
      <c r="B358" s="64" t="s">
        <v>523</v>
      </c>
      <c r="C358" s="37">
        <v>4301031254</v>
      </c>
      <c r="D358" s="325">
        <v>4680115883154</v>
      </c>
      <c r="E358" s="32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183</v>
      </c>
      <c r="L358" s="39" t="s">
        <v>79</v>
      </c>
      <c r="M358" s="38">
        <v>45</v>
      </c>
      <c r="N358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37.5" customHeight="1" x14ac:dyDescent="0.3">
      <c r="A359" s="64" t="s">
        <v>524</v>
      </c>
      <c r="B359" s="64" t="s">
        <v>525</v>
      </c>
      <c r="C359" s="37">
        <v>4301031171</v>
      </c>
      <c r="D359" s="325">
        <v>4607091389524</v>
      </c>
      <c r="E359" s="32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183</v>
      </c>
      <c r="L359" s="39" t="s">
        <v>79</v>
      </c>
      <c r="M359" s="38">
        <v>45</v>
      </c>
      <c r="N359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 t="shared" si="15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3">
      <c r="A360" s="64" t="s">
        <v>526</v>
      </c>
      <c r="B360" s="64" t="s">
        <v>527</v>
      </c>
      <c r="C360" s="37">
        <v>4301031258</v>
      </c>
      <c r="D360" s="325">
        <v>4680115883161</v>
      </c>
      <c r="E360" s="325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183</v>
      </c>
      <c r="L360" s="39" t="s">
        <v>79</v>
      </c>
      <c r="M360" s="38">
        <v>45</v>
      </c>
      <c r="N360" s="3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7"/>
      <c r="P360" s="327"/>
      <c r="Q360" s="327"/>
      <c r="R360" s="32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3">
      <c r="A361" s="64" t="s">
        <v>528</v>
      </c>
      <c r="B361" s="64" t="s">
        <v>529</v>
      </c>
      <c r="C361" s="37">
        <v>4301031170</v>
      </c>
      <c r="D361" s="325">
        <v>4607091384345</v>
      </c>
      <c r="E361" s="325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183</v>
      </c>
      <c r="L361" s="39" t="s">
        <v>79</v>
      </c>
      <c r="M361" s="38">
        <v>45</v>
      </c>
      <c r="N361" s="3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7"/>
      <c r="P361" s="327"/>
      <c r="Q361" s="327"/>
      <c r="R361" s="32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si="15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3">
      <c r="A362" s="64" t="s">
        <v>530</v>
      </c>
      <c r="B362" s="64" t="s">
        <v>531</v>
      </c>
      <c r="C362" s="37">
        <v>4301031256</v>
      </c>
      <c r="D362" s="325">
        <v>4680115883178</v>
      </c>
      <c r="E362" s="325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183</v>
      </c>
      <c r="L362" s="39" t="s">
        <v>79</v>
      </c>
      <c r="M362" s="38">
        <v>45</v>
      </c>
      <c r="N362" s="3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7"/>
      <c r="P362" s="327"/>
      <c r="Q362" s="327"/>
      <c r="R362" s="32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3">
      <c r="A363" s="64" t="s">
        <v>532</v>
      </c>
      <c r="B363" s="64" t="s">
        <v>533</v>
      </c>
      <c r="C363" s="37">
        <v>4301031172</v>
      </c>
      <c r="D363" s="325">
        <v>4607091389531</v>
      </c>
      <c r="E363" s="325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183</v>
      </c>
      <c r="L363" s="39" t="s">
        <v>79</v>
      </c>
      <c r="M363" s="38">
        <v>45</v>
      </c>
      <c r="N363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7"/>
      <c r="P363" s="327"/>
      <c r="Q363" s="327"/>
      <c r="R363" s="32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3">
      <c r="A364" s="64" t="s">
        <v>534</v>
      </c>
      <c r="B364" s="64" t="s">
        <v>535</v>
      </c>
      <c r="C364" s="37">
        <v>4301031255</v>
      </c>
      <c r="D364" s="325">
        <v>4680115883185</v>
      </c>
      <c r="E364" s="325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183</v>
      </c>
      <c r="L364" s="39" t="s">
        <v>79</v>
      </c>
      <c r="M364" s="38">
        <v>45</v>
      </c>
      <c r="N364" s="392" t="s">
        <v>536</v>
      </c>
      <c r="O364" s="327"/>
      <c r="P364" s="327"/>
      <c r="Q364" s="327"/>
      <c r="R364" s="32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12.5" x14ac:dyDescent="0.25">
      <c r="A365" s="332"/>
      <c r="B365" s="332"/>
      <c r="C365" s="332"/>
      <c r="D365" s="332"/>
      <c r="E365" s="332"/>
      <c r="F365" s="332"/>
      <c r="G365" s="332"/>
      <c r="H365" s="332"/>
      <c r="I365" s="332"/>
      <c r="J365" s="332"/>
      <c r="K365" s="332"/>
      <c r="L365" s="332"/>
      <c r="M365" s="333"/>
      <c r="N365" s="329" t="s">
        <v>43</v>
      </c>
      <c r="O365" s="330"/>
      <c r="P365" s="330"/>
      <c r="Q365" s="330"/>
      <c r="R365" s="330"/>
      <c r="S365" s="330"/>
      <c r="T365" s="331"/>
      <c r="U365" s="43" t="s">
        <v>42</v>
      </c>
      <c r="V365" s="4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1.9999999999999996</v>
      </c>
      <c r="W365" s="4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2</v>
      </c>
      <c r="X365" s="4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1.004E-2</v>
      </c>
      <c r="Y365" s="68"/>
      <c r="Z365" s="68"/>
    </row>
    <row r="366" spans="1:53" ht="12.5" x14ac:dyDescent="0.25">
      <c r="A366" s="332"/>
      <c r="B366" s="332"/>
      <c r="C366" s="332"/>
      <c r="D366" s="332"/>
      <c r="E366" s="332"/>
      <c r="F366" s="332"/>
      <c r="G366" s="332"/>
      <c r="H366" s="332"/>
      <c r="I366" s="332"/>
      <c r="J366" s="332"/>
      <c r="K366" s="332"/>
      <c r="L366" s="332"/>
      <c r="M366" s="333"/>
      <c r="N366" s="329" t="s">
        <v>43</v>
      </c>
      <c r="O366" s="330"/>
      <c r="P366" s="330"/>
      <c r="Q366" s="330"/>
      <c r="R366" s="330"/>
      <c r="S366" s="330"/>
      <c r="T366" s="331"/>
      <c r="U366" s="43" t="s">
        <v>0</v>
      </c>
      <c r="V366" s="44">
        <f>IFERROR(SUM(V352:V364),"0")</f>
        <v>4.1999999999999993</v>
      </c>
      <c r="W366" s="44">
        <f>IFERROR(SUM(W352:W364),"0")</f>
        <v>4.2</v>
      </c>
      <c r="X366" s="43"/>
      <c r="Y366" s="68"/>
      <c r="Z366" s="68"/>
    </row>
    <row r="367" spans="1:53" ht="14.25" customHeight="1" x14ac:dyDescent="0.3">
      <c r="A367" s="338" t="s">
        <v>81</v>
      </c>
      <c r="B367" s="338"/>
      <c r="C367" s="338"/>
      <c r="D367" s="338"/>
      <c r="E367" s="338"/>
      <c r="F367" s="338"/>
      <c r="G367" s="338"/>
      <c r="H367" s="338"/>
      <c r="I367" s="338"/>
      <c r="J367" s="338"/>
      <c r="K367" s="338"/>
      <c r="L367" s="338"/>
      <c r="M367" s="338"/>
      <c r="N367" s="338"/>
      <c r="O367" s="338"/>
      <c r="P367" s="338"/>
      <c r="Q367" s="338"/>
      <c r="R367" s="338"/>
      <c r="S367" s="338"/>
      <c r="T367" s="338"/>
      <c r="U367" s="338"/>
      <c r="V367" s="338"/>
      <c r="W367" s="338"/>
      <c r="X367" s="338"/>
      <c r="Y367" s="67"/>
      <c r="Z367" s="67"/>
    </row>
    <row r="368" spans="1:53" ht="27" customHeight="1" x14ac:dyDescent="0.3">
      <c r="A368" s="64" t="s">
        <v>537</v>
      </c>
      <c r="B368" s="64" t="s">
        <v>538</v>
      </c>
      <c r="C368" s="37">
        <v>4301051258</v>
      </c>
      <c r="D368" s="325">
        <v>4607091389685</v>
      </c>
      <c r="E368" s="325"/>
      <c r="F368" s="63">
        <v>1.3</v>
      </c>
      <c r="G368" s="38">
        <v>6</v>
      </c>
      <c r="H368" s="63">
        <v>7.8</v>
      </c>
      <c r="I368" s="63">
        <v>8.3460000000000001</v>
      </c>
      <c r="J368" s="38">
        <v>56</v>
      </c>
      <c r="K368" s="38" t="s">
        <v>112</v>
      </c>
      <c r="L368" s="39" t="s">
        <v>140</v>
      </c>
      <c r="M368" s="38">
        <v>45</v>
      </c>
      <c r="N368" s="3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7"/>
      <c r="P368" s="327"/>
      <c r="Q368" s="327"/>
      <c r="R368" s="32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3">
      <c r="A369" s="64" t="s">
        <v>539</v>
      </c>
      <c r="B369" s="64" t="s">
        <v>540</v>
      </c>
      <c r="C369" s="37">
        <v>4301051431</v>
      </c>
      <c r="D369" s="325">
        <v>4607091389654</v>
      </c>
      <c r="E369" s="325"/>
      <c r="F369" s="63">
        <v>0.33</v>
      </c>
      <c r="G369" s="38">
        <v>6</v>
      </c>
      <c r="H369" s="63">
        <v>1.98</v>
      </c>
      <c r="I369" s="63">
        <v>2.258</v>
      </c>
      <c r="J369" s="38">
        <v>156</v>
      </c>
      <c r="K369" s="38" t="s">
        <v>80</v>
      </c>
      <c r="L369" s="39" t="s">
        <v>140</v>
      </c>
      <c r="M369" s="38">
        <v>45</v>
      </c>
      <c r="N369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7"/>
      <c r="P369" s="327"/>
      <c r="Q369" s="327"/>
      <c r="R369" s="32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0" t="s">
        <v>66</v>
      </c>
    </row>
    <row r="370" spans="1:53" ht="27" customHeight="1" x14ac:dyDescent="0.3">
      <c r="A370" s="64" t="s">
        <v>541</v>
      </c>
      <c r="B370" s="64" t="s">
        <v>542</v>
      </c>
      <c r="C370" s="37">
        <v>4301051284</v>
      </c>
      <c r="D370" s="325">
        <v>4607091384352</v>
      </c>
      <c r="E370" s="325"/>
      <c r="F370" s="63">
        <v>0.6</v>
      </c>
      <c r="G370" s="38">
        <v>4</v>
      </c>
      <c r="H370" s="63">
        <v>2.4</v>
      </c>
      <c r="I370" s="63">
        <v>2.6459999999999999</v>
      </c>
      <c r="J370" s="38">
        <v>120</v>
      </c>
      <c r="K370" s="38" t="s">
        <v>80</v>
      </c>
      <c r="L370" s="39" t="s">
        <v>140</v>
      </c>
      <c r="M370" s="38">
        <v>45</v>
      </c>
      <c r="N370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7"/>
      <c r="P370" s="327"/>
      <c r="Q370" s="327"/>
      <c r="R370" s="32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1" t="s">
        <v>66</v>
      </c>
    </row>
    <row r="371" spans="1:53" ht="27" customHeight="1" x14ac:dyDescent="0.3">
      <c r="A371" s="64" t="s">
        <v>543</v>
      </c>
      <c r="B371" s="64" t="s">
        <v>544</v>
      </c>
      <c r="C371" s="37">
        <v>4301051257</v>
      </c>
      <c r="D371" s="325">
        <v>4607091389661</v>
      </c>
      <c r="E371" s="325"/>
      <c r="F371" s="63">
        <v>0.55000000000000004</v>
      </c>
      <c r="G371" s="38">
        <v>4</v>
      </c>
      <c r="H371" s="63">
        <v>2.2000000000000002</v>
      </c>
      <c r="I371" s="63">
        <v>2.492</v>
      </c>
      <c r="J371" s="38">
        <v>120</v>
      </c>
      <c r="K371" s="38" t="s">
        <v>80</v>
      </c>
      <c r="L371" s="39" t="s">
        <v>140</v>
      </c>
      <c r="M371" s="38">
        <v>45</v>
      </c>
      <c r="N371" s="3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7"/>
      <c r="P371" s="327"/>
      <c r="Q371" s="327"/>
      <c r="R371" s="32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IFERROR(IF(W371=0,"",ROUNDUP(W371/H371,0)*0.00937),"")</f>
        <v/>
      </c>
      <c r="Y371" s="69" t="s">
        <v>48</v>
      </c>
      <c r="Z371" s="70" t="s">
        <v>48</v>
      </c>
      <c r="AD371" s="71"/>
      <c r="BA371" s="272" t="s">
        <v>66</v>
      </c>
    </row>
    <row r="372" spans="1:53" ht="12.5" x14ac:dyDescent="0.25">
      <c r="A372" s="332"/>
      <c r="B372" s="332"/>
      <c r="C372" s="332"/>
      <c r="D372" s="332"/>
      <c r="E372" s="332"/>
      <c r="F372" s="332"/>
      <c r="G372" s="332"/>
      <c r="H372" s="332"/>
      <c r="I372" s="332"/>
      <c r="J372" s="332"/>
      <c r="K372" s="332"/>
      <c r="L372" s="332"/>
      <c r="M372" s="333"/>
      <c r="N372" s="329" t="s">
        <v>43</v>
      </c>
      <c r="O372" s="330"/>
      <c r="P372" s="330"/>
      <c r="Q372" s="330"/>
      <c r="R372" s="330"/>
      <c r="S372" s="330"/>
      <c r="T372" s="331"/>
      <c r="U372" s="43" t="s">
        <v>42</v>
      </c>
      <c r="V372" s="44">
        <f>IFERROR(V368/H368,"0")+IFERROR(V369/H369,"0")+IFERROR(V370/H370,"0")+IFERROR(V371/H371,"0")</f>
        <v>0</v>
      </c>
      <c r="W372" s="44">
        <f>IFERROR(W368/H368,"0")+IFERROR(W369/H369,"0")+IFERROR(W370/H370,"0")+IFERROR(W371/H371,"0")</f>
        <v>0</v>
      </c>
      <c r="X372" s="44">
        <f>IFERROR(IF(X368="",0,X368),"0")+IFERROR(IF(X369="",0,X369),"0")+IFERROR(IF(X370="",0,X370),"0")+IFERROR(IF(X371="",0,X371),"0")</f>
        <v>0</v>
      </c>
      <c r="Y372" s="68"/>
      <c r="Z372" s="68"/>
    </row>
    <row r="373" spans="1:53" ht="12.5" x14ac:dyDescent="0.25">
      <c r="A373" s="332"/>
      <c r="B373" s="332"/>
      <c r="C373" s="332"/>
      <c r="D373" s="332"/>
      <c r="E373" s="332"/>
      <c r="F373" s="332"/>
      <c r="G373" s="332"/>
      <c r="H373" s="332"/>
      <c r="I373" s="332"/>
      <c r="J373" s="332"/>
      <c r="K373" s="332"/>
      <c r="L373" s="332"/>
      <c r="M373" s="333"/>
      <c r="N373" s="329" t="s">
        <v>43</v>
      </c>
      <c r="O373" s="330"/>
      <c r="P373" s="330"/>
      <c r="Q373" s="330"/>
      <c r="R373" s="330"/>
      <c r="S373" s="330"/>
      <c r="T373" s="331"/>
      <c r="U373" s="43" t="s">
        <v>0</v>
      </c>
      <c r="V373" s="44">
        <f>IFERROR(SUM(V368:V371),"0")</f>
        <v>0</v>
      </c>
      <c r="W373" s="44">
        <f>IFERROR(SUM(W368:W371),"0")</f>
        <v>0</v>
      </c>
      <c r="X373" s="43"/>
      <c r="Y373" s="68"/>
      <c r="Z373" s="68"/>
    </row>
    <row r="374" spans="1:53" ht="14.25" customHeight="1" x14ac:dyDescent="0.3">
      <c r="A374" s="338" t="s">
        <v>226</v>
      </c>
      <c r="B374" s="338"/>
      <c r="C374" s="338"/>
      <c r="D374" s="338"/>
      <c r="E374" s="338"/>
      <c r="F374" s="338"/>
      <c r="G374" s="338"/>
      <c r="H374" s="338"/>
      <c r="I374" s="338"/>
      <c r="J374" s="338"/>
      <c r="K374" s="338"/>
      <c r="L374" s="338"/>
      <c r="M374" s="338"/>
      <c r="N374" s="338"/>
      <c r="O374" s="338"/>
      <c r="P374" s="338"/>
      <c r="Q374" s="338"/>
      <c r="R374" s="338"/>
      <c r="S374" s="338"/>
      <c r="T374" s="338"/>
      <c r="U374" s="338"/>
      <c r="V374" s="338"/>
      <c r="W374" s="338"/>
      <c r="X374" s="338"/>
      <c r="Y374" s="67"/>
      <c r="Z374" s="67"/>
    </row>
    <row r="375" spans="1:53" ht="27" customHeight="1" x14ac:dyDescent="0.3">
      <c r="A375" s="64" t="s">
        <v>545</v>
      </c>
      <c r="B375" s="64" t="s">
        <v>546</v>
      </c>
      <c r="C375" s="37">
        <v>4301060352</v>
      </c>
      <c r="D375" s="325">
        <v>4680115881648</v>
      </c>
      <c r="E375" s="325"/>
      <c r="F375" s="63">
        <v>1</v>
      </c>
      <c r="G375" s="38">
        <v>4</v>
      </c>
      <c r="H375" s="63">
        <v>4</v>
      </c>
      <c r="I375" s="63">
        <v>4.4039999999999999</v>
      </c>
      <c r="J375" s="38">
        <v>104</v>
      </c>
      <c r="K375" s="38" t="s">
        <v>112</v>
      </c>
      <c r="L375" s="39" t="s">
        <v>79</v>
      </c>
      <c r="M375" s="38">
        <v>35</v>
      </c>
      <c r="N375" s="3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7"/>
      <c r="P375" s="327"/>
      <c r="Q375" s="327"/>
      <c r="R375" s="32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IFERROR(IF(W375=0,"",ROUNDUP(W375/H375,0)*0.01196),"")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ht="12.5" x14ac:dyDescent="0.25">
      <c r="A376" s="332"/>
      <c r="B376" s="332"/>
      <c r="C376" s="332"/>
      <c r="D376" s="332"/>
      <c r="E376" s="332"/>
      <c r="F376" s="332"/>
      <c r="G376" s="332"/>
      <c r="H376" s="332"/>
      <c r="I376" s="332"/>
      <c r="J376" s="332"/>
      <c r="K376" s="332"/>
      <c r="L376" s="332"/>
      <c r="M376" s="333"/>
      <c r="N376" s="329" t="s">
        <v>43</v>
      </c>
      <c r="O376" s="330"/>
      <c r="P376" s="330"/>
      <c r="Q376" s="330"/>
      <c r="R376" s="330"/>
      <c r="S376" s="330"/>
      <c r="T376" s="331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ht="12.5" x14ac:dyDescent="0.25">
      <c r="A377" s="332"/>
      <c r="B377" s="332"/>
      <c r="C377" s="332"/>
      <c r="D377" s="332"/>
      <c r="E377" s="332"/>
      <c r="F377" s="332"/>
      <c r="G377" s="332"/>
      <c r="H377" s="332"/>
      <c r="I377" s="332"/>
      <c r="J377" s="332"/>
      <c r="K377" s="332"/>
      <c r="L377" s="332"/>
      <c r="M377" s="333"/>
      <c r="N377" s="329" t="s">
        <v>43</v>
      </c>
      <c r="O377" s="330"/>
      <c r="P377" s="330"/>
      <c r="Q377" s="330"/>
      <c r="R377" s="330"/>
      <c r="S377" s="330"/>
      <c r="T377" s="331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4.25" customHeight="1" x14ac:dyDescent="0.3">
      <c r="A378" s="338" t="s">
        <v>94</v>
      </c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8"/>
      <c r="N378" s="338"/>
      <c r="O378" s="338"/>
      <c r="P378" s="338"/>
      <c r="Q378" s="338"/>
      <c r="R378" s="338"/>
      <c r="S378" s="338"/>
      <c r="T378" s="338"/>
      <c r="U378" s="338"/>
      <c r="V378" s="338"/>
      <c r="W378" s="338"/>
      <c r="X378" s="338"/>
      <c r="Y378" s="67"/>
      <c r="Z378" s="67"/>
    </row>
    <row r="379" spans="1:53" ht="27" customHeight="1" x14ac:dyDescent="0.3">
      <c r="A379" s="64" t="s">
        <v>547</v>
      </c>
      <c r="B379" s="64" t="s">
        <v>548</v>
      </c>
      <c r="C379" s="37">
        <v>4301032046</v>
      </c>
      <c r="D379" s="325">
        <v>4680115884359</v>
      </c>
      <c r="E379" s="325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551</v>
      </c>
      <c r="L379" s="39" t="s">
        <v>550</v>
      </c>
      <c r="M379" s="38">
        <v>60</v>
      </c>
      <c r="N379" s="387" t="s">
        <v>549</v>
      </c>
      <c r="O379" s="327"/>
      <c r="P379" s="327"/>
      <c r="Q379" s="327"/>
      <c r="R379" s="32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3">
      <c r="A380" s="64" t="s">
        <v>552</v>
      </c>
      <c r="B380" s="64" t="s">
        <v>553</v>
      </c>
      <c r="C380" s="37">
        <v>4301032045</v>
      </c>
      <c r="D380" s="325">
        <v>4680115884335</v>
      </c>
      <c r="E380" s="325"/>
      <c r="F380" s="63">
        <v>0.06</v>
      </c>
      <c r="G380" s="38">
        <v>20</v>
      </c>
      <c r="H380" s="63">
        <v>1.2</v>
      </c>
      <c r="I380" s="63">
        <v>1.8</v>
      </c>
      <c r="J380" s="38">
        <v>200</v>
      </c>
      <c r="K380" s="38" t="s">
        <v>551</v>
      </c>
      <c r="L380" s="39" t="s">
        <v>550</v>
      </c>
      <c r="M380" s="38">
        <v>60</v>
      </c>
      <c r="N380" s="383" t="s">
        <v>554</v>
      </c>
      <c r="O380" s="327"/>
      <c r="P380" s="327"/>
      <c r="Q380" s="327"/>
      <c r="R380" s="32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3">
      <c r="A381" s="64" t="s">
        <v>555</v>
      </c>
      <c r="B381" s="64" t="s">
        <v>556</v>
      </c>
      <c r="C381" s="37">
        <v>4301032047</v>
      </c>
      <c r="D381" s="325">
        <v>4680115884342</v>
      </c>
      <c r="E381" s="325"/>
      <c r="F381" s="63">
        <v>0.06</v>
      </c>
      <c r="G381" s="38">
        <v>20</v>
      </c>
      <c r="H381" s="63">
        <v>1.2</v>
      </c>
      <c r="I381" s="63">
        <v>1.8</v>
      </c>
      <c r="J381" s="38">
        <v>200</v>
      </c>
      <c r="K381" s="38" t="s">
        <v>551</v>
      </c>
      <c r="L381" s="39" t="s">
        <v>550</v>
      </c>
      <c r="M381" s="38">
        <v>60</v>
      </c>
      <c r="N381" s="384" t="s">
        <v>557</v>
      </c>
      <c r="O381" s="327"/>
      <c r="P381" s="327"/>
      <c r="Q381" s="327"/>
      <c r="R381" s="328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27" customHeight="1" x14ac:dyDescent="0.3">
      <c r="A382" s="64" t="s">
        <v>558</v>
      </c>
      <c r="B382" s="64" t="s">
        <v>559</v>
      </c>
      <c r="C382" s="37">
        <v>4301170011</v>
      </c>
      <c r="D382" s="325">
        <v>4680115884113</v>
      </c>
      <c r="E382" s="325"/>
      <c r="F382" s="63">
        <v>0.11</v>
      </c>
      <c r="G382" s="38">
        <v>12</v>
      </c>
      <c r="H382" s="63">
        <v>1.32</v>
      </c>
      <c r="I382" s="63">
        <v>1.88</v>
      </c>
      <c r="J382" s="38">
        <v>200</v>
      </c>
      <c r="K382" s="38" t="s">
        <v>551</v>
      </c>
      <c r="L382" s="39" t="s">
        <v>550</v>
      </c>
      <c r="M382" s="38">
        <v>150</v>
      </c>
      <c r="N382" s="385" t="s">
        <v>560</v>
      </c>
      <c r="O382" s="327"/>
      <c r="P382" s="327"/>
      <c r="Q382" s="327"/>
      <c r="R382" s="32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12.5" x14ac:dyDescent="0.25">
      <c r="A383" s="332"/>
      <c r="B383" s="332"/>
      <c r="C383" s="332"/>
      <c r="D383" s="332"/>
      <c r="E383" s="332"/>
      <c r="F383" s="332"/>
      <c r="G383" s="332"/>
      <c r="H383" s="332"/>
      <c r="I383" s="332"/>
      <c r="J383" s="332"/>
      <c r="K383" s="332"/>
      <c r="L383" s="332"/>
      <c r="M383" s="333"/>
      <c r="N383" s="329" t="s">
        <v>43</v>
      </c>
      <c r="O383" s="330"/>
      <c r="P383" s="330"/>
      <c r="Q383" s="330"/>
      <c r="R383" s="330"/>
      <c r="S383" s="330"/>
      <c r="T383" s="331"/>
      <c r="U383" s="43" t="s">
        <v>42</v>
      </c>
      <c r="V383" s="44">
        <f>IFERROR(V379/H379,"0")+IFERROR(V380/H380,"0")+IFERROR(V381/H381,"0")+IFERROR(V382/H382,"0")</f>
        <v>0</v>
      </c>
      <c r="W383" s="44">
        <f>IFERROR(W379/H379,"0")+IFERROR(W380/H380,"0")+IFERROR(W381/H381,"0")+IFERROR(W382/H382,"0")</f>
        <v>0</v>
      </c>
      <c r="X383" s="44">
        <f>IFERROR(IF(X379="",0,X379),"0")+IFERROR(IF(X380="",0,X380),"0")+IFERROR(IF(X381="",0,X381),"0")+IFERROR(IF(X382="",0,X382),"0")</f>
        <v>0</v>
      </c>
      <c r="Y383" s="68"/>
      <c r="Z383" s="68"/>
    </row>
    <row r="384" spans="1:53" ht="12.5" x14ac:dyDescent="0.25">
      <c r="A384" s="332"/>
      <c r="B384" s="332"/>
      <c r="C384" s="332"/>
      <c r="D384" s="332"/>
      <c r="E384" s="332"/>
      <c r="F384" s="332"/>
      <c r="G384" s="332"/>
      <c r="H384" s="332"/>
      <c r="I384" s="332"/>
      <c r="J384" s="332"/>
      <c r="K384" s="332"/>
      <c r="L384" s="332"/>
      <c r="M384" s="333"/>
      <c r="N384" s="329" t="s">
        <v>43</v>
      </c>
      <c r="O384" s="330"/>
      <c r="P384" s="330"/>
      <c r="Q384" s="330"/>
      <c r="R384" s="330"/>
      <c r="S384" s="330"/>
      <c r="T384" s="331"/>
      <c r="U384" s="43" t="s">
        <v>0</v>
      </c>
      <c r="V384" s="44">
        <f>IFERROR(SUM(V379:V382),"0")</f>
        <v>0</v>
      </c>
      <c r="W384" s="44">
        <f>IFERROR(SUM(W379:W382),"0")</f>
        <v>0</v>
      </c>
      <c r="X384" s="43"/>
      <c r="Y384" s="68"/>
      <c r="Z384" s="68"/>
    </row>
    <row r="385" spans="1:53" ht="16.5" customHeight="1" x14ac:dyDescent="0.3">
      <c r="A385" s="349" t="s">
        <v>561</v>
      </c>
      <c r="B385" s="349"/>
      <c r="C385" s="349"/>
      <c r="D385" s="349"/>
      <c r="E385" s="349"/>
      <c r="F385" s="349"/>
      <c r="G385" s="349"/>
      <c r="H385" s="349"/>
      <c r="I385" s="349"/>
      <c r="J385" s="349"/>
      <c r="K385" s="349"/>
      <c r="L385" s="349"/>
      <c r="M385" s="349"/>
      <c r="N385" s="349"/>
      <c r="O385" s="349"/>
      <c r="P385" s="349"/>
      <c r="Q385" s="349"/>
      <c r="R385" s="349"/>
      <c r="S385" s="349"/>
      <c r="T385" s="349"/>
      <c r="U385" s="349"/>
      <c r="V385" s="349"/>
      <c r="W385" s="349"/>
      <c r="X385" s="349"/>
      <c r="Y385" s="66"/>
      <c r="Z385" s="66"/>
    </row>
    <row r="386" spans="1:53" ht="14.25" customHeight="1" x14ac:dyDescent="0.3">
      <c r="A386" s="338" t="s">
        <v>108</v>
      </c>
      <c r="B386" s="338"/>
      <c r="C386" s="338"/>
      <c r="D386" s="338"/>
      <c r="E386" s="338"/>
      <c r="F386" s="338"/>
      <c r="G386" s="338"/>
      <c r="H386" s="338"/>
      <c r="I386" s="338"/>
      <c r="J386" s="338"/>
      <c r="K386" s="338"/>
      <c r="L386" s="338"/>
      <c r="M386" s="338"/>
      <c r="N386" s="338"/>
      <c r="O386" s="338"/>
      <c r="P386" s="338"/>
      <c r="Q386" s="338"/>
      <c r="R386" s="338"/>
      <c r="S386" s="338"/>
      <c r="T386" s="338"/>
      <c r="U386" s="338"/>
      <c r="V386" s="338"/>
      <c r="W386" s="338"/>
      <c r="X386" s="338"/>
      <c r="Y386" s="67"/>
      <c r="Z386" s="67"/>
    </row>
    <row r="387" spans="1:53" ht="27" customHeight="1" x14ac:dyDescent="0.3">
      <c r="A387" s="64" t="s">
        <v>562</v>
      </c>
      <c r="B387" s="64" t="s">
        <v>563</v>
      </c>
      <c r="C387" s="37">
        <v>4301020196</v>
      </c>
      <c r="D387" s="325">
        <v>4607091389388</v>
      </c>
      <c r="E387" s="325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140</v>
      </c>
      <c r="M387" s="38">
        <v>35</v>
      </c>
      <c r="N387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7"/>
      <c r="P387" s="327"/>
      <c r="Q387" s="327"/>
      <c r="R387" s="32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8" t="s">
        <v>66</v>
      </c>
    </row>
    <row r="388" spans="1:53" ht="27" customHeight="1" x14ac:dyDescent="0.3">
      <c r="A388" s="64" t="s">
        <v>564</v>
      </c>
      <c r="B388" s="64" t="s">
        <v>565</v>
      </c>
      <c r="C388" s="37">
        <v>4301020185</v>
      </c>
      <c r="D388" s="325">
        <v>4607091389364</v>
      </c>
      <c r="E388" s="325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140</v>
      </c>
      <c r="M388" s="38">
        <v>35</v>
      </c>
      <c r="N388" s="3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79" t="s">
        <v>66</v>
      </c>
    </row>
    <row r="389" spans="1:53" ht="12.5" x14ac:dyDescent="0.25">
      <c r="A389" s="332"/>
      <c r="B389" s="332"/>
      <c r="C389" s="332"/>
      <c r="D389" s="332"/>
      <c r="E389" s="332"/>
      <c r="F389" s="332"/>
      <c r="G389" s="332"/>
      <c r="H389" s="332"/>
      <c r="I389" s="332"/>
      <c r="J389" s="332"/>
      <c r="K389" s="332"/>
      <c r="L389" s="332"/>
      <c r="M389" s="333"/>
      <c r="N389" s="329" t="s">
        <v>43</v>
      </c>
      <c r="O389" s="330"/>
      <c r="P389" s="330"/>
      <c r="Q389" s="330"/>
      <c r="R389" s="330"/>
      <c r="S389" s="330"/>
      <c r="T389" s="331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ht="12.5" x14ac:dyDescent="0.25">
      <c r="A390" s="332"/>
      <c r="B390" s="332"/>
      <c r="C390" s="332"/>
      <c r="D390" s="332"/>
      <c r="E390" s="332"/>
      <c r="F390" s="332"/>
      <c r="G390" s="332"/>
      <c r="H390" s="332"/>
      <c r="I390" s="332"/>
      <c r="J390" s="332"/>
      <c r="K390" s="332"/>
      <c r="L390" s="332"/>
      <c r="M390" s="333"/>
      <c r="N390" s="329" t="s">
        <v>43</v>
      </c>
      <c r="O390" s="330"/>
      <c r="P390" s="330"/>
      <c r="Q390" s="330"/>
      <c r="R390" s="330"/>
      <c r="S390" s="330"/>
      <c r="T390" s="331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3">
      <c r="A391" s="338" t="s">
        <v>76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67"/>
      <c r="Z391" s="67"/>
    </row>
    <row r="392" spans="1:53" ht="27" customHeight="1" x14ac:dyDescent="0.3">
      <c r="A392" s="64" t="s">
        <v>566</v>
      </c>
      <c r="B392" s="64" t="s">
        <v>567</v>
      </c>
      <c r="C392" s="37">
        <v>4301031212</v>
      </c>
      <c r="D392" s="325">
        <v>4607091389739</v>
      </c>
      <c r="E392" s="32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3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7"/>
      <c r="P392" s="327"/>
      <c r="Q392" s="327"/>
      <c r="R392" s="32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ref="W392:W398" si="16"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customHeight="1" x14ac:dyDescent="0.3">
      <c r="A393" s="64" t="s">
        <v>568</v>
      </c>
      <c r="B393" s="64" t="s">
        <v>569</v>
      </c>
      <c r="C393" s="37">
        <v>4301031247</v>
      </c>
      <c r="D393" s="325">
        <v>4680115883048</v>
      </c>
      <c r="E393" s="325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3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7"/>
      <c r="P393" s="327"/>
      <c r="Q393" s="327"/>
      <c r="R393" s="32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customHeight="1" x14ac:dyDescent="0.3">
      <c r="A394" s="64" t="s">
        <v>570</v>
      </c>
      <c r="B394" s="64" t="s">
        <v>571</v>
      </c>
      <c r="C394" s="37">
        <v>4301031176</v>
      </c>
      <c r="D394" s="325">
        <v>4607091389425</v>
      </c>
      <c r="E394" s="325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183</v>
      </c>
      <c r="L394" s="39" t="s">
        <v>79</v>
      </c>
      <c r="M394" s="38">
        <v>45</v>
      </c>
      <c r="N394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7"/>
      <c r="P394" s="327"/>
      <c r="Q394" s="327"/>
      <c r="R394" s="328"/>
      <c r="S394" s="40" t="s">
        <v>48</v>
      </c>
      <c r="T394" s="40" t="s">
        <v>48</v>
      </c>
      <c r="U394" s="41" t="s">
        <v>0</v>
      </c>
      <c r="V394" s="59">
        <v>2.0999999999999996</v>
      </c>
      <c r="W394" s="56">
        <f t="shared" si="16"/>
        <v>2.1</v>
      </c>
      <c r="X394" s="42">
        <f>IFERROR(IF(W394=0,"",ROUNDUP(W394/H394,0)*0.00502),"")</f>
        <v>5.0200000000000002E-3</v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3">
      <c r="A395" s="64" t="s">
        <v>572</v>
      </c>
      <c r="B395" s="64" t="s">
        <v>573</v>
      </c>
      <c r="C395" s="37">
        <v>4301031215</v>
      </c>
      <c r="D395" s="325">
        <v>4680115882911</v>
      </c>
      <c r="E395" s="325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183</v>
      </c>
      <c r="L395" s="39" t="s">
        <v>79</v>
      </c>
      <c r="M395" s="38">
        <v>40</v>
      </c>
      <c r="N395" s="380" t="s">
        <v>574</v>
      </c>
      <c r="O395" s="327"/>
      <c r="P395" s="327"/>
      <c r="Q395" s="327"/>
      <c r="R395" s="32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3">
      <c r="A396" s="64" t="s">
        <v>575</v>
      </c>
      <c r="B396" s="64" t="s">
        <v>576</v>
      </c>
      <c r="C396" s="37">
        <v>4301031167</v>
      </c>
      <c r="D396" s="325">
        <v>4680115880771</v>
      </c>
      <c r="E396" s="32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183</v>
      </c>
      <c r="L396" s="39" t="s">
        <v>79</v>
      </c>
      <c r="M396" s="38">
        <v>45</v>
      </c>
      <c r="N396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7"/>
      <c r="P396" s="327"/>
      <c r="Q396" s="327"/>
      <c r="R396" s="32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customHeight="1" x14ac:dyDescent="0.3">
      <c r="A397" s="64" t="s">
        <v>577</v>
      </c>
      <c r="B397" s="64" t="s">
        <v>578</v>
      </c>
      <c r="C397" s="37">
        <v>4301031173</v>
      </c>
      <c r="D397" s="325">
        <v>4607091389500</v>
      </c>
      <c r="E397" s="32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183</v>
      </c>
      <c r="L397" s="39" t="s">
        <v>79</v>
      </c>
      <c r="M397" s="38">
        <v>45</v>
      </c>
      <c r="N397" s="3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7"/>
      <c r="P397" s="327"/>
      <c r="Q397" s="327"/>
      <c r="R397" s="32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6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3">
      <c r="A398" s="64" t="s">
        <v>579</v>
      </c>
      <c r="B398" s="64" t="s">
        <v>580</v>
      </c>
      <c r="C398" s="37">
        <v>4301031103</v>
      </c>
      <c r="D398" s="325">
        <v>4680115881983</v>
      </c>
      <c r="E398" s="325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183</v>
      </c>
      <c r="L398" s="39" t="s">
        <v>79</v>
      </c>
      <c r="M398" s="38">
        <v>40</v>
      </c>
      <c r="N398" s="3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7"/>
      <c r="P398" s="327"/>
      <c r="Q398" s="327"/>
      <c r="R398" s="32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12.5" x14ac:dyDescent="0.25">
      <c r="A399" s="332"/>
      <c r="B399" s="332"/>
      <c r="C399" s="332"/>
      <c r="D399" s="332"/>
      <c r="E399" s="332"/>
      <c r="F399" s="332"/>
      <c r="G399" s="332"/>
      <c r="H399" s="332"/>
      <c r="I399" s="332"/>
      <c r="J399" s="332"/>
      <c r="K399" s="332"/>
      <c r="L399" s="332"/>
      <c r="M399" s="333"/>
      <c r="N399" s="329" t="s">
        <v>43</v>
      </c>
      <c r="O399" s="330"/>
      <c r="P399" s="330"/>
      <c r="Q399" s="330"/>
      <c r="R399" s="330"/>
      <c r="S399" s="330"/>
      <c r="T399" s="331"/>
      <c r="U399" s="43" t="s">
        <v>42</v>
      </c>
      <c r="V399" s="44">
        <f>IFERROR(V392/H392,"0")+IFERROR(V393/H393,"0")+IFERROR(V394/H394,"0")+IFERROR(V395/H395,"0")+IFERROR(V396/H396,"0")+IFERROR(V397/H397,"0")+IFERROR(V398/H398,"0")</f>
        <v>0.99999999999999978</v>
      </c>
      <c r="W399" s="44">
        <f>IFERROR(W392/H392,"0")+IFERROR(W393/H393,"0")+IFERROR(W394/H394,"0")+IFERROR(W395/H395,"0")+IFERROR(W396/H396,"0")+IFERROR(W397/H397,"0")+IFERROR(W398/H398,"0")</f>
        <v>1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5.0200000000000002E-3</v>
      </c>
      <c r="Y399" s="68"/>
      <c r="Z399" s="68"/>
    </row>
    <row r="400" spans="1:53" ht="12.5" x14ac:dyDescent="0.25">
      <c r="A400" s="332"/>
      <c r="B400" s="332"/>
      <c r="C400" s="332"/>
      <c r="D400" s="332"/>
      <c r="E400" s="332"/>
      <c r="F400" s="332"/>
      <c r="G400" s="332"/>
      <c r="H400" s="332"/>
      <c r="I400" s="332"/>
      <c r="J400" s="332"/>
      <c r="K400" s="332"/>
      <c r="L400" s="332"/>
      <c r="M400" s="333"/>
      <c r="N400" s="329" t="s">
        <v>43</v>
      </c>
      <c r="O400" s="330"/>
      <c r="P400" s="330"/>
      <c r="Q400" s="330"/>
      <c r="R400" s="330"/>
      <c r="S400" s="330"/>
      <c r="T400" s="331"/>
      <c r="U400" s="43" t="s">
        <v>0</v>
      </c>
      <c r="V400" s="44">
        <f>IFERROR(SUM(V392:V398),"0")</f>
        <v>2.0999999999999996</v>
      </c>
      <c r="W400" s="44">
        <f>IFERROR(SUM(W392:W398),"0")</f>
        <v>2.1</v>
      </c>
      <c r="X400" s="43"/>
      <c r="Y400" s="68"/>
      <c r="Z400" s="68"/>
    </row>
    <row r="401" spans="1:53" ht="14.25" customHeight="1" x14ac:dyDescent="0.3">
      <c r="A401" s="338" t="s">
        <v>94</v>
      </c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67"/>
      <c r="Z401" s="67"/>
    </row>
    <row r="402" spans="1:53" ht="27" customHeight="1" x14ac:dyDescent="0.3">
      <c r="A402" s="64" t="s">
        <v>581</v>
      </c>
      <c r="B402" s="64" t="s">
        <v>582</v>
      </c>
      <c r="C402" s="37">
        <v>4301040358</v>
      </c>
      <c r="D402" s="325">
        <v>4680115884571</v>
      </c>
      <c r="E402" s="325"/>
      <c r="F402" s="63">
        <v>0.1</v>
      </c>
      <c r="G402" s="38">
        <v>20</v>
      </c>
      <c r="H402" s="63">
        <v>2</v>
      </c>
      <c r="I402" s="63">
        <v>2.6</v>
      </c>
      <c r="J402" s="38">
        <v>200</v>
      </c>
      <c r="K402" s="38" t="s">
        <v>551</v>
      </c>
      <c r="L402" s="39" t="s">
        <v>550</v>
      </c>
      <c r="M402" s="38">
        <v>60</v>
      </c>
      <c r="N402" s="372" t="s">
        <v>583</v>
      </c>
      <c r="O402" s="327"/>
      <c r="P402" s="327"/>
      <c r="Q402" s="327"/>
      <c r="R402" s="328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130</v>
      </c>
      <c r="AD402" s="71"/>
      <c r="BA402" s="287" t="s">
        <v>66</v>
      </c>
    </row>
    <row r="403" spans="1:53" ht="12.5" x14ac:dyDescent="0.25">
      <c r="A403" s="332"/>
      <c r="B403" s="332"/>
      <c r="C403" s="332"/>
      <c r="D403" s="332"/>
      <c r="E403" s="332"/>
      <c r="F403" s="332"/>
      <c r="G403" s="332"/>
      <c r="H403" s="332"/>
      <c r="I403" s="332"/>
      <c r="J403" s="332"/>
      <c r="K403" s="332"/>
      <c r="L403" s="332"/>
      <c r="M403" s="333"/>
      <c r="N403" s="329" t="s">
        <v>43</v>
      </c>
      <c r="O403" s="330"/>
      <c r="P403" s="330"/>
      <c r="Q403" s="330"/>
      <c r="R403" s="330"/>
      <c r="S403" s="330"/>
      <c r="T403" s="331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ht="12.5" x14ac:dyDescent="0.25">
      <c r="A404" s="332"/>
      <c r="B404" s="332"/>
      <c r="C404" s="332"/>
      <c r="D404" s="332"/>
      <c r="E404" s="332"/>
      <c r="F404" s="332"/>
      <c r="G404" s="332"/>
      <c r="H404" s="332"/>
      <c r="I404" s="332"/>
      <c r="J404" s="332"/>
      <c r="K404" s="332"/>
      <c r="L404" s="332"/>
      <c r="M404" s="333"/>
      <c r="N404" s="329" t="s">
        <v>43</v>
      </c>
      <c r="O404" s="330"/>
      <c r="P404" s="330"/>
      <c r="Q404" s="330"/>
      <c r="R404" s="330"/>
      <c r="S404" s="330"/>
      <c r="T404" s="331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3">
      <c r="A405" s="338" t="s">
        <v>103</v>
      </c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8"/>
      <c r="N405" s="338"/>
      <c r="O405" s="338"/>
      <c r="P405" s="338"/>
      <c r="Q405" s="338"/>
      <c r="R405" s="338"/>
      <c r="S405" s="338"/>
      <c r="T405" s="338"/>
      <c r="U405" s="338"/>
      <c r="V405" s="338"/>
      <c r="W405" s="338"/>
      <c r="X405" s="338"/>
      <c r="Y405" s="67"/>
      <c r="Z405" s="67"/>
    </row>
    <row r="406" spans="1:53" ht="27" customHeight="1" x14ac:dyDescent="0.3">
      <c r="A406" s="64" t="s">
        <v>584</v>
      </c>
      <c r="B406" s="64" t="s">
        <v>585</v>
      </c>
      <c r="C406" s="37">
        <v>4301170010</v>
      </c>
      <c r="D406" s="325">
        <v>4680115884090</v>
      </c>
      <c r="E406" s="325"/>
      <c r="F406" s="63">
        <v>0.11</v>
      </c>
      <c r="G406" s="38">
        <v>12</v>
      </c>
      <c r="H406" s="63">
        <v>1.32</v>
      </c>
      <c r="I406" s="63">
        <v>1.88</v>
      </c>
      <c r="J406" s="38">
        <v>200</v>
      </c>
      <c r="K406" s="38" t="s">
        <v>551</v>
      </c>
      <c r="L406" s="39" t="s">
        <v>550</v>
      </c>
      <c r="M406" s="38">
        <v>150</v>
      </c>
      <c r="N406" s="373" t="s">
        <v>586</v>
      </c>
      <c r="O406" s="327"/>
      <c r="P406" s="327"/>
      <c r="Q406" s="327"/>
      <c r="R406" s="32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88" t="s">
        <v>66</v>
      </c>
    </row>
    <row r="407" spans="1:53" ht="12.5" x14ac:dyDescent="0.25">
      <c r="A407" s="332"/>
      <c r="B407" s="332"/>
      <c r="C407" s="332"/>
      <c r="D407" s="332"/>
      <c r="E407" s="332"/>
      <c r="F407" s="332"/>
      <c r="G407" s="332"/>
      <c r="H407" s="332"/>
      <c r="I407" s="332"/>
      <c r="J407" s="332"/>
      <c r="K407" s="332"/>
      <c r="L407" s="332"/>
      <c r="M407" s="333"/>
      <c r="N407" s="329" t="s">
        <v>43</v>
      </c>
      <c r="O407" s="330"/>
      <c r="P407" s="330"/>
      <c r="Q407" s="330"/>
      <c r="R407" s="330"/>
      <c r="S407" s="330"/>
      <c r="T407" s="331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ht="12.5" x14ac:dyDescent="0.25">
      <c r="A408" s="332"/>
      <c r="B408" s="332"/>
      <c r="C408" s="332"/>
      <c r="D408" s="332"/>
      <c r="E408" s="332"/>
      <c r="F408" s="332"/>
      <c r="G408" s="332"/>
      <c r="H408" s="332"/>
      <c r="I408" s="332"/>
      <c r="J408" s="332"/>
      <c r="K408" s="332"/>
      <c r="L408" s="332"/>
      <c r="M408" s="333"/>
      <c r="N408" s="329" t="s">
        <v>43</v>
      </c>
      <c r="O408" s="330"/>
      <c r="P408" s="330"/>
      <c r="Q408" s="330"/>
      <c r="R408" s="330"/>
      <c r="S408" s="330"/>
      <c r="T408" s="331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5">
      <c r="A409" s="354" t="s">
        <v>587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55"/>
      <c r="Z409" s="55"/>
    </row>
    <row r="410" spans="1:53" ht="16.5" customHeight="1" x14ac:dyDescent="0.3">
      <c r="A410" s="349" t="s">
        <v>587</v>
      </c>
      <c r="B410" s="349"/>
      <c r="C410" s="349"/>
      <c r="D410" s="349"/>
      <c r="E410" s="349"/>
      <c r="F410" s="349"/>
      <c r="G410" s="349"/>
      <c r="H410" s="349"/>
      <c r="I410" s="349"/>
      <c r="J410" s="349"/>
      <c r="K410" s="349"/>
      <c r="L410" s="349"/>
      <c r="M410" s="349"/>
      <c r="N410" s="349"/>
      <c r="O410" s="349"/>
      <c r="P410" s="349"/>
      <c r="Q410" s="349"/>
      <c r="R410" s="349"/>
      <c r="S410" s="349"/>
      <c r="T410" s="349"/>
      <c r="U410" s="349"/>
      <c r="V410" s="349"/>
      <c r="W410" s="349"/>
      <c r="X410" s="349"/>
      <c r="Y410" s="66"/>
      <c r="Z410" s="66"/>
    </row>
    <row r="411" spans="1:53" ht="14.25" customHeight="1" x14ac:dyDescent="0.3">
      <c r="A411" s="338" t="s">
        <v>116</v>
      </c>
      <c r="B411" s="338"/>
      <c r="C411" s="338"/>
      <c r="D411" s="338"/>
      <c r="E411" s="338"/>
      <c r="F411" s="338"/>
      <c r="G411" s="338"/>
      <c r="H411" s="338"/>
      <c r="I411" s="338"/>
      <c r="J411" s="338"/>
      <c r="K411" s="338"/>
      <c r="L411" s="338"/>
      <c r="M411" s="338"/>
      <c r="N411" s="338"/>
      <c r="O411" s="338"/>
      <c r="P411" s="338"/>
      <c r="Q411" s="338"/>
      <c r="R411" s="338"/>
      <c r="S411" s="338"/>
      <c r="T411" s="338"/>
      <c r="U411" s="338"/>
      <c r="V411" s="338"/>
      <c r="W411" s="338"/>
      <c r="X411" s="338"/>
      <c r="Y411" s="67"/>
      <c r="Z411" s="67"/>
    </row>
    <row r="412" spans="1:53" ht="27" customHeight="1" x14ac:dyDescent="0.3">
      <c r="A412" s="64" t="s">
        <v>588</v>
      </c>
      <c r="B412" s="64" t="s">
        <v>589</v>
      </c>
      <c r="C412" s="37">
        <v>4301011371</v>
      </c>
      <c r="D412" s="325">
        <v>4607091389067</v>
      </c>
      <c r="E412" s="325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140</v>
      </c>
      <c r="M412" s="38">
        <v>55</v>
      </c>
      <c r="N412" s="37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7"/>
      <c r="P412" s="327"/>
      <c r="Q412" s="327"/>
      <c r="R412" s="328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7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89" t="s">
        <v>66</v>
      </c>
    </row>
    <row r="413" spans="1:53" ht="27" customHeight="1" x14ac:dyDescent="0.3">
      <c r="A413" s="64" t="s">
        <v>590</v>
      </c>
      <c r="B413" s="64" t="s">
        <v>591</v>
      </c>
      <c r="C413" s="37">
        <v>4301011363</v>
      </c>
      <c r="D413" s="325">
        <v>4607091383522</v>
      </c>
      <c r="E413" s="325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7"/>
      <c r="P413" s="327"/>
      <c r="Q413" s="327"/>
      <c r="R413" s="328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7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0" t="s">
        <v>66</v>
      </c>
    </row>
    <row r="414" spans="1:53" ht="27" customHeight="1" x14ac:dyDescent="0.3">
      <c r="A414" s="64" t="s">
        <v>592</v>
      </c>
      <c r="B414" s="64" t="s">
        <v>593</v>
      </c>
      <c r="C414" s="37">
        <v>4301011431</v>
      </c>
      <c r="D414" s="325">
        <v>4607091384437</v>
      </c>
      <c r="E414" s="325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3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7"/>
      <c r="P414" s="327"/>
      <c r="Q414" s="327"/>
      <c r="R414" s="32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7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1" t="s">
        <v>66</v>
      </c>
    </row>
    <row r="415" spans="1:53" ht="27" customHeight="1" x14ac:dyDescent="0.3">
      <c r="A415" s="64" t="s">
        <v>594</v>
      </c>
      <c r="B415" s="64" t="s">
        <v>595</v>
      </c>
      <c r="C415" s="37">
        <v>4301011365</v>
      </c>
      <c r="D415" s="325">
        <v>4607091389104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6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7"/>
      <c r="P415" s="327"/>
      <c r="Q415" s="327"/>
      <c r="R415" s="32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2" t="s">
        <v>66</v>
      </c>
    </row>
    <row r="416" spans="1:53" ht="27" customHeight="1" x14ac:dyDescent="0.3">
      <c r="A416" s="64" t="s">
        <v>596</v>
      </c>
      <c r="B416" s="64" t="s">
        <v>597</v>
      </c>
      <c r="C416" s="37">
        <v>4301011367</v>
      </c>
      <c r="D416" s="325">
        <v>4680115880603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6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7"/>
      <c r="P416" s="327"/>
      <c r="Q416" s="327"/>
      <c r="R416" s="32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3" t="s">
        <v>66</v>
      </c>
    </row>
    <row r="417" spans="1:53" ht="27" customHeight="1" x14ac:dyDescent="0.3">
      <c r="A417" s="64" t="s">
        <v>598</v>
      </c>
      <c r="B417" s="64" t="s">
        <v>599</v>
      </c>
      <c r="C417" s="37">
        <v>4301011168</v>
      </c>
      <c r="D417" s="325">
        <v>4607091389999</v>
      </c>
      <c r="E417" s="325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3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7"/>
      <c r="P417" s="327"/>
      <c r="Q417" s="327"/>
      <c r="R417" s="32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27" customHeight="1" x14ac:dyDescent="0.3">
      <c r="A418" s="64" t="s">
        <v>600</v>
      </c>
      <c r="B418" s="64" t="s">
        <v>601</v>
      </c>
      <c r="C418" s="37">
        <v>4301011372</v>
      </c>
      <c r="D418" s="325">
        <v>4680115882782</v>
      </c>
      <c r="E418" s="325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36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7"/>
      <c r="P418" s="327"/>
      <c r="Q418" s="327"/>
      <c r="R418" s="32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t="27" customHeight="1" x14ac:dyDescent="0.3">
      <c r="A419" s="64" t="s">
        <v>602</v>
      </c>
      <c r="B419" s="64" t="s">
        <v>603</v>
      </c>
      <c r="C419" s="37">
        <v>4301011190</v>
      </c>
      <c r="D419" s="325">
        <v>4607091389098</v>
      </c>
      <c r="E419" s="325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140</v>
      </c>
      <c r="M419" s="38">
        <v>50</v>
      </c>
      <c r="N419" s="3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7"/>
      <c r="P419" s="327"/>
      <c r="Q419" s="327"/>
      <c r="R419" s="32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customHeight="1" x14ac:dyDescent="0.3">
      <c r="A420" s="64" t="s">
        <v>604</v>
      </c>
      <c r="B420" s="64" t="s">
        <v>605</v>
      </c>
      <c r="C420" s="37">
        <v>4301011366</v>
      </c>
      <c r="D420" s="325">
        <v>4607091389982</v>
      </c>
      <c r="E420" s="32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3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7"/>
      <c r="P420" s="327"/>
      <c r="Q420" s="327"/>
      <c r="R420" s="32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12.5" x14ac:dyDescent="0.25">
      <c r="A421" s="332"/>
      <c r="B421" s="332"/>
      <c r="C421" s="332"/>
      <c r="D421" s="332"/>
      <c r="E421" s="332"/>
      <c r="F421" s="332"/>
      <c r="G421" s="332"/>
      <c r="H421" s="332"/>
      <c r="I421" s="332"/>
      <c r="J421" s="332"/>
      <c r="K421" s="332"/>
      <c r="L421" s="332"/>
      <c r="M421" s="333"/>
      <c r="N421" s="329" t="s">
        <v>43</v>
      </c>
      <c r="O421" s="330"/>
      <c r="P421" s="330"/>
      <c r="Q421" s="330"/>
      <c r="R421" s="330"/>
      <c r="S421" s="330"/>
      <c r="T421" s="331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0</v>
      </c>
      <c r="W421" s="44">
        <f>IFERROR(W412/H412,"0")+IFERROR(W413/H413,"0")+IFERROR(W414/H414,"0")+IFERROR(W415/H415,"0")+IFERROR(W416/H416,"0")+IFERROR(W417/H417,"0")+IFERROR(W418/H418,"0")+IFERROR(W419/H419,"0")+IFERROR(W420/H420,"0")</f>
        <v>0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ht="12.5" x14ac:dyDescent="0.25">
      <c r="A422" s="332"/>
      <c r="B422" s="332"/>
      <c r="C422" s="332"/>
      <c r="D422" s="332"/>
      <c r="E422" s="332"/>
      <c r="F422" s="332"/>
      <c r="G422" s="332"/>
      <c r="H422" s="332"/>
      <c r="I422" s="332"/>
      <c r="J422" s="332"/>
      <c r="K422" s="332"/>
      <c r="L422" s="332"/>
      <c r="M422" s="333"/>
      <c r="N422" s="329" t="s">
        <v>43</v>
      </c>
      <c r="O422" s="330"/>
      <c r="P422" s="330"/>
      <c r="Q422" s="330"/>
      <c r="R422" s="330"/>
      <c r="S422" s="330"/>
      <c r="T422" s="331"/>
      <c r="U422" s="43" t="s">
        <v>0</v>
      </c>
      <c r="V422" s="44">
        <f>IFERROR(SUM(V412:V420),"0")</f>
        <v>0</v>
      </c>
      <c r="W422" s="44">
        <f>IFERROR(SUM(W412:W420),"0")</f>
        <v>0</v>
      </c>
      <c r="X422" s="43"/>
      <c r="Y422" s="68"/>
      <c r="Z422" s="68"/>
    </row>
    <row r="423" spans="1:53" ht="14.25" customHeight="1" x14ac:dyDescent="0.3">
      <c r="A423" s="338" t="s">
        <v>108</v>
      </c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38"/>
      <c r="N423" s="338"/>
      <c r="O423" s="338"/>
      <c r="P423" s="338"/>
      <c r="Q423" s="338"/>
      <c r="R423" s="338"/>
      <c r="S423" s="338"/>
      <c r="T423" s="338"/>
      <c r="U423" s="338"/>
      <c r="V423" s="338"/>
      <c r="W423" s="338"/>
      <c r="X423" s="338"/>
      <c r="Y423" s="67"/>
      <c r="Z423" s="67"/>
    </row>
    <row r="424" spans="1:53" ht="16.5" customHeight="1" x14ac:dyDescent="0.3">
      <c r="A424" s="64" t="s">
        <v>606</v>
      </c>
      <c r="B424" s="64" t="s">
        <v>607</v>
      </c>
      <c r="C424" s="37">
        <v>4301020222</v>
      </c>
      <c r="D424" s="325">
        <v>4607091388930</v>
      </c>
      <c r="E424" s="32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7"/>
      <c r="P424" s="327"/>
      <c r="Q424" s="327"/>
      <c r="R424" s="328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16.5" customHeight="1" x14ac:dyDescent="0.3">
      <c r="A425" s="64" t="s">
        <v>608</v>
      </c>
      <c r="B425" s="64" t="s">
        <v>609</v>
      </c>
      <c r="C425" s="37">
        <v>4301020206</v>
      </c>
      <c r="D425" s="325">
        <v>4680115880054</v>
      </c>
      <c r="E425" s="325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7"/>
      <c r="P425" s="327"/>
      <c r="Q425" s="327"/>
      <c r="R425" s="32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12.5" x14ac:dyDescent="0.25">
      <c r="A426" s="332"/>
      <c r="B426" s="332"/>
      <c r="C426" s="332"/>
      <c r="D426" s="332"/>
      <c r="E426" s="332"/>
      <c r="F426" s="332"/>
      <c r="G426" s="332"/>
      <c r="H426" s="332"/>
      <c r="I426" s="332"/>
      <c r="J426" s="332"/>
      <c r="K426" s="332"/>
      <c r="L426" s="332"/>
      <c r="M426" s="333"/>
      <c r="N426" s="329" t="s">
        <v>43</v>
      </c>
      <c r="O426" s="330"/>
      <c r="P426" s="330"/>
      <c r="Q426" s="330"/>
      <c r="R426" s="330"/>
      <c r="S426" s="330"/>
      <c r="T426" s="331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ht="12.5" x14ac:dyDescent="0.25">
      <c r="A427" s="332"/>
      <c r="B427" s="332"/>
      <c r="C427" s="332"/>
      <c r="D427" s="332"/>
      <c r="E427" s="332"/>
      <c r="F427" s="332"/>
      <c r="G427" s="332"/>
      <c r="H427" s="332"/>
      <c r="I427" s="332"/>
      <c r="J427" s="332"/>
      <c r="K427" s="332"/>
      <c r="L427" s="332"/>
      <c r="M427" s="333"/>
      <c r="N427" s="329" t="s">
        <v>43</v>
      </c>
      <c r="O427" s="330"/>
      <c r="P427" s="330"/>
      <c r="Q427" s="330"/>
      <c r="R427" s="330"/>
      <c r="S427" s="330"/>
      <c r="T427" s="331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3">
      <c r="A428" s="338" t="s">
        <v>76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67"/>
      <c r="Z428" s="67"/>
    </row>
    <row r="429" spans="1:53" ht="27" customHeight="1" x14ac:dyDescent="0.3">
      <c r="A429" s="64" t="s">
        <v>610</v>
      </c>
      <c r="B429" s="64" t="s">
        <v>611</v>
      </c>
      <c r="C429" s="37">
        <v>4301031252</v>
      </c>
      <c r="D429" s="325">
        <v>4680115883116</v>
      </c>
      <c r="E429" s="325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3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7"/>
      <c r="P429" s="327"/>
      <c r="Q429" s="327"/>
      <c r="R429" s="32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4" si="18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0" t="s">
        <v>66</v>
      </c>
    </row>
    <row r="430" spans="1:53" ht="27" customHeight="1" x14ac:dyDescent="0.3">
      <c r="A430" s="64" t="s">
        <v>612</v>
      </c>
      <c r="B430" s="64" t="s">
        <v>613</v>
      </c>
      <c r="C430" s="37">
        <v>4301031248</v>
      </c>
      <c r="D430" s="325">
        <v>4680115883093</v>
      </c>
      <c r="E430" s="325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3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7"/>
      <c r="P430" s="327"/>
      <c r="Q430" s="327"/>
      <c r="R430" s="32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8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1" t="s">
        <v>66</v>
      </c>
    </row>
    <row r="431" spans="1:53" ht="27" customHeight="1" x14ac:dyDescent="0.3">
      <c r="A431" s="64" t="s">
        <v>614</v>
      </c>
      <c r="B431" s="64" t="s">
        <v>615</v>
      </c>
      <c r="C431" s="37">
        <v>4301031250</v>
      </c>
      <c r="D431" s="325">
        <v>4680115883109</v>
      </c>
      <c r="E431" s="325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7"/>
      <c r="P431" s="327"/>
      <c r="Q431" s="327"/>
      <c r="R431" s="32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8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2" t="s">
        <v>66</v>
      </c>
    </row>
    <row r="432" spans="1:53" ht="27" customHeight="1" x14ac:dyDescent="0.3">
      <c r="A432" s="64" t="s">
        <v>616</v>
      </c>
      <c r="B432" s="64" t="s">
        <v>617</v>
      </c>
      <c r="C432" s="37">
        <v>4301031249</v>
      </c>
      <c r="D432" s="325">
        <v>4680115882072</v>
      </c>
      <c r="E432" s="325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356" t="s">
        <v>618</v>
      </c>
      <c r="O432" s="327"/>
      <c r="P432" s="327"/>
      <c r="Q432" s="327"/>
      <c r="R432" s="32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3" t="s">
        <v>66</v>
      </c>
    </row>
    <row r="433" spans="1:53" ht="27" customHeight="1" x14ac:dyDescent="0.3">
      <c r="A433" s="64" t="s">
        <v>619</v>
      </c>
      <c r="B433" s="64" t="s">
        <v>620</v>
      </c>
      <c r="C433" s="37">
        <v>4301031251</v>
      </c>
      <c r="D433" s="325">
        <v>4680115882102</v>
      </c>
      <c r="E433" s="325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357" t="s">
        <v>621</v>
      </c>
      <c r="O433" s="327"/>
      <c r="P433" s="327"/>
      <c r="Q433" s="327"/>
      <c r="R433" s="32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27" customHeight="1" x14ac:dyDescent="0.3">
      <c r="A434" s="64" t="s">
        <v>622</v>
      </c>
      <c r="B434" s="64" t="s">
        <v>623</v>
      </c>
      <c r="C434" s="37">
        <v>4301031253</v>
      </c>
      <c r="D434" s="325">
        <v>4680115882096</v>
      </c>
      <c r="E434" s="325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358" t="s">
        <v>624</v>
      </c>
      <c r="O434" s="327"/>
      <c r="P434" s="327"/>
      <c r="Q434" s="327"/>
      <c r="R434" s="32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12.5" x14ac:dyDescent="0.25">
      <c r="A435" s="332"/>
      <c r="B435" s="332"/>
      <c r="C435" s="332"/>
      <c r="D435" s="332"/>
      <c r="E435" s="332"/>
      <c r="F435" s="332"/>
      <c r="G435" s="332"/>
      <c r="H435" s="332"/>
      <c r="I435" s="332"/>
      <c r="J435" s="332"/>
      <c r="K435" s="332"/>
      <c r="L435" s="332"/>
      <c r="M435" s="333"/>
      <c r="N435" s="329" t="s">
        <v>43</v>
      </c>
      <c r="O435" s="330"/>
      <c r="P435" s="330"/>
      <c r="Q435" s="330"/>
      <c r="R435" s="330"/>
      <c r="S435" s="330"/>
      <c r="T435" s="331"/>
      <c r="U435" s="43" t="s">
        <v>42</v>
      </c>
      <c r="V435" s="44">
        <f>IFERROR(V429/H429,"0")+IFERROR(V430/H430,"0")+IFERROR(V431/H431,"0")+IFERROR(V432/H432,"0")+IFERROR(V433/H433,"0")+IFERROR(V434/H434,"0")</f>
        <v>0</v>
      </c>
      <c r="W435" s="44">
        <f>IFERROR(W429/H429,"0")+IFERROR(W430/H430,"0")+IFERROR(W431/H431,"0")+IFERROR(W432/H432,"0")+IFERROR(W433/H433,"0")+IFERROR(W434/H434,"0")</f>
        <v>0</v>
      </c>
      <c r="X435" s="44">
        <f>IFERROR(IF(X429="",0,X429),"0")+IFERROR(IF(X430="",0,X430),"0")+IFERROR(IF(X431="",0,X431),"0")+IFERROR(IF(X432="",0,X432),"0")+IFERROR(IF(X433="",0,X433),"0")+IFERROR(IF(X434="",0,X434),"0")</f>
        <v>0</v>
      </c>
      <c r="Y435" s="68"/>
      <c r="Z435" s="68"/>
    </row>
    <row r="436" spans="1:53" ht="12.5" x14ac:dyDescent="0.25">
      <c r="A436" s="332"/>
      <c r="B436" s="332"/>
      <c r="C436" s="332"/>
      <c r="D436" s="332"/>
      <c r="E436" s="332"/>
      <c r="F436" s="332"/>
      <c r="G436" s="332"/>
      <c r="H436" s="332"/>
      <c r="I436" s="332"/>
      <c r="J436" s="332"/>
      <c r="K436" s="332"/>
      <c r="L436" s="332"/>
      <c r="M436" s="333"/>
      <c r="N436" s="329" t="s">
        <v>43</v>
      </c>
      <c r="O436" s="330"/>
      <c r="P436" s="330"/>
      <c r="Q436" s="330"/>
      <c r="R436" s="330"/>
      <c r="S436" s="330"/>
      <c r="T436" s="331"/>
      <c r="U436" s="43" t="s">
        <v>0</v>
      </c>
      <c r="V436" s="44">
        <f>IFERROR(SUM(V429:V434),"0")</f>
        <v>0</v>
      </c>
      <c r="W436" s="44">
        <f>IFERROR(SUM(W429:W434),"0")</f>
        <v>0</v>
      </c>
      <c r="X436" s="43"/>
      <c r="Y436" s="68"/>
      <c r="Z436" s="68"/>
    </row>
    <row r="437" spans="1:53" ht="14.25" customHeight="1" x14ac:dyDescent="0.3">
      <c r="A437" s="338" t="s">
        <v>81</v>
      </c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38"/>
      <c r="N437" s="338"/>
      <c r="O437" s="338"/>
      <c r="P437" s="338"/>
      <c r="Q437" s="338"/>
      <c r="R437" s="338"/>
      <c r="S437" s="338"/>
      <c r="T437" s="338"/>
      <c r="U437" s="338"/>
      <c r="V437" s="338"/>
      <c r="W437" s="338"/>
      <c r="X437" s="338"/>
      <c r="Y437" s="67"/>
      <c r="Z437" s="67"/>
    </row>
    <row r="438" spans="1:53" ht="16.5" customHeight="1" x14ac:dyDescent="0.3">
      <c r="A438" s="64" t="s">
        <v>625</v>
      </c>
      <c r="B438" s="64" t="s">
        <v>626</v>
      </c>
      <c r="C438" s="37">
        <v>4301051230</v>
      </c>
      <c r="D438" s="325">
        <v>4607091383409</v>
      </c>
      <c r="E438" s="325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3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7"/>
      <c r="P438" s="327"/>
      <c r="Q438" s="327"/>
      <c r="R438" s="328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16.5" customHeight="1" x14ac:dyDescent="0.3">
      <c r="A439" s="64" t="s">
        <v>627</v>
      </c>
      <c r="B439" s="64" t="s">
        <v>628</v>
      </c>
      <c r="C439" s="37">
        <v>4301051231</v>
      </c>
      <c r="D439" s="325">
        <v>4607091383416</v>
      </c>
      <c r="E439" s="325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3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7"/>
      <c r="P439" s="327"/>
      <c r="Q439" s="327"/>
      <c r="R439" s="32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ht="12.5" x14ac:dyDescent="0.25">
      <c r="A440" s="332"/>
      <c r="B440" s="332"/>
      <c r="C440" s="332"/>
      <c r="D440" s="332"/>
      <c r="E440" s="332"/>
      <c r="F440" s="332"/>
      <c r="G440" s="332"/>
      <c r="H440" s="332"/>
      <c r="I440" s="332"/>
      <c r="J440" s="332"/>
      <c r="K440" s="332"/>
      <c r="L440" s="332"/>
      <c r="M440" s="333"/>
      <c r="N440" s="329" t="s">
        <v>43</v>
      </c>
      <c r="O440" s="330"/>
      <c r="P440" s="330"/>
      <c r="Q440" s="330"/>
      <c r="R440" s="330"/>
      <c r="S440" s="330"/>
      <c r="T440" s="331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ht="12.5" x14ac:dyDescent="0.25">
      <c r="A441" s="332"/>
      <c r="B441" s="332"/>
      <c r="C441" s="332"/>
      <c r="D441" s="332"/>
      <c r="E441" s="332"/>
      <c r="F441" s="332"/>
      <c r="G441" s="332"/>
      <c r="H441" s="332"/>
      <c r="I441" s="332"/>
      <c r="J441" s="332"/>
      <c r="K441" s="332"/>
      <c r="L441" s="332"/>
      <c r="M441" s="333"/>
      <c r="N441" s="329" t="s">
        <v>43</v>
      </c>
      <c r="O441" s="330"/>
      <c r="P441" s="330"/>
      <c r="Q441" s="330"/>
      <c r="R441" s="330"/>
      <c r="S441" s="330"/>
      <c r="T441" s="331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5">
      <c r="A442" s="354" t="s">
        <v>629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55"/>
      <c r="Z442" s="55"/>
    </row>
    <row r="443" spans="1:53" ht="16.5" customHeight="1" x14ac:dyDescent="0.3">
      <c r="A443" s="349" t="s">
        <v>630</v>
      </c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49"/>
      <c r="N443" s="349"/>
      <c r="O443" s="349"/>
      <c r="P443" s="349"/>
      <c r="Q443" s="349"/>
      <c r="R443" s="349"/>
      <c r="S443" s="349"/>
      <c r="T443" s="349"/>
      <c r="U443" s="349"/>
      <c r="V443" s="349"/>
      <c r="W443" s="349"/>
      <c r="X443" s="349"/>
      <c r="Y443" s="66"/>
      <c r="Z443" s="66"/>
    </row>
    <row r="444" spans="1:53" ht="14.25" customHeight="1" x14ac:dyDescent="0.3">
      <c r="A444" s="338" t="s">
        <v>116</v>
      </c>
      <c r="B444" s="338"/>
      <c r="C444" s="338"/>
      <c r="D444" s="338"/>
      <c r="E444" s="338"/>
      <c r="F444" s="338"/>
      <c r="G444" s="338"/>
      <c r="H444" s="338"/>
      <c r="I444" s="338"/>
      <c r="J444" s="338"/>
      <c r="K444" s="338"/>
      <c r="L444" s="338"/>
      <c r="M444" s="338"/>
      <c r="N444" s="338"/>
      <c r="O444" s="338"/>
      <c r="P444" s="338"/>
      <c r="Q444" s="338"/>
      <c r="R444" s="338"/>
      <c r="S444" s="338"/>
      <c r="T444" s="338"/>
      <c r="U444" s="338"/>
      <c r="V444" s="338"/>
      <c r="W444" s="338"/>
      <c r="X444" s="338"/>
      <c r="Y444" s="67"/>
      <c r="Z444" s="67"/>
    </row>
    <row r="445" spans="1:53" ht="27" customHeight="1" x14ac:dyDescent="0.3">
      <c r="A445" s="64" t="s">
        <v>631</v>
      </c>
      <c r="B445" s="64" t="s">
        <v>632</v>
      </c>
      <c r="C445" s="37">
        <v>4301011585</v>
      </c>
      <c r="D445" s="325">
        <v>4640242180441</v>
      </c>
      <c r="E445" s="325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350" t="s">
        <v>633</v>
      </c>
      <c r="O445" s="327"/>
      <c r="P445" s="327"/>
      <c r="Q445" s="327"/>
      <c r="R445" s="328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08" t="s">
        <v>66</v>
      </c>
    </row>
    <row r="446" spans="1:53" ht="27" customHeight="1" x14ac:dyDescent="0.3">
      <c r="A446" s="64" t="s">
        <v>634</v>
      </c>
      <c r="B446" s="64" t="s">
        <v>635</v>
      </c>
      <c r="C446" s="37">
        <v>4301011584</v>
      </c>
      <c r="D446" s="325">
        <v>4640242180564</v>
      </c>
      <c r="E446" s="325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351" t="s">
        <v>636</v>
      </c>
      <c r="O446" s="327"/>
      <c r="P446" s="327"/>
      <c r="Q446" s="327"/>
      <c r="R446" s="328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9" t="s">
        <v>66</v>
      </c>
    </row>
    <row r="447" spans="1:53" ht="12.5" x14ac:dyDescent="0.25">
      <c r="A447" s="332"/>
      <c r="B447" s="332"/>
      <c r="C447" s="332"/>
      <c r="D447" s="332"/>
      <c r="E447" s="332"/>
      <c r="F447" s="332"/>
      <c r="G447" s="332"/>
      <c r="H447" s="332"/>
      <c r="I447" s="332"/>
      <c r="J447" s="332"/>
      <c r="K447" s="332"/>
      <c r="L447" s="332"/>
      <c r="M447" s="333"/>
      <c r="N447" s="329" t="s">
        <v>43</v>
      </c>
      <c r="O447" s="330"/>
      <c r="P447" s="330"/>
      <c r="Q447" s="330"/>
      <c r="R447" s="330"/>
      <c r="S447" s="330"/>
      <c r="T447" s="331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ht="12.5" x14ac:dyDescent="0.25">
      <c r="A448" s="332"/>
      <c r="B448" s="332"/>
      <c r="C448" s="332"/>
      <c r="D448" s="332"/>
      <c r="E448" s="332"/>
      <c r="F448" s="332"/>
      <c r="G448" s="332"/>
      <c r="H448" s="332"/>
      <c r="I448" s="332"/>
      <c r="J448" s="332"/>
      <c r="K448" s="332"/>
      <c r="L448" s="332"/>
      <c r="M448" s="333"/>
      <c r="N448" s="329" t="s">
        <v>43</v>
      </c>
      <c r="O448" s="330"/>
      <c r="P448" s="330"/>
      <c r="Q448" s="330"/>
      <c r="R448" s="330"/>
      <c r="S448" s="330"/>
      <c r="T448" s="331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4.25" customHeight="1" x14ac:dyDescent="0.3">
      <c r="A449" s="338" t="s">
        <v>108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67"/>
      <c r="Z449" s="67"/>
    </row>
    <row r="450" spans="1:53" ht="27" customHeight="1" x14ac:dyDescent="0.3">
      <c r="A450" s="64" t="s">
        <v>637</v>
      </c>
      <c r="B450" s="64" t="s">
        <v>638</v>
      </c>
      <c r="C450" s="37">
        <v>4301020260</v>
      </c>
      <c r="D450" s="325">
        <v>4640242180526</v>
      </c>
      <c r="E450" s="325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347" t="s">
        <v>639</v>
      </c>
      <c r="O450" s="327"/>
      <c r="P450" s="327"/>
      <c r="Q450" s="327"/>
      <c r="R450" s="32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0" t="s">
        <v>66</v>
      </c>
    </row>
    <row r="451" spans="1:53" ht="16.5" customHeight="1" x14ac:dyDescent="0.3">
      <c r="A451" s="64" t="s">
        <v>640</v>
      </c>
      <c r="B451" s="64" t="s">
        <v>641</v>
      </c>
      <c r="C451" s="37">
        <v>4301020269</v>
      </c>
      <c r="D451" s="325">
        <v>4640242180519</v>
      </c>
      <c r="E451" s="325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140</v>
      </c>
      <c r="M451" s="38">
        <v>50</v>
      </c>
      <c r="N451" s="348" t="s">
        <v>642</v>
      </c>
      <c r="O451" s="327"/>
      <c r="P451" s="327"/>
      <c r="Q451" s="327"/>
      <c r="R451" s="328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1" t="s">
        <v>66</v>
      </c>
    </row>
    <row r="452" spans="1:53" ht="12.5" x14ac:dyDescent="0.25">
      <c r="A452" s="332"/>
      <c r="B452" s="332"/>
      <c r="C452" s="332"/>
      <c r="D452" s="332"/>
      <c r="E452" s="332"/>
      <c r="F452" s="332"/>
      <c r="G452" s="332"/>
      <c r="H452" s="332"/>
      <c r="I452" s="332"/>
      <c r="J452" s="332"/>
      <c r="K452" s="332"/>
      <c r="L452" s="332"/>
      <c r="M452" s="333"/>
      <c r="N452" s="329" t="s">
        <v>43</v>
      </c>
      <c r="O452" s="330"/>
      <c r="P452" s="330"/>
      <c r="Q452" s="330"/>
      <c r="R452" s="330"/>
      <c r="S452" s="330"/>
      <c r="T452" s="331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ht="12.5" x14ac:dyDescent="0.25">
      <c r="A453" s="332"/>
      <c r="B453" s="332"/>
      <c r="C453" s="332"/>
      <c r="D453" s="332"/>
      <c r="E453" s="332"/>
      <c r="F453" s="332"/>
      <c r="G453" s="332"/>
      <c r="H453" s="332"/>
      <c r="I453" s="332"/>
      <c r="J453" s="332"/>
      <c r="K453" s="332"/>
      <c r="L453" s="332"/>
      <c r="M453" s="333"/>
      <c r="N453" s="329" t="s">
        <v>43</v>
      </c>
      <c r="O453" s="330"/>
      <c r="P453" s="330"/>
      <c r="Q453" s="330"/>
      <c r="R453" s="330"/>
      <c r="S453" s="330"/>
      <c r="T453" s="331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3">
      <c r="A454" s="338" t="s">
        <v>76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67"/>
      <c r="Z454" s="67"/>
    </row>
    <row r="455" spans="1:53" ht="27" customHeight="1" x14ac:dyDescent="0.3">
      <c r="A455" s="64" t="s">
        <v>643</v>
      </c>
      <c r="B455" s="64" t="s">
        <v>644</v>
      </c>
      <c r="C455" s="37">
        <v>4301031200</v>
      </c>
      <c r="D455" s="325">
        <v>4640242180489</v>
      </c>
      <c r="E455" s="325"/>
      <c r="F455" s="63">
        <v>0.28000000000000003</v>
      </c>
      <c r="G455" s="38">
        <v>6</v>
      </c>
      <c r="H455" s="63">
        <v>1.68</v>
      </c>
      <c r="I455" s="63">
        <v>1.84</v>
      </c>
      <c r="J455" s="38">
        <v>234</v>
      </c>
      <c r="K455" s="38" t="s">
        <v>183</v>
      </c>
      <c r="L455" s="39" t="s">
        <v>79</v>
      </c>
      <c r="M455" s="38">
        <v>40</v>
      </c>
      <c r="N455" s="343" t="s">
        <v>645</v>
      </c>
      <c r="O455" s="327"/>
      <c r="P455" s="327"/>
      <c r="Q455" s="327"/>
      <c r="R455" s="328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IFERROR(IF(W455=0,"",ROUNDUP(W455/H455,0)*0.00502),"")</f>
        <v/>
      </c>
      <c r="Y455" s="69" t="s">
        <v>48</v>
      </c>
      <c r="Z455" s="70" t="s">
        <v>130</v>
      </c>
      <c r="AD455" s="71"/>
      <c r="BA455" s="312" t="s">
        <v>66</v>
      </c>
    </row>
    <row r="456" spans="1:53" ht="27" customHeight="1" x14ac:dyDescent="0.3">
      <c r="A456" s="64" t="s">
        <v>646</v>
      </c>
      <c r="B456" s="64" t="s">
        <v>647</v>
      </c>
      <c r="C456" s="37">
        <v>4301031280</v>
      </c>
      <c r="D456" s="325">
        <v>4640242180816</v>
      </c>
      <c r="E456" s="325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344" t="s">
        <v>648</v>
      </c>
      <c r="O456" s="327"/>
      <c r="P456" s="327"/>
      <c r="Q456" s="327"/>
      <c r="R456" s="328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13" t="s">
        <v>66</v>
      </c>
    </row>
    <row r="457" spans="1:53" ht="27" customHeight="1" x14ac:dyDescent="0.3">
      <c r="A457" s="64" t="s">
        <v>649</v>
      </c>
      <c r="B457" s="64" t="s">
        <v>650</v>
      </c>
      <c r="C457" s="37">
        <v>4301031244</v>
      </c>
      <c r="D457" s="325">
        <v>4640242180595</v>
      </c>
      <c r="E457" s="325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80</v>
      </c>
      <c r="L457" s="39" t="s">
        <v>79</v>
      </c>
      <c r="M457" s="38">
        <v>40</v>
      </c>
      <c r="N457" s="345" t="s">
        <v>651</v>
      </c>
      <c r="O457" s="327"/>
      <c r="P457" s="327"/>
      <c r="Q457" s="327"/>
      <c r="R457" s="32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4" t="s">
        <v>66</v>
      </c>
    </row>
    <row r="458" spans="1:53" ht="27" customHeight="1" x14ac:dyDescent="0.3">
      <c r="A458" s="64" t="s">
        <v>652</v>
      </c>
      <c r="B458" s="64" t="s">
        <v>653</v>
      </c>
      <c r="C458" s="37">
        <v>4301031203</v>
      </c>
      <c r="D458" s="325">
        <v>4640242180908</v>
      </c>
      <c r="E458" s="325"/>
      <c r="F458" s="63">
        <v>0.28000000000000003</v>
      </c>
      <c r="G458" s="38">
        <v>6</v>
      </c>
      <c r="H458" s="63">
        <v>1.68</v>
      </c>
      <c r="I458" s="63">
        <v>1.81</v>
      </c>
      <c r="J458" s="38">
        <v>234</v>
      </c>
      <c r="K458" s="38" t="s">
        <v>183</v>
      </c>
      <c r="L458" s="39" t="s">
        <v>79</v>
      </c>
      <c r="M458" s="38">
        <v>40</v>
      </c>
      <c r="N458" s="346" t="s">
        <v>654</v>
      </c>
      <c r="O458" s="327"/>
      <c r="P458" s="327"/>
      <c r="Q458" s="327"/>
      <c r="R458" s="328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IFERROR(IF(W458=0,"",ROUNDUP(W458/H458,0)*0.00502),"")</f>
        <v/>
      </c>
      <c r="Y458" s="69" t="s">
        <v>48</v>
      </c>
      <c r="Z458" s="70" t="s">
        <v>48</v>
      </c>
      <c r="AD458" s="71"/>
      <c r="BA458" s="315" t="s">
        <v>66</v>
      </c>
    </row>
    <row r="459" spans="1:53" ht="12.5" x14ac:dyDescent="0.25">
      <c r="A459" s="332"/>
      <c r="B459" s="332"/>
      <c r="C459" s="332"/>
      <c r="D459" s="332"/>
      <c r="E459" s="332"/>
      <c r="F459" s="332"/>
      <c r="G459" s="332"/>
      <c r="H459" s="332"/>
      <c r="I459" s="332"/>
      <c r="J459" s="332"/>
      <c r="K459" s="332"/>
      <c r="L459" s="332"/>
      <c r="M459" s="333"/>
      <c r="N459" s="329" t="s">
        <v>43</v>
      </c>
      <c r="O459" s="330"/>
      <c r="P459" s="330"/>
      <c r="Q459" s="330"/>
      <c r="R459" s="330"/>
      <c r="S459" s="330"/>
      <c r="T459" s="331"/>
      <c r="U459" s="43" t="s">
        <v>42</v>
      </c>
      <c r="V459" s="44">
        <f>IFERROR(V455/H455,"0")+IFERROR(V456/H456,"0")+IFERROR(V457/H457,"0")+IFERROR(V458/H458,"0")</f>
        <v>0</v>
      </c>
      <c r="W459" s="44">
        <f>IFERROR(W455/H455,"0")+IFERROR(W456/H456,"0")+IFERROR(W457/H457,"0")+IFERROR(W458/H458,"0")</f>
        <v>0</v>
      </c>
      <c r="X459" s="44">
        <f>IFERROR(IF(X455="",0,X455),"0")+IFERROR(IF(X456="",0,X456),"0")+IFERROR(IF(X457="",0,X457),"0")+IFERROR(IF(X458="",0,X458),"0")</f>
        <v>0</v>
      </c>
      <c r="Y459" s="68"/>
      <c r="Z459" s="68"/>
    </row>
    <row r="460" spans="1:53" ht="12.5" x14ac:dyDescent="0.25">
      <c r="A460" s="332"/>
      <c r="B460" s="332"/>
      <c r="C460" s="332"/>
      <c r="D460" s="332"/>
      <c r="E460" s="332"/>
      <c r="F460" s="332"/>
      <c r="G460" s="332"/>
      <c r="H460" s="332"/>
      <c r="I460" s="332"/>
      <c r="J460" s="332"/>
      <c r="K460" s="332"/>
      <c r="L460" s="332"/>
      <c r="M460" s="333"/>
      <c r="N460" s="329" t="s">
        <v>43</v>
      </c>
      <c r="O460" s="330"/>
      <c r="P460" s="330"/>
      <c r="Q460" s="330"/>
      <c r="R460" s="330"/>
      <c r="S460" s="330"/>
      <c r="T460" s="331"/>
      <c r="U460" s="43" t="s">
        <v>0</v>
      </c>
      <c r="V460" s="44">
        <f>IFERROR(SUM(V455:V458),"0")</f>
        <v>0</v>
      </c>
      <c r="W460" s="44">
        <f>IFERROR(SUM(W455:W458),"0")</f>
        <v>0</v>
      </c>
      <c r="X460" s="43"/>
      <c r="Y460" s="68"/>
      <c r="Z460" s="68"/>
    </row>
    <row r="461" spans="1:53" ht="14.25" customHeight="1" x14ac:dyDescent="0.3">
      <c r="A461" s="338" t="s">
        <v>81</v>
      </c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67"/>
      <c r="Z461" s="67"/>
    </row>
    <row r="462" spans="1:53" ht="27" customHeight="1" x14ac:dyDescent="0.3">
      <c r="A462" s="64" t="s">
        <v>655</v>
      </c>
      <c r="B462" s="64" t="s">
        <v>656</v>
      </c>
      <c r="C462" s="37">
        <v>4301051390</v>
      </c>
      <c r="D462" s="325">
        <v>4640242181233</v>
      </c>
      <c r="E462" s="325"/>
      <c r="F462" s="63">
        <v>0.3</v>
      </c>
      <c r="G462" s="38">
        <v>6</v>
      </c>
      <c r="H462" s="63">
        <v>1.8</v>
      </c>
      <c r="I462" s="63">
        <v>1.984</v>
      </c>
      <c r="J462" s="38">
        <v>234</v>
      </c>
      <c r="K462" s="38" t="s">
        <v>183</v>
      </c>
      <c r="L462" s="39" t="s">
        <v>79</v>
      </c>
      <c r="M462" s="38">
        <v>40</v>
      </c>
      <c r="N462" s="339" t="s">
        <v>657</v>
      </c>
      <c r="O462" s="327"/>
      <c r="P462" s="327"/>
      <c r="Q462" s="327"/>
      <c r="R462" s="32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IFERROR(IF(W462=0,"",ROUNDUP(W462/H462,0)*0.00502),"")</f>
        <v/>
      </c>
      <c r="Y462" s="69" t="s">
        <v>48</v>
      </c>
      <c r="Z462" s="70" t="s">
        <v>130</v>
      </c>
      <c r="AD462" s="71"/>
      <c r="BA462" s="316" t="s">
        <v>66</v>
      </c>
    </row>
    <row r="463" spans="1:53" ht="27" customHeight="1" x14ac:dyDescent="0.3">
      <c r="A463" s="64" t="s">
        <v>658</v>
      </c>
      <c r="B463" s="64" t="s">
        <v>659</v>
      </c>
      <c r="C463" s="37">
        <v>4301051448</v>
      </c>
      <c r="D463" s="325">
        <v>4640242181226</v>
      </c>
      <c r="E463" s="325"/>
      <c r="F463" s="63">
        <v>0.3</v>
      </c>
      <c r="G463" s="38">
        <v>6</v>
      </c>
      <c r="H463" s="63">
        <v>1.8</v>
      </c>
      <c r="I463" s="63">
        <v>1.972</v>
      </c>
      <c r="J463" s="38">
        <v>234</v>
      </c>
      <c r="K463" s="38" t="s">
        <v>183</v>
      </c>
      <c r="L463" s="39" t="s">
        <v>79</v>
      </c>
      <c r="M463" s="38">
        <v>30</v>
      </c>
      <c r="N463" s="340" t="s">
        <v>660</v>
      </c>
      <c r="O463" s="327"/>
      <c r="P463" s="327"/>
      <c r="Q463" s="327"/>
      <c r="R463" s="32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IFERROR(IF(W463=0,"",ROUNDUP(W463/H463,0)*0.00502),"")</f>
        <v/>
      </c>
      <c r="Y463" s="69" t="s">
        <v>48</v>
      </c>
      <c r="Z463" s="70" t="s">
        <v>130</v>
      </c>
      <c r="AD463" s="71"/>
      <c r="BA463" s="317" t="s">
        <v>66</v>
      </c>
    </row>
    <row r="464" spans="1:53" ht="27" customHeight="1" x14ac:dyDescent="0.3">
      <c r="A464" s="64" t="s">
        <v>661</v>
      </c>
      <c r="B464" s="64" t="s">
        <v>662</v>
      </c>
      <c r="C464" s="37">
        <v>4301051310</v>
      </c>
      <c r="D464" s="325">
        <v>4680115880870</v>
      </c>
      <c r="E464" s="325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112</v>
      </c>
      <c r="L464" s="39" t="s">
        <v>140</v>
      </c>
      <c r="M464" s="38">
        <v>40</v>
      </c>
      <c r="N464" s="3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7"/>
      <c r="P464" s="327"/>
      <c r="Q464" s="327"/>
      <c r="R464" s="32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18" t="s">
        <v>66</v>
      </c>
    </row>
    <row r="465" spans="1:53" ht="27" customHeight="1" x14ac:dyDescent="0.3">
      <c r="A465" s="64" t="s">
        <v>663</v>
      </c>
      <c r="B465" s="64" t="s">
        <v>664</v>
      </c>
      <c r="C465" s="37">
        <v>4301051510</v>
      </c>
      <c r="D465" s="325">
        <v>4640242180540</v>
      </c>
      <c r="E465" s="325"/>
      <c r="F465" s="63">
        <v>1.3</v>
      </c>
      <c r="G465" s="38">
        <v>6</v>
      </c>
      <c r="H465" s="63">
        <v>7.8</v>
      </c>
      <c r="I465" s="63">
        <v>8.3640000000000008</v>
      </c>
      <c r="J465" s="38">
        <v>56</v>
      </c>
      <c r="K465" s="38" t="s">
        <v>112</v>
      </c>
      <c r="L465" s="39" t="s">
        <v>79</v>
      </c>
      <c r="M465" s="38">
        <v>30</v>
      </c>
      <c r="N465" s="342" t="s">
        <v>665</v>
      </c>
      <c r="O465" s="327"/>
      <c r="P465" s="327"/>
      <c r="Q465" s="327"/>
      <c r="R465" s="32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3">
      <c r="A466" s="64" t="s">
        <v>666</v>
      </c>
      <c r="B466" s="64" t="s">
        <v>667</v>
      </c>
      <c r="C466" s="37">
        <v>4301051508</v>
      </c>
      <c r="D466" s="325">
        <v>4640242180557</v>
      </c>
      <c r="E466" s="325"/>
      <c r="F466" s="63">
        <v>0.5</v>
      </c>
      <c r="G466" s="38">
        <v>6</v>
      </c>
      <c r="H466" s="63">
        <v>3</v>
      </c>
      <c r="I466" s="63">
        <v>3.2839999999999998</v>
      </c>
      <c r="J466" s="38">
        <v>156</v>
      </c>
      <c r="K466" s="38" t="s">
        <v>80</v>
      </c>
      <c r="L466" s="39" t="s">
        <v>79</v>
      </c>
      <c r="M466" s="38">
        <v>30</v>
      </c>
      <c r="N466" s="326" t="s">
        <v>668</v>
      </c>
      <c r="O466" s="327"/>
      <c r="P466" s="327"/>
      <c r="Q466" s="327"/>
      <c r="R466" s="32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ht="12.5" x14ac:dyDescent="0.25">
      <c r="A467" s="332"/>
      <c r="B467" s="332"/>
      <c r="C467" s="332"/>
      <c r="D467" s="332"/>
      <c r="E467" s="332"/>
      <c r="F467" s="332"/>
      <c r="G467" s="332"/>
      <c r="H467" s="332"/>
      <c r="I467" s="332"/>
      <c r="J467" s="332"/>
      <c r="K467" s="332"/>
      <c r="L467" s="332"/>
      <c r="M467" s="333"/>
      <c r="N467" s="329" t="s">
        <v>43</v>
      </c>
      <c r="O467" s="330"/>
      <c r="P467" s="330"/>
      <c r="Q467" s="330"/>
      <c r="R467" s="330"/>
      <c r="S467" s="330"/>
      <c r="T467" s="331"/>
      <c r="U467" s="43" t="s">
        <v>42</v>
      </c>
      <c r="V467" s="44">
        <f>IFERROR(V462/H462,"0")+IFERROR(V463/H463,"0")+IFERROR(V464/H464,"0")+IFERROR(V465/H465,"0")+IFERROR(V466/H466,"0")</f>
        <v>0</v>
      </c>
      <c r="W467" s="44">
        <f>IFERROR(W462/H462,"0")+IFERROR(W463/H463,"0")+IFERROR(W464/H464,"0")+IFERROR(W465/H465,"0")+IFERROR(W466/H466,"0")</f>
        <v>0</v>
      </c>
      <c r="X467" s="44">
        <f>IFERROR(IF(X462="",0,X462),"0")+IFERROR(IF(X463="",0,X463),"0")+IFERROR(IF(X464="",0,X464),"0")+IFERROR(IF(X465="",0,X465),"0")+IFERROR(IF(X466="",0,X466),"0")</f>
        <v>0</v>
      </c>
      <c r="Y467" s="68"/>
      <c r="Z467" s="68"/>
    </row>
    <row r="468" spans="1:53" ht="12.5" x14ac:dyDescent="0.25">
      <c r="A468" s="332"/>
      <c r="B468" s="332"/>
      <c r="C468" s="332"/>
      <c r="D468" s="332"/>
      <c r="E468" s="332"/>
      <c r="F468" s="332"/>
      <c r="G468" s="332"/>
      <c r="H468" s="332"/>
      <c r="I468" s="332"/>
      <c r="J468" s="332"/>
      <c r="K468" s="332"/>
      <c r="L468" s="332"/>
      <c r="M468" s="333"/>
      <c r="N468" s="329" t="s">
        <v>43</v>
      </c>
      <c r="O468" s="330"/>
      <c r="P468" s="330"/>
      <c r="Q468" s="330"/>
      <c r="R468" s="330"/>
      <c r="S468" s="330"/>
      <c r="T468" s="331"/>
      <c r="U468" s="43" t="s">
        <v>0</v>
      </c>
      <c r="V468" s="44">
        <f>IFERROR(SUM(V462:V466),"0")</f>
        <v>0</v>
      </c>
      <c r="W468" s="44">
        <f>IFERROR(SUM(W462:W466),"0")</f>
        <v>0</v>
      </c>
      <c r="X468" s="43"/>
      <c r="Y468" s="68"/>
      <c r="Z468" s="68"/>
    </row>
    <row r="469" spans="1:53" ht="15" customHeight="1" x14ac:dyDescent="0.25">
      <c r="A469" s="332"/>
      <c r="B469" s="332"/>
      <c r="C469" s="332"/>
      <c r="D469" s="332"/>
      <c r="E469" s="332"/>
      <c r="F469" s="332"/>
      <c r="G469" s="332"/>
      <c r="H469" s="332"/>
      <c r="I469" s="332"/>
      <c r="J469" s="332"/>
      <c r="K469" s="332"/>
      <c r="L469" s="332"/>
      <c r="M469" s="337"/>
      <c r="N469" s="334" t="s">
        <v>36</v>
      </c>
      <c r="O469" s="335"/>
      <c r="P469" s="335"/>
      <c r="Q469" s="335"/>
      <c r="R469" s="335"/>
      <c r="S469" s="335"/>
      <c r="T469" s="336"/>
      <c r="U469" s="43" t="s">
        <v>0</v>
      </c>
      <c r="V469" s="4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83.3</v>
      </c>
      <c r="W469" s="4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92.999999999999986</v>
      </c>
      <c r="X469" s="43"/>
      <c r="Y469" s="68"/>
      <c r="Z469" s="68"/>
    </row>
    <row r="470" spans="1:53" ht="12.5" x14ac:dyDescent="0.25">
      <c r="A470" s="332"/>
      <c r="B470" s="332"/>
      <c r="C470" s="332"/>
      <c r="D470" s="332"/>
      <c r="E470" s="332"/>
      <c r="F470" s="332"/>
      <c r="G470" s="332"/>
      <c r="H470" s="332"/>
      <c r="I470" s="332"/>
      <c r="J470" s="332"/>
      <c r="K470" s="332"/>
      <c r="L470" s="332"/>
      <c r="M470" s="337"/>
      <c r="N470" s="334" t="s">
        <v>37</v>
      </c>
      <c r="O470" s="335"/>
      <c r="P470" s="335"/>
      <c r="Q470" s="335"/>
      <c r="R470" s="335"/>
      <c r="S470" s="335"/>
      <c r="T470" s="336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89.338239316239324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99.574000000000012</v>
      </c>
      <c r="X470" s="43"/>
      <c r="Y470" s="68"/>
      <c r="Z470" s="68"/>
    </row>
    <row r="471" spans="1:53" ht="12.5" x14ac:dyDescent="0.25">
      <c r="A471" s="332"/>
      <c r="B471" s="332"/>
      <c r="C471" s="332"/>
      <c r="D471" s="332"/>
      <c r="E471" s="332"/>
      <c r="F471" s="332"/>
      <c r="G471" s="332"/>
      <c r="H471" s="332"/>
      <c r="I471" s="332"/>
      <c r="J471" s="332"/>
      <c r="K471" s="332"/>
      <c r="L471" s="332"/>
      <c r="M471" s="337"/>
      <c r="N471" s="334" t="s">
        <v>38</v>
      </c>
      <c r="O471" s="335"/>
      <c r="P471" s="335"/>
      <c r="Q471" s="335"/>
      <c r="R471" s="335"/>
      <c r="S471" s="335"/>
      <c r="T471" s="336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1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1</v>
      </c>
      <c r="X471" s="43"/>
      <c r="Y471" s="68"/>
      <c r="Z471" s="68"/>
    </row>
    <row r="472" spans="1:53" ht="12.5" x14ac:dyDescent="0.25">
      <c r="A472" s="332"/>
      <c r="B472" s="332"/>
      <c r="C472" s="332"/>
      <c r="D472" s="332"/>
      <c r="E472" s="332"/>
      <c r="F472" s="332"/>
      <c r="G472" s="332"/>
      <c r="H472" s="332"/>
      <c r="I472" s="332"/>
      <c r="J472" s="332"/>
      <c r="K472" s="332"/>
      <c r="L472" s="332"/>
      <c r="M472" s="337"/>
      <c r="N472" s="334" t="s">
        <v>39</v>
      </c>
      <c r="O472" s="335"/>
      <c r="P472" s="335"/>
      <c r="Q472" s="335"/>
      <c r="R472" s="335"/>
      <c r="S472" s="335"/>
      <c r="T472" s="336"/>
      <c r="U472" s="43" t="s">
        <v>0</v>
      </c>
      <c r="V472" s="44">
        <f>GrossWeightTotal+PalletQtyTotal*25</f>
        <v>114.33823931623932</v>
      </c>
      <c r="W472" s="44">
        <f>GrossWeightTotalR+PalletQtyTotalR*25</f>
        <v>124.57400000000001</v>
      </c>
      <c r="X472" s="43"/>
      <c r="Y472" s="68"/>
      <c r="Z472" s="68"/>
    </row>
    <row r="473" spans="1:53" ht="12.5" x14ac:dyDescent="0.25">
      <c r="A473" s="332"/>
      <c r="B473" s="332"/>
      <c r="C473" s="332"/>
      <c r="D473" s="332"/>
      <c r="E473" s="332"/>
      <c r="F473" s="332"/>
      <c r="G473" s="332"/>
      <c r="H473" s="332"/>
      <c r="I473" s="332"/>
      <c r="J473" s="332"/>
      <c r="K473" s="332"/>
      <c r="L473" s="332"/>
      <c r="M473" s="337"/>
      <c r="N473" s="334" t="s">
        <v>40</v>
      </c>
      <c r="O473" s="335"/>
      <c r="P473" s="335"/>
      <c r="Q473" s="335"/>
      <c r="R473" s="335"/>
      <c r="S473" s="335"/>
      <c r="T473" s="336"/>
      <c r="U473" s="43" t="s">
        <v>23</v>
      </c>
      <c r="V473" s="4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24.47920227920228</v>
      </c>
      <c r="W473" s="4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26</v>
      </c>
      <c r="X473" s="43"/>
      <c r="Y473" s="68"/>
      <c r="Z473" s="68"/>
    </row>
    <row r="474" spans="1:53" ht="14.5" x14ac:dyDescent="0.25">
      <c r="A474" s="332"/>
      <c r="B474" s="332"/>
      <c r="C474" s="332"/>
      <c r="D474" s="332"/>
      <c r="E474" s="332"/>
      <c r="F474" s="332"/>
      <c r="G474" s="332"/>
      <c r="H474" s="332"/>
      <c r="I474" s="332"/>
      <c r="J474" s="332"/>
      <c r="K474" s="332"/>
      <c r="L474" s="332"/>
      <c r="M474" s="337"/>
      <c r="N474" s="334" t="s">
        <v>41</v>
      </c>
      <c r="O474" s="335"/>
      <c r="P474" s="335"/>
      <c r="Q474" s="335"/>
      <c r="R474" s="335"/>
      <c r="S474" s="335"/>
      <c r="T474" s="336"/>
      <c r="U474" s="46" t="s">
        <v>54</v>
      </c>
      <c r="V474" s="43"/>
      <c r="W474" s="43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0.23753999999999995</v>
      </c>
      <c r="Y474" s="68"/>
      <c r="Z474" s="68"/>
    </row>
    <row r="475" spans="1:53" ht="13.5" thickBot="1" x14ac:dyDescent="0.35"/>
    <row r="476" spans="1:53" ht="27" thickTop="1" thickBot="1" x14ac:dyDescent="0.3">
      <c r="A476" s="47" t="s">
        <v>9</v>
      </c>
      <c r="B476" s="72" t="s">
        <v>75</v>
      </c>
      <c r="C476" s="321" t="s">
        <v>106</v>
      </c>
      <c r="D476" s="321" t="s">
        <v>106</v>
      </c>
      <c r="E476" s="321" t="s">
        <v>106</v>
      </c>
      <c r="F476" s="321" t="s">
        <v>106</v>
      </c>
      <c r="G476" s="321" t="s">
        <v>247</v>
      </c>
      <c r="H476" s="321" t="s">
        <v>247</v>
      </c>
      <c r="I476" s="321" t="s">
        <v>247</v>
      </c>
      <c r="J476" s="321" t="s">
        <v>247</v>
      </c>
      <c r="K476" s="322"/>
      <c r="L476" s="321" t="s">
        <v>247</v>
      </c>
      <c r="M476" s="321" t="s">
        <v>247</v>
      </c>
      <c r="N476" s="321" t="s">
        <v>247</v>
      </c>
      <c r="O476" s="321" t="s">
        <v>451</v>
      </c>
      <c r="P476" s="321" t="s">
        <v>451</v>
      </c>
      <c r="Q476" s="321" t="s">
        <v>504</v>
      </c>
      <c r="R476" s="321" t="s">
        <v>504</v>
      </c>
      <c r="S476" s="72" t="s">
        <v>587</v>
      </c>
      <c r="T476" s="72" t="s">
        <v>629</v>
      </c>
      <c r="U476" s="1"/>
      <c r="Z476" s="61"/>
      <c r="AC476" s="1"/>
    </row>
    <row r="477" spans="1:53" ht="14.25" customHeight="1" thickTop="1" x14ac:dyDescent="0.25">
      <c r="A477" s="323" t="s">
        <v>10</v>
      </c>
      <c r="B477" s="321" t="s">
        <v>75</v>
      </c>
      <c r="C477" s="321" t="s">
        <v>107</v>
      </c>
      <c r="D477" s="321" t="s">
        <v>115</v>
      </c>
      <c r="E477" s="321" t="s">
        <v>106</v>
      </c>
      <c r="F477" s="321" t="s">
        <v>239</v>
      </c>
      <c r="G477" s="321" t="s">
        <v>248</v>
      </c>
      <c r="H477" s="321" t="s">
        <v>255</v>
      </c>
      <c r="I477" s="321" t="s">
        <v>275</v>
      </c>
      <c r="J477" s="321" t="s">
        <v>341</v>
      </c>
      <c r="K477" s="1"/>
      <c r="L477" s="321" t="s">
        <v>344</v>
      </c>
      <c r="M477" s="321" t="s">
        <v>424</v>
      </c>
      <c r="N477" s="321" t="s">
        <v>442</v>
      </c>
      <c r="O477" s="321" t="s">
        <v>452</v>
      </c>
      <c r="P477" s="321" t="s">
        <v>481</v>
      </c>
      <c r="Q477" s="321" t="s">
        <v>505</v>
      </c>
      <c r="R477" s="321" t="s">
        <v>561</v>
      </c>
      <c r="S477" s="321" t="s">
        <v>587</v>
      </c>
      <c r="T477" s="321" t="s">
        <v>630</v>
      </c>
      <c r="U477" s="1"/>
      <c r="Z477" s="61"/>
      <c r="AC477" s="1"/>
    </row>
    <row r="478" spans="1:53" thickBot="1" x14ac:dyDescent="0.3">
      <c r="A478" s="324"/>
      <c r="B478" s="321"/>
      <c r="C478" s="321"/>
      <c r="D478" s="321"/>
      <c r="E478" s="321"/>
      <c r="F478" s="321"/>
      <c r="G478" s="321"/>
      <c r="H478" s="321"/>
      <c r="I478" s="321"/>
      <c r="J478" s="321"/>
      <c r="K478" s="1"/>
      <c r="L478" s="321"/>
      <c r="M478" s="321"/>
      <c r="N478" s="321"/>
      <c r="O478" s="321"/>
      <c r="P478" s="321"/>
      <c r="Q478" s="321"/>
      <c r="R478" s="321"/>
      <c r="S478" s="321"/>
      <c r="T478" s="321"/>
      <c r="U478" s="1"/>
      <c r="Z478" s="61"/>
      <c r="AC478" s="1"/>
    </row>
    <row r="479" spans="1:53" ht="15" thickTop="1" thickBot="1" x14ac:dyDescent="0.3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0.6</v>
      </c>
      <c r="C479" s="53">
        <f>IFERROR(W49*1,"0")+IFERROR(W50*1,"0")</f>
        <v>0</v>
      </c>
      <c r="D479" s="53">
        <f>IFERROR(W55*1,"0")+IFERROR(W56*1,"0")+IFERROR(W57*1,"0")+IFERROR(W58*1,"0")</f>
        <v>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32.4</v>
      </c>
      <c r="F479" s="53">
        <f>IFERROR(W124*1,"0")+IFERROR(W125*1,"0")+IFERROR(W126*1,"0")</f>
        <v>5.4</v>
      </c>
      <c r="G479" s="53">
        <f>IFERROR(W132*1,"0")+IFERROR(W133*1,"0")+IFERROR(W134*1,"0")</f>
        <v>0</v>
      </c>
      <c r="H479" s="53">
        <f>IFERROR(W139*1,"0")+IFERROR(W140*1,"0")+IFERROR(W141*1,"0")+IFERROR(W142*1,"0")+IFERROR(W143*1,"0")+IFERROR(W144*1,"0")+IFERROR(W145*1,"0")+IFERROR(W146*1,"0")+IFERROR(W147*1,"0")</f>
        <v>0</v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5.0999999999999996</v>
      </c>
      <c r="J479" s="53">
        <f>IFERROR(W197*1,"0")</f>
        <v>0</v>
      </c>
      <c r="K479" s="1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8</v>
      </c>
      <c r="M479" s="53">
        <f>IFERROR(W261*1,"0")+IFERROR(W262*1,"0")+IFERROR(W263*1,"0")+IFERROR(W264*1,"0")+IFERROR(W265*1,"0")+IFERROR(W266*1,"0")+IFERROR(W267*1,"0")+IFERROR(W271*1,"0")+IFERROR(W272*1,"0")</f>
        <v>5</v>
      </c>
      <c r="N479" s="53">
        <f>IFERROR(W277*1,"0")+IFERROR(W281*1,"0")+IFERROR(W285*1,"0")+IFERROR(W289*1,"0")</f>
        <v>1.8</v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10</v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>18.399999999999999</v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4.2</v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>2.1</v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1"/>
      <c r="Z479" s="61"/>
      <c r="AC479" s="1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N112:T112"/>
    <mergeCell ref="A112:M113"/>
    <mergeCell ref="N113:T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A122:X122"/>
    <mergeCell ref="A123:X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A151:X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63:E163"/>
    <mergeCell ref="N163:R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N342:T342"/>
    <mergeCell ref="A342:M343"/>
    <mergeCell ref="N343:T343"/>
    <mergeCell ref="A344:X344"/>
    <mergeCell ref="A345:X345"/>
    <mergeCell ref="A346:X346"/>
    <mergeCell ref="D347:E347"/>
    <mergeCell ref="N347:R347"/>
    <mergeCell ref="D348:E348"/>
    <mergeCell ref="N348:R348"/>
    <mergeCell ref="N349:T349"/>
    <mergeCell ref="A349:M350"/>
    <mergeCell ref="N350:T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S477:S478"/>
    <mergeCell ref="T477:T478"/>
    <mergeCell ref="C476:F476"/>
    <mergeCell ref="G476:N476"/>
    <mergeCell ref="O476:P476"/>
    <mergeCell ref="Q476:R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669</v>
      </c>
      <c r="H1" s="9"/>
    </row>
    <row r="3" spans="2:8" x14ac:dyDescent="0.25">
      <c r="B3" s="54" t="s">
        <v>670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671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672</v>
      </c>
      <c r="C6" s="54" t="s">
        <v>673</v>
      </c>
      <c r="D6" s="54" t="s">
        <v>674</v>
      </c>
      <c r="E6" s="54" t="s">
        <v>48</v>
      </c>
    </row>
    <row r="7" spans="2:8" x14ac:dyDescent="0.25">
      <c r="B7" s="54" t="s">
        <v>675</v>
      </c>
      <c r="C7" s="54" t="s">
        <v>676</v>
      </c>
      <c r="D7" s="54" t="s">
        <v>677</v>
      </c>
      <c r="E7" s="54" t="s">
        <v>48</v>
      </c>
    </row>
    <row r="8" spans="2:8" x14ac:dyDescent="0.25">
      <c r="B8" s="54" t="s">
        <v>678</v>
      </c>
      <c r="C8" s="54" t="s">
        <v>679</v>
      </c>
      <c r="D8" s="54" t="s">
        <v>680</v>
      </c>
      <c r="E8" s="54" t="s">
        <v>48</v>
      </c>
    </row>
    <row r="9" spans="2:8" x14ac:dyDescent="0.25">
      <c r="B9" s="54" t="s">
        <v>681</v>
      </c>
      <c r="C9" s="54" t="s">
        <v>682</v>
      </c>
      <c r="D9" s="54" t="s">
        <v>683</v>
      </c>
      <c r="E9" s="54" t="s">
        <v>48</v>
      </c>
    </row>
    <row r="10" spans="2:8" x14ac:dyDescent="0.25">
      <c r="B10" s="54" t="s">
        <v>684</v>
      </c>
      <c r="C10" s="54" t="s">
        <v>685</v>
      </c>
      <c r="D10" s="54" t="s">
        <v>686</v>
      </c>
      <c r="E10" s="54" t="s">
        <v>48</v>
      </c>
    </row>
    <row r="12" spans="2:8" x14ac:dyDescent="0.25">
      <c r="B12" s="54" t="s">
        <v>687</v>
      </c>
      <c r="C12" s="54" t="s">
        <v>673</v>
      </c>
      <c r="D12" s="54" t="s">
        <v>48</v>
      </c>
      <c r="E12" s="54" t="s">
        <v>48</v>
      </c>
    </row>
    <row r="14" spans="2:8" x14ac:dyDescent="0.25">
      <c r="B14" s="54" t="s">
        <v>688</v>
      </c>
      <c r="C14" s="54" t="s">
        <v>676</v>
      </c>
      <c r="D14" s="54" t="s">
        <v>48</v>
      </c>
      <c r="E14" s="54" t="s">
        <v>48</v>
      </c>
    </row>
    <row r="16" spans="2:8" x14ac:dyDescent="0.25">
      <c r="B16" s="54" t="s">
        <v>689</v>
      </c>
      <c r="C16" s="54" t="s">
        <v>679</v>
      </c>
      <c r="D16" s="54" t="s">
        <v>48</v>
      </c>
      <c r="E16" s="54" t="s">
        <v>48</v>
      </c>
    </row>
    <row r="18" spans="2:5" x14ac:dyDescent="0.25">
      <c r="B18" s="54" t="s">
        <v>690</v>
      </c>
      <c r="C18" s="54" t="s">
        <v>682</v>
      </c>
      <c r="D18" s="54" t="s">
        <v>48</v>
      </c>
      <c r="E18" s="54" t="s">
        <v>48</v>
      </c>
    </row>
    <row r="20" spans="2:5" x14ac:dyDescent="0.25">
      <c r="B20" s="54" t="s">
        <v>691</v>
      </c>
      <c r="C20" s="54" t="s">
        <v>685</v>
      </c>
      <c r="D20" s="54" t="s">
        <v>48</v>
      </c>
      <c r="E20" s="54" t="s">
        <v>48</v>
      </c>
    </row>
    <row r="22" spans="2:5" x14ac:dyDescent="0.25">
      <c r="B22" s="54" t="s">
        <v>692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693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694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695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696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697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698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699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700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701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702</v>
      </c>
      <c r="C32" s="54" t="s">
        <v>48</v>
      </c>
      <c r="D32" s="54" t="s">
        <v>48</v>
      </c>
      <c r="E32" s="54" t="s">
        <v>48</v>
      </c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1042</vt:i4>
      </vt:variant>
    </vt:vector>
  </HeadingPairs>
  <TitlesOfParts>
    <vt:vector size="10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2024-01-11T07:51:59Z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