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1,24 филиалы КИ\"/>
    </mc:Choice>
  </mc:AlternateContent>
  <xr:revisionPtr revIDLastSave="0" documentId="13_ncr:1_{E8EDE792-3EF2-4658-BEDB-91EE07FA015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TDSheet!$A$3:$AD$105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6" i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6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8" i="1"/>
  <c r="U29" i="1"/>
  <c r="U30" i="1"/>
  <c r="U38" i="1"/>
  <c r="U40" i="1"/>
  <c r="U41" i="1"/>
  <c r="U43" i="1"/>
  <c r="U45" i="1"/>
  <c r="U46" i="1"/>
  <c r="U47" i="1"/>
  <c r="U48" i="1"/>
  <c r="U49" i="1"/>
  <c r="U50" i="1"/>
  <c r="U53" i="1"/>
  <c r="U54" i="1"/>
  <c r="U55" i="1"/>
  <c r="U56" i="1"/>
  <c r="U57" i="1"/>
  <c r="U58" i="1"/>
  <c r="U59" i="1"/>
  <c r="U60" i="1"/>
  <c r="U61" i="1"/>
  <c r="U63" i="1"/>
  <c r="U64" i="1"/>
  <c r="U65" i="1"/>
  <c r="U68" i="1"/>
  <c r="U69" i="1"/>
  <c r="U70" i="1"/>
  <c r="U74" i="1"/>
  <c r="U75" i="1"/>
  <c r="U80" i="1"/>
  <c r="U81" i="1"/>
  <c r="U82" i="1"/>
  <c r="U83" i="1"/>
  <c r="U85" i="1"/>
  <c r="U86" i="1"/>
  <c r="U87" i="1"/>
  <c r="U88" i="1"/>
  <c r="U89" i="1"/>
  <c r="U90" i="1"/>
  <c r="U91" i="1"/>
  <c r="U92" i="1"/>
  <c r="U93" i="1"/>
  <c r="U95" i="1"/>
  <c r="U96" i="1"/>
  <c r="U98" i="1"/>
  <c r="U99" i="1"/>
  <c r="U100" i="1"/>
  <c r="U101" i="1"/>
  <c r="U102" i="1"/>
  <c r="U103" i="1"/>
  <c r="U104" i="1"/>
  <c r="U105" i="1"/>
  <c r="U6" i="1"/>
  <c r="AG5" i="1" l="1"/>
  <c r="AE100" i="1"/>
  <c r="AE46" i="1"/>
  <c r="AE98" i="1"/>
  <c r="AF46" i="1"/>
  <c r="AF91" i="1"/>
  <c r="AF97" i="1"/>
  <c r="AF98" i="1"/>
  <c r="AF99" i="1"/>
  <c r="AF100" i="1"/>
  <c r="AE91" i="1"/>
  <c r="AE97" i="1"/>
  <c r="AE99" i="1"/>
  <c r="AD46" i="1"/>
  <c r="AD91" i="1"/>
  <c r="AD97" i="1"/>
  <c r="AD98" i="1"/>
  <c r="AD99" i="1"/>
  <c r="AD100" i="1"/>
  <c r="S5" i="1" l="1"/>
  <c r="R5" i="1"/>
  <c r="F22" i="1" l="1"/>
  <c r="E22" i="1"/>
  <c r="F66" i="1"/>
  <c r="E66" i="1"/>
  <c r="P7" i="1"/>
  <c r="Q7" i="1" s="1"/>
  <c r="P8" i="1"/>
  <c r="Q8" i="1" s="1"/>
  <c r="P9" i="1"/>
  <c r="P10" i="1"/>
  <c r="P11" i="1"/>
  <c r="Q11" i="1" s="1"/>
  <c r="P12" i="1"/>
  <c r="P13" i="1"/>
  <c r="P14" i="1"/>
  <c r="P15" i="1"/>
  <c r="P16" i="1"/>
  <c r="P17" i="1"/>
  <c r="P18" i="1"/>
  <c r="P19" i="1"/>
  <c r="P20" i="1"/>
  <c r="P21" i="1"/>
  <c r="P22" i="1"/>
  <c r="P23" i="1"/>
  <c r="Q23" i="1" s="1"/>
  <c r="P24" i="1"/>
  <c r="P25" i="1"/>
  <c r="P26" i="1"/>
  <c r="P27" i="1"/>
  <c r="P28" i="1"/>
  <c r="P29" i="1"/>
  <c r="P30" i="1"/>
  <c r="P31" i="1"/>
  <c r="P32" i="1"/>
  <c r="Q32" i="1" s="1"/>
  <c r="P33" i="1"/>
  <c r="P34" i="1"/>
  <c r="P35" i="1"/>
  <c r="P36" i="1"/>
  <c r="Q36" i="1" s="1"/>
  <c r="P37" i="1"/>
  <c r="Q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Q50" i="1" s="1"/>
  <c r="P51" i="1"/>
  <c r="P52" i="1"/>
  <c r="P53" i="1"/>
  <c r="P54" i="1"/>
  <c r="P55" i="1"/>
  <c r="P56" i="1"/>
  <c r="P57" i="1"/>
  <c r="Q57" i="1" s="1"/>
  <c r="P58" i="1"/>
  <c r="P59" i="1"/>
  <c r="Q59" i="1" s="1"/>
  <c r="P60" i="1"/>
  <c r="P61" i="1"/>
  <c r="Q61" i="1" s="1"/>
  <c r="P62" i="1"/>
  <c r="Q62" i="1" s="1"/>
  <c r="P63" i="1"/>
  <c r="P64" i="1"/>
  <c r="P65" i="1"/>
  <c r="P66" i="1"/>
  <c r="P67" i="1"/>
  <c r="P68" i="1"/>
  <c r="P69" i="1"/>
  <c r="P70" i="1"/>
  <c r="P71" i="1"/>
  <c r="Q71" i="1" s="1"/>
  <c r="P72" i="1"/>
  <c r="P73" i="1"/>
  <c r="P74" i="1"/>
  <c r="P75" i="1"/>
  <c r="P76" i="1"/>
  <c r="Q76" i="1" s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Q94" i="1" s="1"/>
  <c r="P95" i="1"/>
  <c r="P96" i="1"/>
  <c r="P97" i="1"/>
  <c r="Q97" i="1" s="1"/>
  <c r="P98" i="1"/>
  <c r="P99" i="1"/>
  <c r="P100" i="1"/>
  <c r="P101" i="1"/>
  <c r="P102" i="1"/>
  <c r="P103" i="1"/>
  <c r="P104" i="1"/>
  <c r="P105" i="1"/>
  <c r="P6" i="1"/>
  <c r="J12" i="1"/>
  <c r="J15" i="1"/>
  <c r="J19" i="1"/>
  <c r="J21" i="1"/>
  <c r="J25" i="1"/>
  <c r="J30" i="1"/>
  <c r="J38" i="1"/>
  <c r="J41" i="1"/>
  <c r="J43" i="1"/>
  <c r="J49" i="1"/>
  <c r="J55" i="1"/>
  <c r="J58" i="1"/>
  <c r="J65" i="1"/>
  <c r="J70" i="1"/>
  <c r="J81" i="1"/>
  <c r="J83" i="1"/>
  <c r="J86" i="1"/>
  <c r="J87" i="1"/>
  <c r="J90" i="1"/>
  <c r="J91" i="1"/>
  <c r="J93" i="1"/>
  <c r="J101" i="1"/>
  <c r="J102" i="1"/>
  <c r="J103" i="1"/>
  <c r="J104" i="1"/>
  <c r="J105" i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6" i="1"/>
  <c r="J16" i="1" s="1"/>
  <c r="I17" i="1"/>
  <c r="J17" i="1" s="1"/>
  <c r="I18" i="1"/>
  <c r="J18" i="1" s="1"/>
  <c r="I20" i="1"/>
  <c r="J20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9" i="1"/>
  <c r="J39" i="1" s="1"/>
  <c r="I40" i="1"/>
  <c r="J40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50" i="1"/>
  <c r="J50" i="1" s="1"/>
  <c r="I51" i="1"/>
  <c r="J51" i="1" s="1"/>
  <c r="I52" i="1"/>
  <c r="J52" i="1" s="1"/>
  <c r="I53" i="1"/>
  <c r="J53" i="1" s="1"/>
  <c r="I54" i="1"/>
  <c r="J54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I67" i="1"/>
  <c r="J67" i="1" s="1"/>
  <c r="I68" i="1"/>
  <c r="J68" i="1" s="1"/>
  <c r="I69" i="1"/>
  <c r="J69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2" i="1"/>
  <c r="J82" i="1" s="1"/>
  <c r="I84" i="1"/>
  <c r="J84" i="1" s="1"/>
  <c r="I85" i="1"/>
  <c r="J85" i="1" s="1"/>
  <c r="I88" i="1"/>
  <c r="J88" i="1" s="1"/>
  <c r="I89" i="1"/>
  <c r="J89" i="1" s="1"/>
  <c r="I92" i="1"/>
  <c r="J92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6" i="1"/>
  <c r="F5" i="1"/>
  <c r="E5" i="1"/>
  <c r="G7" i="1"/>
  <c r="H7" i="1"/>
  <c r="Z7" i="1"/>
  <c r="AA7" i="1"/>
  <c r="AB7" i="1"/>
  <c r="G8" i="1"/>
  <c r="H8" i="1"/>
  <c r="Z8" i="1"/>
  <c r="AA8" i="1"/>
  <c r="AB8" i="1"/>
  <c r="G9" i="1"/>
  <c r="H9" i="1"/>
  <c r="M9" i="1"/>
  <c r="Z9" i="1"/>
  <c r="AA9" i="1"/>
  <c r="AB9" i="1"/>
  <c r="G10" i="1"/>
  <c r="H10" i="1"/>
  <c r="M10" i="1"/>
  <c r="Z10" i="1"/>
  <c r="AA10" i="1"/>
  <c r="AB10" i="1"/>
  <c r="G11" i="1"/>
  <c r="H11" i="1"/>
  <c r="Z11" i="1"/>
  <c r="AA11" i="1"/>
  <c r="AB11" i="1"/>
  <c r="G12" i="1"/>
  <c r="H12" i="1"/>
  <c r="Z12" i="1"/>
  <c r="AA12" i="1"/>
  <c r="AB12" i="1"/>
  <c r="G13" i="1"/>
  <c r="H13" i="1"/>
  <c r="Z13" i="1"/>
  <c r="AA13" i="1"/>
  <c r="AB13" i="1"/>
  <c r="G14" i="1"/>
  <c r="H14" i="1"/>
  <c r="M14" i="1"/>
  <c r="Z14" i="1"/>
  <c r="AA14" i="1"/>
  <c r="AB14" i="1"/>
  <c r="G15" i="1"/>
  <c r="H15" i="1"/>
  <c r="Z15" i="1"/>
  <c r="AA15" i="1"/>
  <c r="AB15" i="1"/>
  <c r="G16" i="1"/>
  <c r="H16" i="1"/>
  <c r="M16" i="1"/>
  <c r="Z16" i="1"/>
  <c r="AA16" i="1"/>
  <c r="AB16" i="1"/>
  <c r="G17" i="1"/>
  <c r="H17" i="1"/>
  <c r="M17" i="1"/>
  <c r="Z17" i="1"/>
  <c r="AA17" i="1"/>
  <c r="AB17" i="1"/>
  <c r="G18" i="1"/>
  <c r="H18" i="1"/>
  <c r="Z18" i="1"/>
  <c r="AA18" i="1"/>
  <c r="AB18" i="1"/>
  <c r="AC18" i="1"/>
  <c r="G19" i="1"/>
  <c r="H19" i="1"/>
  <c r="Z19" i="1"/>
  <c r="AA19" i="1"/>
  <c r="AB19" i="1"/>
  <c r="G20" i="1"/>
  <c r="H20" i="1"/>
  <c r="M20" i="1"/>
  <c r="Z20" i="1"/>
  <c r="AA20" i="1"/>
  <c r="AB20" i="1"/>
  <c r="G21" i="1"/>
  <c r="H21" i="1"/>
  <c r="Z21" i="1"/>
  <c r="AA21" i="1"/>
  <c r="AB21" i="1"/>
  <c r="G22" i="1"/>
  <c r="H22" i="1"/>
  <c r="Z22" i="1"/>
  <c r="AA22" i="1"/>
  <c r="AB22" i="1"/>
  <c r="G23" i="1"/>
  <c r="H23" i="1"/>
  <c r="Z23" i="1"/>
  <c r="AA23" i="1"/>
  <c r="AB23" i="1"/>
  <c r="G24" i="1"/>
  <c r="H24" i="1"/>
  <c r="Z24" i="1"/>
  <c r="AA24" i="1"/>
  <c r="AB24" i="1"/>
  <c r="G25" i="1"/>
  <c r="H25" i="1"/>
  <c r="Z25" i="1"/>
  <c r="AA25" i="1"/>
  <c r="AB25" i="1"/>
  <c r="G26" i="1"/>
  <c r="H26" i="1"/>
  <c r="M26" i="1"/>
  <c r="Z26" i="1"/>
  <c r="AA26" i="1"/>
  <c r="AB26" i="1"/>
  <c r="G27" i="1"/>
  <c r="H27" i="1"/>
  <c r="M27" i="1"/>
  <c r="Z27" i="1"/>
  <c r="AA27" i="1"/>
  <c r="AB27" i="1"/>
  <c r="G28" i="1"/>
  <c r="H28" i="1"/>
  <c r="M28" i="1"/>
  <c r="Z28" i="1"/>
  <c r="AA28" i="1"/>
  <c r="AB28" i="1"/>
  <c r="G29" i="1"/>
  <c r="H29" i="1"/>
  <c r="M29" i="1"/>
  <c r="Z29" i="1"/>
  <c r="AA29" i="1"/>
  <c r="AB29" i="1"/>
  <c r="G30" i="1"/>
  <c r="H30" i="1"/>
  <c r="Z30" i="1"/>
  <c r="AA30" i="1"/>
  <c r="AB30" i="1"/>
  <c r="G31" i="1"/>
  <c r="H31" i="1"/>
  <c r="M31" i="1"/>
  <c r="Z31" i="1"/>
  <c r="AA31" i="1"/>
  <c r="AB31" i="1"/>
  <c r="G32" i="1"/>
  <c r="H32" i="1"/>
  <c r="Z32" i="1"/>
  <c r="AA32" i="1"/>
  <c r="AB32" i="1"/>
  <c r="G33" i="1"/>
  <c r="H33" i="1"/>
  <c r="M33" i="1"/>
  <c r="Z33" i="1"/>
  <c r="AA33" i="1"/>
  <c r="AB33" i="1"/>
  <c r="G34" i="1"/>
  <c r="H34" i="1"/>
  <c r="M34" i="1"/>
  <c r="Z34" i="1"/>
  <c r="AA34" i="1"/>
  <c r="AB34" i="1"/>
  <c r="G35" i="1"/>
  <c r="H35" i="1"/>
  <c r="Z35" i="1"/>
  <c r="AA35" i="1"/>
  <c r="AB35" i="1"/>
  <c r="G36" i="1"/>
  <c r="H36" i="1"/>
  <c r="Z36" i="1"/>
  <c r="AA36" i="1"/>
  <c r="AB36" i="1"/>
  <c r="G37" i="1"/>
  <c r="H37" i="1"/>
  <c r="Z37" i="1"/>
  <c r="AA37" i="1"/>
  <c r="AB37" i="1"/>
  <c r="G38" i="1"/>
  <c r="H38" i="1"/>
  <c r="Z38" i="1"/>
  <c r="AA38" i="1"/>
  <c r="AB38" i="1"/>
  <c r="G39" i="1"/>
  <c r="H39" i="1"/>
  <c r="M39" i="1"/>
  <c r="Z39" i="1"/>
  <c r="AA39" i="1"/>
  <c r="AB39" i="1"/>
  <c r="G40" i="1"/>
  <c r="H40" i="1"/>
  <c r="M40" i="1"/>
  <c r="Z40" i="1"/>
  <c r="AA40" i="1"/>
  <c r="AB40" i="1"/>
  <c r="G41" i="1"/>
  <c r="H41" i="1"/>
  <c r="Z41" i="1"/>
  <c r="AA41" i="1"/>
  <c r="AB41" i="1"/>
  <c r="G42" i="1"/>
  <c r="H42" i="1"/>
  <c r="M42" i="1"/>
  <c r="Z42" i="1"/>
  <c r="AA42" i="1"/>
  <c r="AB42" i="1"/>
  <c r="G43" i="1"/>
  <c r="H43" i="1"/>
  <c r="Z43" i="1"/>
  <c r="AA43" i="1"/>
  <c r="AB43" i="1"/>
  <c r="G44" i="1"/>
  <c r="H44" i="1"/>
  <c r="M44" i="1"/>
  <c r="Z44" i="1"/>
  <c r="AA44" i="1"/>
  <c r="AB44" i="1"/>
  <c r="G45" i="1"/>
  <c r="H45" i="1"/>
  <c r="Z45" i="1"/>
  <c r="AA45" i="1"/>
  <c r="AB45" i="1"/>
  <c r="G47" i="1"/>
  <c r="H47" i="1"/>
  <c r="M47" i="1"/>
  <c r="Z47" i="1"/>
  <c r="AA47" i="1"/>
  <c r="AB47" i="1"/>
  <c r="G48" i="1"/>
  <c r="H48" i="1"/>
  <c r="M48" i="1"/>
  <c r="Z48" i="1"/>
  <c r="AA48" i="1"/>
  <c r="AB48" i="1"/>
  <c r="G49" i="1"/>
  <c r="H49" i="1"/>
  <c r="Z49" i="1"/>
  <c r="AA49" i="1"/>
  <c r="AB49" i="1"/>
  <c r="G50" i="1"/>
  <c r="H50" i="1"/>
  <c r="Z50" i="1"/>
  <c r="AA50" i="1"/>
  <c r="AB50" i="1"/>
  <c r="G51" i="1"/>
  <c r="H51" i="1"/>
  <c r="M51" i="1"/>
  <c r="Z51" i="1"/>
  <c r="AA51" i="1"/>
  <c r="AB51" i="1"/>
  <c r="G52" i="1"/>
  <c r="H52" i="1"/>
  <c r="M52" i="1"/>
  <c r="Z52" i="1"/>
  <c r="AA52" i="1"/>
  <c r="AB52" i="1"/>
  <c r="G53" i="1"/>
  <c r="H53" i="1"/>
  <c r="M53" i="1"/>
  <c r="Z53" i="1"/>
  <c r="AA53" i="1"/>
  <c r="AB53" i="1"/>
  <c r="G54" i="1"/>
  <c r="H54" i="1"/>
  <c r="Z54" i="1"/>
  <c r="AA54" i="1"/>
  <c r="AB54" i="1"/>
  <c r="G55" i="1"/>
  <c r="H55" i="1"/>
  <c r="M55" i="1"/>
  <c r="Z55" i="1"/>
  <c r="AA55" i="1"/>
  <c r="AB55" i="1"/>
  <c r="G56" i="1"/>
  <c r="H56" i="1"/>
  <c r="Z56" i="1"/>
  <c r="AA56" i="1"/>
  <c r="AB56" i="1"/>
  <c r="G57" i="1"/>
  <c r="H57" i="1"/>
  <c r="Z57" i="1"/>
  <c r="AA57" i="1"/>
  <c r="AB57" i="1"/>
  <c r="G58" i="1"/>
  <c r="H58" i="1"/>
  <c r="Z58" i="1"/>
  <c r="AA58" i="1"/>
  <c r="AB58" i="1"/>
  <c r="G59" i="1"/>
  <c r="H59" i="1"/>
  <c r="Z59" i="1"/>
  <c r="AA59" i="1"/>
  <c r="AB59" i="1"/>
  <c r="G60" i="1"/>
  <c r="H60" i="1"/>
  <c r="M60" i="1"/>
  <c r="Z60" i="1"/>
  <c r="AA60" i="1"/>
  <c r="AB60" i="1"/>
  <c r="G61" i="1"/>
  <c r="H61" i="1"/>
  <c r="Z61" i="1"/>
  <c r="AA61" i="1"/>
  <c r="AB61" i="1"/>
  <c r="G62" i="1"/>
  <c r="H62" i="1"/>
  <c r="Z62" i="1"/>
  <c r="AA62" i="1"/>
  <c r="AB62" i="1"/>
  <c r="G63" i="1"/>
  <c r="H63" i="1"/>
  <c r="M63" i="1"/>
  <c r="Z63" i="1"/>
  <c r="AA63" i="1"/>
  <c r="AB63" i="1"/>
  <c r="G64" i="1"/>
  <c r="H64" i="1"/>
  <c r="Z64" i="1"/>
  <c r="AA64" i="1"/>
  <c r="AB64" i="1"/>
  <c r="G65" i="1"/>
  <c r="H65" i="1"/>
  <c r="Z65" i="1"/>
  <c r="AA65" i="1"/>
  <c r="AB65" i="1"/>
  <c r="G66" i="1"/>
  <c r="H66" i="1"/>
  <c r="Z66" i="1"/>
  <c r="AA66" i="1"/>
  <c r="AB66" i="1"/>
  <c r="G67" i="1"/>
  <c r="H67" i="1"/>
  <c r="M67" i="1"/>
  <c r="Z67" i="1"/>
  <c r="AA67" i="1"/>
  <c r="AB67" i="1"/>
  <c r="G68" i="1"/>
  <c r="H68" i="1"/>
  <c r="M68" i="1"/>
  <c r="Z68" i="1"/>
  <c r="AA68" i="1"/>
  <c r="AB68" i="1"/>
  <c r="G69" i="1"/>
  <c r="H69" i="1"/>
  <c r="Z69" i="1"/>
  <c r="AA69" i="1"/>
  <c r="AB69" i="1"/>
  <c r="G70" i="1"/>
  <c r="H70" i="1"/>
  <c r="Z70" i="1"/>
  <c r="AA70" i="1"/>
  <c r="AB70" i="1"/>
  <c r="G71" i="1"/>
  <c r="H71" i="1"/>
  <c r="Z71" i="1"/>
  <c r="AA71" i="1"/>
  <c r="AB71" i="1"/>
  <c r="G72" i="1"/>
  <c r="H72" i="1"/>
  <c r="M72" i="1"/>
  <c r="Z72" i="1"/>
  <c r="AA72" i="1"/>
  <c r="AB72" i="1"/>
  <c r="G73" i="1"/>
  <c r="H73" i="1"/>
  <c r="M73" i="1"/>
  <c r="Z73" i="1"/>
  <c r="AA73" i="1"/>
  <c r="AB73" i="1"/>
  <c r="G74" i="1"/>
  <c r="H74" i="1"/>
  <c r="M74" i="1"/>
  <c r="Z74" i="1"/>
  <c r="AA74" i="1"/>
  <c r="AB74" i="1"/>
  <c r="G75" i="1"/>
  <c r="H75" i="1"/>
  <c r="M75" i="1"/>
  <c r="Z75" i="1"/>
  <c r="AA75" i="1"/>
  <c r="AB75" i="1"/>
  <c r="G76" i="1"/>
  <c r="H76" i="1"/>
  <c r="Z76" i="1"/>
  <c r="AA76" i="1"/>
  <c r="AB76" i="1"/>
  <c r="G77" i="1"/>
  <c r="H77" i="1"/>
  <c r="M77" i="1"/>
  <c r="Z77" i="1"/>
  <c r="AA77" i="1"/>
  <c r="AB77" i="1"/>
  <c r="G78" i="1"/>
  <c r="H78" i="1"/>
  <c r="Z78" i="1"/>
  <c r="AA78" i="1"/>
  <c r="AB78" i="1"/>
  <c r="G79" i="1"/>
  <c r="H79" i="1"/>
  <c r="M79" i="1"/>
  <c r="Z79" i="1"/>
  <c r="AA79" i="1"/>
  <c r="AB79" i="1"/>
  <c r="G80" i="1"/>
  <c r="H80" i="1"/>
  <c r="Z80" i="1"/>
  <c r="AA80" i="1"/>
  <c r="AB80" i="1"/>
  <c r="G81" i="1"/>
  <c r="H81" i="1"/>
  <c r="Z81" i="1"/>
  <c r="AA81" i="1"/>
  <c r="AB81" i="1"/>
  <c r="G82" i="1"/>
  <c r="H82" i="1"/>
  <c r="Z82" i="1"/>
  <c r="AA82" i="1"/>
  <c r="AB82" i="1"/>
  <c r="G83" i="1"/>
  <c r="H83" i="1"/>
  <c r="M83" i="1"/>
  <c r="Z83" i="1"/>
  <c r="AA83" i="1"/>
  <c r="AB83" i="1"/>
  <c r="G84" i="1"/>
  <c r="H84" i="1"/>
  <c r="M84" i="1"/>
  <c r="Z84" i="1"/>
  <c r="AA84" i="1"/>
  <c r="AB84" i="1"/>
  <c r="G85" i="1"/>
  <c r="H85" i="1"/>
  <c r="M85" i="1"/>
  <c r="Z85" i="1"/>
  <c r="AA85" i="1"/>
  <c r="AB85" i="1"/>
  <c r="G86" i="1"/>
  <c r="H86" i="1"/>
  <c r="Z86" i="1"/>
  <c r="AA86" i="1"/>
  <c r="AB86" i="1"/>
  <c r="G87" i="1"/>
  <c r="H87" i="1"/>
  <c r="Z87" i="1"/>
  <c r="AA87" i="1"/>
  <c r="AB87" i="1"/>
  <c r="AC87" i="1"/>
  <c r="G88" i="1"/>
  <c r="H88" i="1"/>
  <c r="Z88" i="1"/>
  <c r="AA88" i="1"/>
  <c r="AB88" i="1"/>
  <c r="AC88" i="1"/>
  <c r="G89" i="1"/>
  <c r="H89" i="1"/>
  <c r="Z89" i="1"/>
  <c r="AA89" i="1"/>
  <c r="AB89" i="1"/>
  <c r="G90" i="1"/>
  <c r="H90" i="1"/>
  <c r="Z90" i="1"/>
  <c r="AA90" i="1"/>
  <c r="AB90" i="1"/>
  <c r="H91" i="1"/>
  <c r="G92" i="1"/>
  <c r="H92" i="1"/>
  <c r="Z92" i="1"/>
  <c r="AA92" i="1"/>
  <c r="AB92" i="1"/>
  <c r="G93" i="1"/>
  <c r="H93" i="1"/>
  <c r="Z93" i="1"/>
  <c r="AA93" i="1"/>
  <c r="AB93" i="1"/>
  <c r="G94" i="1"/>
  <c r="H94" i="1"/>
  <c r="Z94" i="1"/>
  <c r="AA94" i="1"/>
  <c r="AB94" i="1"/>
  <c r="G95" i="1"/>
  <c r="Z95" i="1"/>
  <c r="AA95" i="1"/>
  <c r="AB95" i="1"/>
  <c r="G96" i="1"/>
  <c r="H96" i="1"/>
  <c r="Z96" i="1"/>
  <c r="AA96" i="1"/>
  <c r="AB96" i="1"/>
  <c r="H98" i="1"/>
  <c r="H99" i="1"/>
  <c r="H100" i="1"/>
  <c r="G101" i="1"/>
  <c r="H101" i="1"/>
  <c r="Z101" i="1"/>
  <c r="AA101" i="1"/>
  <c r="AB101" i="1"/>
  <c r="G102" i="1"/>
  <c r="H102" i="1"/>
  <c r="Z102" i="1"/>
  <c r="AA102" i="1"/>
  <c r="AB102" i="1"/>
  <c r="G103" i="1"/>
  <c r="H103" i="1"/>
  <c r="Z103" i="1"/>
  <c r="AA103" i="1"/>
  <c r="AB103" i="1"/>
  <c r="G104" i="1"/>
  <c r="H104" i="1"/>
  <c r="Z104" i="1"/>
  <c r="AA104" i="1"/>
  <c r="AB104" i="1"/>
  <c r="G105" i="1"/>
  <c r="H105" i="1"/>
  <c r="Z105" i="1"/>
  <c r="AA105" i="1"/>
  <c r="AB105" i="1"/>
  <c r="AB6" i="1"/>
  <c r="AA6" i="1"/>
  <c r="Z6" i="1"/>
  <c r="M6" i="1"/>
  <c r="Y6" i="1" s="1"/>
  <c r="H6" i="1"/>
  <c r="G6" i="1"/>
  <c r="V5" i="1"/>
  <c r="P5" i="1"/>
  <c r="O5" i="1"/>
  <c r="N5" i="1"/>
  <c r="L5" i="1"/>
  <c r="K5" i="1"/>
  <c r="AE96" i="1" l="1"/>
  <c r="AD96" i="1"/>
  <c r="AF96" i="1"/>
  <c r="AF94" i="1"/>
  <c r="AD94" i="1"/>
  <c r="AE94" i="1"/>
  <c r="AF93" i="1"/>
  <c r="AE93" i="1"/>
  <c r="AD93" i="1"/>
  <c r="AE92" i="1"/>
  <c r="AD92" i="1"/>
  <c r="AF92" i="1"/>
  <c r="AE90" i="1"/>
  <c r="AD90" i="1"/>
  <c r="AF90" i="1"/>
  <c r="AF89" i="1"/>
  <c r="AE89" i="1"/>
  <c r="AD89" i="1"/>
  <c r="AE88" i="1"/>
  <c r="AF88" i="1"/>
  <c r="AD88" i="1"/>
  <c r="AF87" i="1"/>
  <c r="AE87" i="1"/>
  <c r="AD87" i="1"/>
  <c r="AE82" i="1"/>
  <c r="AD82" i="1"/>
  <c r="AF82" i="1"/>
  <c r="AF81" i="1"/>
  <c r="AE81" i="1"/>
  <c r="AD81" i="1"/>
  <c r="AE78" i="1"/>
  <c r="AD78" i="1"/>
  <c r="AF78" i="1"/>
  <c r="AF77" i="1"/>
  <c r="AE77" i="1"/>
  <c r="AD77" i="1"/>
  <c r="AF71" i="1"/>
  <c r="AE71" i="1"/>
  <c r="AD71" i="1"/>
  <c r="AE66" i="1"/>
  <c r="AD66" i="1"/>
  <c r="AF66" i="1"/>
  <c r="AF65" i="1"/>
  <c r="AE65" i="1"/>
  <c r="AD65" i="1"/>
  <c r="AD62" i="1"/>
  <c r="AE62" i="1"/>
  <c r="AF62" i="1"/>
  <c r="AF59" i="1"/>
  <c r="AE59" i="1"/>
  <c r="AD59" i="1"/>
  <c r="AF57" i="1"/>
  <c r="AE57" i="1"/>
  <c r="AD57" i="1"/>
  <c r="AD54" i="1"/>
  <c r="AE54" i="1"/>
  <c r="AF54" i="1"/>
  <c r="AF53" i="1"/>
  <c r="AE53" i="1"/>
  <c r="AD53" i="1"/>
  <c r="AE52" i="1"/>
  <c r="AF52" i="1"/>
  <c r="AD52" i="1"/>
  <c r="AF51" i="1"/>
  <c r="AE51" i="1"/>
  <c r="AD51" i="1"/>
  <c r="AE38" i="1"/>
  <c r="AD38" i="1"/>
  <c r="AF38" i="1"/>
  <c r="AF36" i="1"/>
  <c r="AD36" i="1"/>
  <c r="AE36" i="1"/>
  <c r="AE32" i="1"/>
  <c r="AF32" i="1"/>
  <c r="AD32" i="1"/>
  <c r="AF31" i="1"/>
  <c r="AE31" i="1"/>
  <c r="AD31" i="1"/>
  <c r="AF25" i="1"/>
  <c r="AE25" i="1"/>
  <c r="AD25" i="1"/>
  <c r="AF23" i="1"/>
  <c r="AE23" i="1"/>
  <c r="AD23" i="1"/>
  <c r="AF21" i="1"/>
  <c r="AE21" i="1"/>
  <c r="AD21" i="1"/>
  <c r="AE20" i="1"/>
  <c r="AF20" i="1"/>
  <c r="AD20" i="1"/>
  <c r="AF12" i="1"/>
  <c r="AD12" i="1"/>
  <c r="AE12" i="1"/>
  <c r="AE8" i="1"/>
  <c r="AF8" i="1"/>
  <c r="AD8" i="1"/>
  <c r="AE6" i="1"/>
  <c r="AD6" i="1"/>
  <c r="AF105" i="1"/>
  <c r="AE105" i="1"/>
  <c r="AD105" i="1"/>
  <c r="AD104" i="1"/>
  <c r="AE104" i="1"/>
  <c r="AF104" i="1"/>
  <c r="AF103" i="1"/>
  <c r="AE103" i="1"/>
  <c r="AD103" i="1"/>
  <c r="AE102" i="1"/>
  <c r="AF102" i="1"/>
  <c r="AD102" i="1"/>
  <c r="AF101" i="1"/>
  <c r="AE101" i="1"/>
  <c r="AD101" i="1"/>
  <c r="AF95" i="1"/>
  <c r="AE95" i="1"/>
  <c r="AD95" i="1"/>
  <c r="AD86" i="1"/>
  <c r="AE86" i="1"/>
  <c r="AF86" i="1"/>
  <c r="AF85" i="1"/>
  <c r="AE85" i="1"/>
  <c r="AD85" i="1"/>
  <c r="AE84" i="1"/>
  <c r="AF84" i="1"/>
  <c r="AD84" i="1"/>
  <c r="AF83" i="1"/>
  <c r="AE83" i="1"/>
  <c r="AD83" i="1"/>
  <c r="AE80" i="1"/>
  <c r="AF80" i="1"/>
  <c r="AD80" i="1"/>
  <c r="AF79" i="1"/>
  <c r="AE79" i="1"/>
  <c r="AD79" i="1"/>
  <c r="AF76" i="1"/>
  <c r="AD76" i="1"/>
  <c r="AE76" i="1"/>
  <c r="AF75" i="1"/>
  <c r="AE75" i="1"/>
  <c r="AD75" i="1"/>
  <c r="AD74" i="1"/>
  <c r="AE74" i="1"/>
  <c r="AF74" i="1"/>
  <c r="AF73" i="1"/>
  <c r="AE73" i="1"/>
  <c r="AD73" i="1"/>
  <c r="AE72" i="1"/>
  <c r="AF72" i="1"/>
  <c r="AD72" i="1"/>
  <c r="AE70" i="1"/>
  <c r="AD70" i="1"/>
  <c r="AF70" i="1"/>
  <c r="AF69" i="1"/>
  <c r="AE69" i="1"/>
  <c r="AD69" i="1"/>
  <c r="AF68" i="1"/>
  <c r="AD68" i="1"/>
  <c r="AE68" i="1"/>
  <c r="AF67" i="1"/>
  <c r="AE67" i="1"/>
  <c r="AD67" i="1"/>
  <c r="AE64" i="1"/>
  <c r="AF64" i="1"/>
  <c r="AD64" i="1"/>
  <c r="AF63" i="1"/>
  <c r="AE63" i="1"/>
  <c r="AD63" i="1"/>
  <c r="AF61" i="1"/>
  <c r="AE61" i="1"/>
  <c r="AD61" i="1"/>
  <c r="AE60" i="1"/>
  <c r="AF60" i="1"/>
  <c r="AD60" i="1"/>
  <c r="AE58" i="1"/>
  <c r="AD58" i="1"/>
  <c r="AF58" i="1"/>
  <c r="AE56" i="1"/>
  <c r="AF56" i="1"/>
  <c r="AD56" i="1"/>
  <c r="AF55" i="1"/>
  <c r="AE55" i="1"/>
  <c r="AD55" i="1"/>
  <c r="AE50" i="1"/>
  <c r="AD50" i="1"/>
  <c r="AF50" i="1"/>
  <c r="AF49" i="1"/>
  <c r="AE49" i="1"/>
  <c r="AD49" i="1"/>
  <c r="AE48" i="1"/>
  <c r="AF48" i="1"/>
  <c r="AD48" i="1"/>
  <c r="AF47" i="1"/>
  <c r="AE47" i="1"/>
  <c r="AD47" i="1"/>
  <c r="AF45" i="1"/>
  <c r="AE45" i="1"/>
  <c r="AD45" i="1"/>
  <c r="AE44" i="1"/>
  <c r="AF44" i="1"/>
  <c r="AD44" i="1"/>
  <c r="AF43" i="1"/>
  <c r="AE43" i="1"/>
  <c r="AD43" i="1"/>
  <c r="AE42" i="1"/>
  <c r="AD42" i="1"/>
  <c r="AF42" i="1"/>
  <c r="AF41" i="1"/>
  <c r="AE41" i="1"/>
  <c r="AD41" i="1"/>
  <c r="AE40" i="1"/>
  <c r="AF40" i="1"/>
  <c r="AD40" i="1"/>
  <c r="AF39" i="1"/>
  <c r="AE39" i="1"/>
  <c r="AD39" i="1"/>
  <c r="AF37" i="1"/>
  <c r="AE37" i="1"/>
  <c r="AD37" i="1"/>
  <c r="AF35" i="1"/>
  <c r="AE35" i="1"/>
  <c r="AD35" i="1"/>
  <c r="AE34" i="1"/>
  <c r="AD34" i="1"/>
  <c r="AF34" i="1"/>
  <c r="AF33" i="1"/>
  <c r="AE33" i="1"/>
  <c r="AD33" i="1"/>
  <c r="AD30" i="1"/>
  <c r="AE30" i="1"/>
  <c r="AF30" i="1"/>
  <c r="AF29" i="1"/>
  <c r="AE29" i="1"/>
  <c r="AD29" i="1"/>
  <c r="AE28" i="1"/>
  <c r="AF28" i="1"/>
  <c r="AD28" i="1"/>
  <c r="AF27" i="1"/>
  <c r="AE27" i="1"/>
  <c r="AD27" i="1"/>
  <c r="AE26" i="1"/>
  <c r="AD26" i="1"/>
  <c r="AF26" i="1"/>
  <c r="AE24" i="1"/>
  <c r="AF24" i="1"/>
  <c r="AD24" i="1"/>
  <c r="AD22" i="1"/>
  <c r="AE22" i="1"/>
  <c r="AF22" i="1"/>
  <c r="AF19" i="1"/>
  <c r="AE19" i="1"/>
  <c r="AD19" i="1"/>
  <c r="AE18" i="1"/>
  <c r="AD18" i="1"/>
  <c r="AF18" i="1"/>
  <c r="AF17" i="1"/>
  <c r="AE17" i="1"/>
  <c r="AD17" i="1"/>
  <c r="AE16" i="1"/>
  <c r="AF16" i="1"/>
  <c r="AD16" i="1"/>
  <c r="AF15" i="1"/>
  <c r="AE15" i="1"/>
  <c r="AD15" i="1"/>
  <c r="AE14" i="1"/>
  <c r="AD14" i="1"/>
  <c r="AF14" i="1"/>
  <c r="AF13" i="1"/>
  <c r="AE13" i="1"/>
  <c r="AD13" i="1"/>
  <c r="AF11" i="1"/>
  <c r="AE11" i="1"/>
  <c r="AD11" i="1"/>
  <c r="AE10" i="1"/>
  <c r="AD10" i="1"/>
  <c r="AF10" i="1"/>
  <c r="AF9" i="1"/>
  <c r="AD9" i="1"/>
  <c r="AE9" i="1"/>
  <c r="AD7" i="1"/>
  <c r="AF7" i="1"/>
  <c r="AE7" i="1"/>
  <c r="Q79" i="1"/>
  <c r="Q66" i="1"/>
  <c r="Q17" i="1"/>
  <c r="Q10" i="1"/>
  <c r="Q77" i="1"/>
  <c r="Q72" i="1"/>
  <c r="Q85" i="1"/>
  <c r="Q73" i="1"/>
  <c r="Q67" i="1"/>
  <c r="Q53" i="1"/>
  <c r="Q51" i="1"/>
  <c r="Q9" i="1"/>
  <c r="Q84" i="1"/>
  <c r="Q52" i="1"/>
  <c r="Q42" i="1"/>
  <c r="Q16" i="1"/>
  <c r="Q14" i="1"/>
  <c r="J66" i="1"/>
  <c r="Y97" i="1"/>
  <c r="Y99" i="1"/>
  <c r="Y91" i="1"/>
  <c r="Y90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I5" i="1"/>
  <c r="J6" i="1"/>
  <c r="Y46" i="1"/>
  <c r="Y104" i="1"/>
  <c r="Y102" i="1"/>
  <c r="Y100" i="1"/>
  <c r="Y98" i="1"/>
  <c r="Y96" i="1"/>
  <c r="Y94" i="1"/>
  <c r="Y92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88" i="1"/>
  <c r="Y18" i="1"/>
  <c r="Y16" i="1"/>
  <c r="Y14" i="1"/>
  <c r="Y12" i="1"/>
  <c r="Y10" i="1"/>
  <c r="Y8" i="1"/>
  <c r="Y105" i="1"/>
  <c r="Y103" i="1"/>
  <c r="Y101" i="1"/>
  <c r="Y95" i="1"/>
  <c r="Y93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M5" i="1"/>
  <c r="AA5" i="1"/>
  <c r="Z5" i="1"/>
  <c r="AB5" i="1"/>
  <c r="AE5" i="1" l="1"/>
  <c r="Q5" i="1"/>
  <c r="J5" i="1"/>
  <c r="AD5" i="1" l="1"/>
  <c r="T5" i="1"/>
  <c r="AF6" i="1"/>
  <c r="AF5" i="1" s="1"/>
  <c r="U5" i="1"/>
</calcChain>
</file>

<file path=xl/sharedStrings.xml><?xml version="1.0" encoding="utf-8"?>
<sst xmlns="http://schemas.openxmlformats.org/spreadsheetml/2006/main" count="259" uniqueCount="144">
  <si>
    <t>Период: 03.01.2024 - 10.01.2024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</si>
  <si>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</si>
  <si>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</si>
  <si>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</si>
  <si>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</si>
  <si>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</si>
  <si>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</si>
  <si>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</si>
  <si>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</si>
  <si>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</si>
  <si>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</si>
  <si>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</si>
  <si>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</si>
  <si>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</si>
  <si>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</si>
  <si>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</si>
  <si>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</si>
  <si>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</si>
  <si>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</si>
  <si>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</si>
  <si>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</si>
  <si>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</si>
  <si>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</si>
  <si>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</si>
  <si>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</si>
  <si>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</si>
  <si>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</si>
  <si>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</si>
  <si>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</si>
  <si>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</si>
  <si>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</si>
  <si>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</si>
  <si>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</si>
  <si>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</si>
  <si>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</si>
  <si>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</si>
  <si>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</si>
  <si>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</si>
  <si>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</si>
  <si>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</si>
  <si>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</si>
  <si>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</si>
  <si>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</si>
  <si>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</si>
  <si>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</si>
  <si>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</si>
  <si>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</si>
  <si>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</si>
  <si>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</si>
  <si>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</si>
  <si>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</si>
  <si>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</si>
  <si>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</si>
  <si>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</si>
  <si>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</si>
  <si>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</si>
  <si>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</si>
  <si>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</si>
  <si>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</si>
  <si>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</si>
  <si>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</si>
  <si>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</si>
  <si>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</si>
  <si>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</si>
  <si>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</si>
  <si>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</si>
  <si>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</si>
  <si>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</si>
  <si>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</si>
  <si>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</si>
  <si>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</si>
  <si>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</si>
  <si>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</si>
  <si>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</si>
  <si>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</si>
  <si>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</si>
  <si>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</si>
  <si>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</si>
  <si>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</si>
  <si>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</si>
  <si>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</si>
  <si>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</si>
  <si>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</si>
  <si>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</si>
  <si>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</si>
  <si>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</si>
  <si>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</si>
  <si>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</si>
  <si>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</si>
  <si>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</si>
  <si>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</si>
  <si>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</si>
  <si>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</si>
  <si>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</si>
  <si>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424 Сосиски Сливочные Вязанка Сливушки Весовые П/а мгс Вязанка  Поком</t>
  </si>
  <si>
    <t>427 Колбаса вареная Молокуша ТМ Вязанка в оболочке полиамид 0,4 кг.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</si>
  <si>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</si>
  <si>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</si>
  <si>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</si>
  <si>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</si>
  <si>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</si>
  <si>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</si>
  <si>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</si>
  <si>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</si>
  <si>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</si>
  <si>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У_215  Колбаса Докторская ГОСТ Дугушка, ВЕС, ТМ Стародворье ПОКОМ</t>
  </si>
  <si>
    <t>У_231  Колбаса Молочная по-стародворски, ВЕС  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</si>
  <si>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</si>
  <si>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</si>
  <si>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</si>
  <si>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</si>
  <si>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</si>
  <si>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</si>
  <si>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</si>
  <si>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</si>
  <si>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</si>
  <si>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</si>
  <si>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</si>
  <si>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заказ</t>
  </si>
  <si>
    <t xml:space="preserve">ЗАКАЗ </t>
  </si>
  <si>
    <t>запас</t>
  </si>
  <si>
    <t>запас без заказа</t>
  </si>
  <si>
    <t>коментарий</t>
  </si>
  <si>
    <t>вес</t>
  </si>
  <si>
    <t>Гермес</t>
  </si>
  <si>
    <t>03,01,</t>
  </si>
  <si>
    <t>от филиала</t>
  </si>
  <si>
    <t>комментарий филиала</t>
  </si>
  <si>
    <t>20,12,</t>
  </si>
  <si>
    <t>26,12,</t>
  </si>
  <si>
    <t>05,01,</t>
  </si>
  <si>
    <t>10,01,</t>
  </si>
  <si>
    <t>новинка согласовал Химич</t>
  </si>
  <si>
    <t>не заказывали!!!</t>
  </si>
  <si>
    <t>то же что и 451</t>
  </si>
  <si>
    <t>то же что и 094 (задвоенное СКЮ)</t>
  </si>
  <si>
    <t>то же что и 318 (задвоенное СКЮ)</t>
  </si>
  <si>
    <t>то же что и 254</t>
  </si>
  <si>
    <t>необходимо увеличить продажи</t>
  </si>
  <si>
    <t>заказ расчет</t>
  </si>
  <si>
    <t>13,11,(1)</t>
  </si>
  <si>
    <t>13,11,(3)</t>
  </si>
  <si>
    <t>13,11,(4)</t>
  </si>
  <si>
    <t>15,11,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</si>
</sst>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6" xfId="0" applyNumberFormat="1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10" xfId="0" applyNumberFormat="1" applyBorder="1" applyAlignment="1"/>
    <xf numFmtId="164" fontId="5" fillId="6" borderId="4" xfId="0" applyNumberFormat="1" applyFont="1" applyFill="1" applyBorder="1" applyAlignment="1">
      <alignment horizontal="left" vertical="top"/>
    </xf>
    <xf numFmtId="164" fontId="5" fillId="7" borderId="0" xfId="0" applyNumberFormat="1" applyFont="1" applyFill="1" applyAlignment="1"/>
    <xf numFmtId="164" fontId="0" fillId="8" borderId="4" xfId="0" applyNumberFormat="1" applyFill="1" applyBorder="1" applyAlignment="1">
      <alignment horizontal="left" vertical="top"/>
    </xf>
    <xf numFmtId="164" fontId="5" fillId="6" borderId="0" xfId="0" applyNumberFormat="1" applyFont="1" applyFill="1" applyAlignment="1"/>
    <xf numFmtId="164" fontId="0" fillId="3" borderId="0" xfId="0" applyNumberFormat="1" applyFill="1" applyAlignment="1"/>
    <xf numFmtId="164" fontId="0" fillId="9" borderId="0" xfId="0" applyNumberFormat="1" applyFill="1" applyAlignment="1"/>
    <xf numFmtId="164" fontId="0" fillId="9" borderId="4" xfId="0" applyNumberFormat="1" applyFill="1" applyBorder="1" applyAlignment="1">
      <alignment horizontal="left" vertical="top"/>
    </xf>
    <xf numFmtId="164" fontId="0" fillId="9" borderId="4" xfId="0" applyNumberFormat="1" applyFill="1" applyBorder="1" applyAlignment="1">
      <alignment horizontal="right" vertical="top"/>
    </xf>
    <xf numFmtId="164" fontId="2" fillId="10" borderId="0" xfId="0" applyNumberFormat="1" applyFon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0" fillId="3" borderId="11" xfId="0" applyNumberFormat="1" applyFill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7" xfId="0" applyNumberForma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3" borderId="20" xfId="0" applyNumberFormat="1" applyFill="1" applyBorder="1" applyAlignment="1"/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  <xf numFmtId="164" fontId="0" fillId="10" borderId="21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3,01,24%20&#1050;&#1048;/&#1076;&#1074;%2003,01,24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4;&#1086;&#1085;&#1077;&#1094;&#1082;%2004,01,24-10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  <cell r="B1"/>
          <cell r="C1"/>
        </row>
        <row r="2">
          <cell r="B2"/>
          <cell r="C2"/>
          <cell r="M2"/>
          <cell r="N2"/>
          <cell r="O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заказ в дороге</v>
          </cell>
          <cell r="P3" t="str">
            <v>ср</v>
          </cell>
          <cell r="Q3" t="str">
            <v>заказ</v>
          </cell>
          <cell r="R3" t="str">
            <v xml:space="preserve">ЗАКАЗ </v>
          </cell>
          <cell r="S3"/>
          <cell r="T3" t="str">
            <v>запас</v>
          </cell>
          <cell r="U3" t="str">
            <v>запас без заказа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коментарий</v>
          </cell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 t="str">
            <v>сроки</v>
          </cell>
          <cell r="I4"/>
          <cell r="J4"/>
          <cell r="K4"/>
          <cell r="L4" t="str">
            <v>Гермес</v>
          </cell>
          <cell r="M4" t="str">
            <v>30,12,</v>
          </cell>
          <cell r="N4" t="str">
            <v>30,12,</v>
          </cell>
          <cell r="O4" t="str">
            <v>30,12,</v>
          </cell>
          <cell r="P4" t="str">
            <v>03,01,</v>
          </cell>
          <cell r="Q4" t="str">
            <v>05,01,</v>
          </cell>
          <cell r="R4" t="str">
            <v>от филиала</v>
          </cell>
          <cell r="S4" t="str">
            <v>комментарий филиала</v>
          </cell>
          <cell r="T4"/>
          <cell r="U4"/>
          <cell r="V4" t="str">
            <v>13,12,</v>
          </cell>
          <cell r="W4" t="str">
            <v>20,12,</v>
          </cell>
          <cell r="X4" t="str">
            <v>26,12,</v>
          </cell>
          <cell r="Y4"/>
        </row>
        <row r="5">
          <cell r="A5"/>
          <cell r="B5"/>
          <cell r="C5"/>
          <cell r="D5"/>
          <cell r="E5">
            <v>30722.683999999997</v>
          </cell>
          <cell r="F5">
            <v>10867.213999999998</v>
          </cell>
          <cell r="G5"/>
          <cell r="H5"/>
          <cell r="I5">
            <v>30197.824999999997</v>
          </cell>
          <cell r="J5">
            <v>524.85900000000049</v>
          </cell>
          <cell r="K5">
            <v>14235.508</v>
          </cell>
          <cell r="L5">
            <v>16487.175999999999</v>
          </cell>
          <cell r="M5">
            <v>19270</v>
          </cell>
          <cell r="N5">
            <v>7200</v>
          </cell>
          <cell r="O5">
            <v>7300</v>
          </cell>
          <cell r="P5">
            <v>4745.169333333336</v>
          </cell>
          <cell r="Q5">
            <v>11231.87466666667</v>
          </cell>
          <cell r="R5">
            <v>0</v>
          </cell>
          <cell r="S5"/>
          <cell r="T5"/>
          <cell r="U5"/>
          <cell r="V5">
            <v>4169.7039999999997</v>
          </cell>
          <cell r="W5">
            <v>6560.5488000000005</v>
          </cell>
          <cell r="X5">
            <v>5785.4768000000004</v>
          </cell>
          <cell r="Y5"/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84.587999999999994</v>
          </cell>
          <cell r="D6">
            <v>103.63500000000001</v>
          </cell>
          <cell r="E6">
            <v>103.33499999999999</v>
          </cell>
          <cell r="F6"/>
          <cell r="G6">
            <v>1</v>
          </cell>
          <cell r="H6">
            <v>50</v>
          </cell>
          <cell r="I6">
            <v>138.05000000000001</v>
          </cell>
          <cell r="J6">
            <v>-34.715000000000018</v>
          </cell>
          <cell r="K6">
            <v>103.33499999999999</v>
          </cell>
          <cell r="M6">
            <v>180</v>
          </cell>
          <cell r="P6">
            <v>34.445</v>
          </cell>
          <cell r="Q6">
            <v>198.89499999999998</v>
          </cell>
          <cell r="R6"/>
          <cell r="T6">
            <v>11</v>
          </cell>
          <cell r="U6">
            <v>5.2257221657715194</v>
          </cell>
          <cell r="V6">
            <v>32.167200000000001</v>
          </cell>
          <cell r="W6">
            <v>35.1004</v>
          </cell>
          <cell r="X6">
            <v>32.190399999999997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120.79900000000001</v>
          </cell>
          <cell r="D7"/>
          <cell r="E7">
            <v>59.896999999999998</v>
          </cell>
          <cell r="F7">
            <v>2.754</v>
          </cell>
          <cell r="G7">
            <v>1</v>
          </cell>
          <cell r="H7">
            <v>45</v>
          </cell>
          <cell r="I7">
            <v>60.5</v>
          </cell>
          <cell r="J7">
            <v>-0.60300000000000153</v>
          </cell>
          <cell r="K7">
            <v>59.896999999999998</v>
          </cell>
          <cell r="M7">
            <v>225</v>
          </cell>
          <cell r="P7">
            <v>19.965666666666667</v>
          </cell>
          <cell r="Q7"/>
          <cell r="R7"/>
          <cell r="T7">
            <v>11.407282501627794</v>
          </cell>
          <cell r="U7">
            <v>11.407282501627794</v>
          </cell>
          <cell r="V7">
            <v>34.2378</v>
          </cell>
          <cell r="W7">
            <v>27.792399999999997</v>
          </cell>
          <cell r="X7">
            <v>31.395600000000002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73.578000000000003</v>
          </cell>
          <cell r="D8">
            <v>143.154</v>
          </cell>
          <cell r="E8">
            <v>100.848</v>
          </cell>
          <cell r="F8">
            <v>65.552000000000007</v>
          </cell>
          <cell r="G8">
            <v>1</v>
          </cell>
          <cell r="H8">
            <v>45</v>
          </cell>
          <cell r="I8">
            <v>91.6</v>
          </cell>
          <cell r="J8">
            <v>9.2480000000000047</v>
          </cell>
          <cell r="K8">
            <v>100.848</v>
          </cell>
          <cell r="M8">
            <v>230</v>
          </cell>
          <cell r="N8">
            <v>200</v>
          </cell>
          <cell r="P8">
            <v>33.616</v>
          </cell>
          <cell r="Q8"/>
          <cell r="R8"/>
          <cell r="T8">
            <v>14.741551642075203</v>
          </cell>
          <cell r="U8">
            <v>14.741551642075203</v>
          </cell>
          <cell r="V8">
            <v>27.163600000000002</v>
          </cell>
          <cell r="W8">
            <v>54.448</v>
          </cell>
          <cell r="X8">
            <v>58.307200000000002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>
            <v>1</v>
          </cell>
          <cell r="D9">
            <v>57</v>
          </cell>
          <cell r="E9">
            <v>36</v>
          </cell>
          <cell r="F9">
            <v>14</v>
          </cell>
          <cell r="G9">
            <v>0.4</v>
          </cell>
          <cell r="H9">
            <v>50</v>
          </cell>
          <cell r="I9">
            <v>37</v>
          </cell>
          <cell r="J9">
            <v>-1</v>
          </cell>
          <cell r="K9">
            <v>36</v>
          </cell>
          <cell r="M9">
            <v>40</v>
          </cell>
          <cell r="P9">
            <v>12</v>
          </cell>
          <cell r="Q9">
            <v>78</v>
          </cell>
          <cell r="R9"/>
          <cell r="T9">
            <v>11</v>
          </cell>
          <cell r="U9">
            <v>4.5</v>
          </cell>
          <cell r="V9">
            <v>6.4</v>
          </cell>
          <cell r="W9">
            <v>8</v>
          </cell>
          <cell r="X9">
            <v>6.6</v>
          </cell>
        </row>
        <row r="10">
          <cell r="A10" t="str">
            <v>029  Сосиски Венские, Вязанка NDX МГС, 0.5кг, ПОКОМ</v>
          </cell>
          <cell r="B10" t="str">
            <v>шт</v>
          </cell>
          <cell r="C10">
            <v>294</v>
          </cell>
          <cell r="D10"/>
          <cell r="E10">
            <v>294</v>
          </cell>
          <cell r="F10"/>
          <cell r="G10">
            <v>0</v>
          </cell>
          <cell r="H10" t="e">
            <v>#N/A</v>
          </cell>
          <cell r="I10">
            <v>295</v>
          </cell>
          <cell r="J10">
            <v>-1</v>
          </cell>
          <cell r="K10">
            <v>0</v>
          </cell>
          <cell r="L10">
            <v>294</v>
          </cell>
          <cell r="P10">
            <v>0</v>
          </cell>
          <cell r="Q10"/>
          <cell r="R10"/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229</v>
          </cell>
          <cell r="D11"/>
          <cell r="E11">
            <v>123</v>
          </cell>
          <cell r="F11">
            <v>6</v>
          </cell>
          <cell r="G11">
            <v>0.45</v>
          </cell>
          <cell r="H11">
            <v>45</v>
          </cell>
          <cell r="I11">
            <v>130</v>
          </cell>
          <cell r="J11">
            <v>-7</v>
          </cell>
          <cell r="K11">
            <v>123</v>
          </cell>
          <cell r="M11">
            <v>395</v>
          </cell>
          <cell r="P11">
            <v>41</v>
          </cell>
          <cell r="Q11">
            <v>50</v>
          </cell>
          <cell r="R11"/>
          <cell r="T11">
            <v>11</v>
          </cell>
          <cell r="U11">
            <v>9.7804878048780495</v>
          </cell>
          <cell r="V11">
            <v>60.6</v>
          </cell>
          <cell r="W11">
            <v>44</v>
          </cell>
          <cell r="X11">
            <v>56.2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178</v>
          </cell>
          <cell r="D12">
            <v>108</v>
          </cell>
          <cell r="E12">
            <v>150</v>
          </cell>
          <cell r="F12">
            <v>41</v>
          </cell>
          <cell r="G12">
            <v>0.45</v>
          </cell>
          <cell r="H12">
            <v>45</v>
          </cell>
          <cell r="I12">
            <v>151</v>
          </cell>
          <cell r="J12">
            <v>-1</v>
          </cell>
          <cell r="K12">
            <v>150</v>
          </cell>
          <cell r="M12">
            <v>855</v>
          </cell>
          <cell r="P12">
            <v>50</v>
          </cell>
          <cell r="Q12"/>
          <cell r="R12"/>
          <cell r="T12">
            <v>17.920000000000002</v>
          </cell>
          <cell r="U12">
            <v>17.920000000000002</v>
          </cell>
          <cell r="V12">
            <v>100.4</v>
          </cell>
          <cell r="W12">
            <v>93.4</v>
          </cell>
          <cell r="X12">
            <v>113.4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C13">
            <v>5</v>
          </cell>
          <cell r="D13">
            <v>3</v>
          </cell>
          <cell r="E13"/>
          <cell r="F13">
            <v>8</v>
          </cell>
          <cell r="G13">
            <v>0</v>
          </cell>
          <cell r="H13">
            <v>45</v>
          </cell>
          <cell r="J13">
            <v>0</v>
          </cell>
          <cell r="K13">
            <v>0</v>
          </cell>
          <cell r="P13">
            <v>0</v>
          </cell>
          <cell r="Q13"/>
          <cell r="R13"/>
          <cell r="T13" t="e">
            <v>#DIV/0!</v>
          </cell>
          <cell r="U13" t="e">
            <v>#DIV/0!</v>
          </cell>
          <cell r="V13">
            <v>0</v>
          </cell>
          <cell r="W13">
            <v>0.2</v>
          </cell>
          <cell r="X13">
            <v>0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C14">
            <v>312</v>
          </cell>
          <cell r="D14">
            <v>10</v>
          </cell>
          <cell r="E14">
            <v>299</v>
          </cell>
          <cell r="F14">
            <v>21</v>
          </cell>
          <cell r="G14">
            <v>0</v>
          </cell>
          <cell r="H14">
            <v>50</v>
          </cell>
          <cell r="I14">
            <v>299</v>
          </cell>
          <cell r="J14">
            <v>0</v>
          </cell>
          <cell r="K14">
            <v>9</v>
          </cell>
          <cell r="L14">
            <v>290</v>
          </cell>
          <cell r="P14">
            <v>3</v>
          </cell>
          <cell r="Q14"/>
          <cell r="R14"/>
          <cell r="T14">
            <v>7</v>
          </cell>
          <cell r="U14">
            <v>7</v>
          </cell>
          <cell r="V14">
            <v>2.6</v>
          </cell>
          <cell r="W14">
            <v>0.6</v>
          </cell>
          <cell r="X14">
            <v>1.4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445</v>
          </cell>
          <cell r="D15"/>
          <cell r="E15">
            <v>320</v>
          </cell>
          <cell r="F15">
            <v>91</v>
          </cell>
          <cell r="G15">
            <v>0.17</v>
          </cell>
          <cell r="H15">
            <v>180</v>
          </cell>
          <cell r="I15">
            <v>318</v>
          </cell>
          <cell r="J15">
            <v>2</v>
          </cell>
          <cell r="K15">
            <v>50</v>
          </cell>
          <cell r="L15">
            <v>270</v>
          </cell>
          <cell r="P15">
            <v>16.666666666666668</v>
          </cell>
          <cell r="Q15">
            <v>92.333333333333343</v>
          </cell>
          <cell r="R15"/>
          <cell r="T15">
            <v>11</v>
          </cell>
          <cell r="U15">
            <v>5.46</v>
          </cell>
          <cell r="V15">
            <v>0.2</v>
          </cell>
          <cell r="W15">
            <v>3.4</v>
          </cell>
          <cell r="X15">
            <v>9.1999999999999993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C16">
            <v>180</v>
          </cell>
          <cell r="D16"/>
          <cell r="E16">
            <v>180</v>
          </cell>
          <cell r="F16"/>
          <cell r="G16">
            <v>0</v>
          </cell>
          <cell r="H16" t="e">
            <v>#N/A</v>
          </cell>
          <cell r="I16">
            <v>183</v>
          </cell>
          <cell r="J16">
            <v>-3</v>
          </cell>
          <cell r="K16">
            <v>0</v>
          </cell>
          <cell r="L16">
            <v>180</v>
          </cell>
          <cell r="P16">
            <v>0</v>
          </cell>
          <cell r="Q16"/>
          <cell r="R16"/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>
            <v>75</v>
          </cell>
          <cell r="D17"/>
          <cell r="E17">
            <v>54</v>
          </cell>
          <cell r="F17"/>
          <cell r="G17">
            <v>0</v>
          </cell>
          <cell r="H17" t="e">
            <v>#N/A</v>
          </cell>
          <cell r="I17">
            <v>58</v>
          </cell>
          <cell r="J17">
            <v>-4</v>
          </cell>
          <cell r="K17">
            <v>0</v>
          </cell>
          <cell r="L17">
            <v>54</v>
          </cell>
          <cell r="P17">
            <v>0</v>
          </cell>
          <cell r="Q17"/>
          <cell r="R17"/>
          <cell r="T17" t="e">
            <v>#DIV/0!</v>
          </cell>
          <cell r="U17" t="e">
            <v>#DIV/0!</v>
          </cell>
          <cell r="V17">
            <v>0.2</v>
          </cell>
          <cell r="W17">
            <v>0</v>
          </cell>
          <cell r="X17">
            <v>0</v>
          </cell>
        </row>
        <row r="18">
          <cell r="A18" t="str">
            <v>058  Колбаса Докторская Особая ТМ Особый рецепт,  0,5кг, ПОКОМ</v>
          </cell>
          <cell r="B18" t="str">
            <v>шт</v>
          </cell>
          <cell r="C18">
            <v>54</v>
          </cell>
          <cell r="D18"/>
          <cell r="E18">
            <v>17</v>
          </cell>
          <cell r="F18">
            <v>29</v>
          </cell>
          <cell r="G18">
            <v>0.5</v>
          </cell>
          <cell r="H18">
            <v>60</v>
          </cell>
          <cell r="I18">
            <v>17</v>
          </cell>
          <cell r="J18">
            <v>0</v>
          </cell>
          <cell r="K18">
            <v>17</v>
          </cell>
          <cell r="M18">
            <v>10</v>
          </cell>
          <cell r="P18">
            <v>5.666666666666667</v>
          </cell>
          <cell r="Q18">
            <v>23.333333333333336</v>
          </cell>
          <cell r="R18"/>
          <cell r="T18">
            <v>11</v>
          </cell>
          <cell r="U18">
            <v>6.8823529411764701</v>
          </cell>
          <cell r="V18">
            <v>4.2</v>
          </cell>
          <cell r="W18">
            <v>3</v>
          </cell>
          <cell r="X18">
            <v>5.6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C19">
            <v>310</v>
          </cell>
          <cell r="D19"/>
          <cell r="E19">
            <v>290</v>
          </cell>
          <cell r="F19"/>
          <cell r="G19">
            <v>0</v>
          </cell>
          <cell r="H19">
            <v>55</v>
          </cell>
          <cell r="I19">
            <v>293</v>
          </cell>
          <cell r="J19">
            <v>-3</v>
          </cell>
          <cell r="K19">
            <v>0</v>
          </cell>
          <cell r="L19">
            <v>290</v>
          </cell>
          <cell r="P19">
            <v>0</v>
          </cell>
          <cell r="Q19"/>
          <cell r="R19"/>
          <cell r="T19" t="e">
            <v>#DIV/0!</v>
          </cell>
          <cell r="U19" t="e">
            <v>#DIV/0!</v>
          </cell>
          <cell r="V19">
            <v>2</v>
          </cell>
          <cell r="W19">
            <v>0.8</v>
          </cell>
          <cell r="X19">
            <v>0</v>
          </cell>
        </row>
        <row r="20">
          <cell r="A20" t="str">
            <v>060  Колбаса Докторская стародворская  0,5 кг,ПОКОМ</v>
          </cell>
          <cell r="B20" t="str">
            <v>шт</v>
          </cell>
          <cell r="C20">
            <v>250</v>
          </cell>
          <cell r="D20"/>
          <cell r="E20">
            <v>250</v>
          </cell>
          <cell r="F20"/>
          <cell r="G20">
            <v>0</v>
          </cell>
          <cell r="H20" t="e">
            <v>#N/A</v>
          </cell>
          <cell r="I20">
            <v>251</v>
          </cell>
          <cell r="J20">
            <v>-1</v>
          </cell>
          <cell r="K20">
            <v>0</v>
          </cell>
          <cell r="L20">
            <v>250</v>
          </cell>
          <cell r="P20">
            <v>0</v>
          </cell>
          <cell r="Q20"/>
          <cell r="R20"/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C21">
            <v>433</v>
          </cell>
          <cell r="D21">
            <v>42</v>
          </cell>
          <cell r="E21">
            <v>434</v>
          </cell>
          <cell r="F21">
            <v>34</v>
          </cell>
          <cell r="G21">
            <v>0.3</v>
          </cell>
          <cell r="H21">
            <v>40</v>
          </cell>
          <cell r="I21">
            <v>433</v>
          </cell>
          <cell r="J21">
            <v>1</v>
          </cell>
          <cell r="K21">
            <v>14</v>
          </cell>
          <cell r="L21">
            <v>420</v>
          </cell>
          <cell r="P21">
            <v>4.666666666666667</v>
          </cell>
          <cell r="Q21">
            <v>17.333333333333336</v>
          </cell>
          <cell r="R21"/>
          <cell r="T21">
            <v>11</v>
          </cell>
          <cell r="U21">
            <v>7.2857142857142856</v>
          </cell>
          <cell r="V21">
            <v>5.2</v>
          </cell>
          <cell r="W21">
            <v>7</v>
          </cell>
          <cell r="X21">
            <v>4</v>
          </cell>
        </row>
        <row r="22">
          <cell r="A22" t="str">
            <v>064  Колбаса Молочная Дугушка, вектор 0,4 кг, ТМ Стародворье  ПОКОМ</v>
          </cell>
          <cell r="B22" t="str">
            <v>шт</v>
          </cell>
          <cell r="C22">
            <v>750</v>
          </cell>
          <cell r="D22"/>
          <cell r="E22">
            <v>750</v>
          </cell>
          <cell r="F22"/>
          <cell r="G22">
            <v>0</v>
          </cell>
          <cell r="H22" t="e">
            <v>#N/A</v>
          </cell>
          <cell r="I22">
            <v>756</v>
          </cell>
          <cell r="J22">
            <v>-6</v>
          </cell>
          <cell r="K22">
            <v>0</v>
          </cell>
          <cell r="L22">
            <v>750</v>
          </cell>
          <cell r="P22">
            <v>0</v>
          </cell>
          <cell r="Q22"/>
          <cell r="R22"/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</row>
        <row r="23">
          <cell r="A23" t="str">
            <v>068  Колбаса Особая ТМ Особый рецепт, 0,5 кг, ПОКОМ</v>
          </cell>
          <cell r="B23" t="str">
            <v>шт</v>
          </cell>
          <cell r="C23">
            <v>58</v>
          </cell>
          <cell r="D23"/>
          <cell r="E23">
            <v>2</v>
          </cell>
          <cell r="F23">
            <v>47</v>
          </cell>
          <cell r="G23">
            <v>0</v>
          </cell>
          <cell r="H23" t="e">
            <v>#N/A</v>
          </cell>
          <cell r="I23">
            <v>2</v>
          </cell>
          <cell r="J23">
            <v>0</v>
          </cell>
          <cell r="K23">
            <v>2</v>
          </cell>
          <cell r="P23">
            <v>0.66666666666666663</v>
          </cell>
          <cell r="Q23"/>
          <cell r="R23"/>
          <cell r="T23">
            <v>70.5</v>
          </cell>
          <cell r="U23">
            <v>70.5</v>
          </cell>
          <cell r="V23">
            <v>1.4</v>
          </cell>
          <cell r="W23">
            <v>0.8</v>
          </cell>
          <cell r="X23">
            <v>1.6</v>
          </cell>
          <cell r="Y23" t="str">
            <v>необходимо увеличить продажи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C24">
            <v>15</v>
          </cell>
          <cell r="D24"/>
          <cell r="E24"/>
          <cell r="F24"/>
          <cell r="G24">
            <v>0</v>
          </cell>
          <cell r="H24" t="e">
            <v>#N/A</v>
          </cell>
          <cell r="I24">
            <v>6</v>
          </cell>
          <cell r="J24">
            <v>-6</v>
          </cell>
          <cell r="K24">
            <v>0</v>
          </cell>
          <cell r="P24">
            <v>0</v>
          </cell>
          <cell r="Q24"/>
          <cell r="R24"/>
          <cell r="T24" t="e">
            <v>#DIV/0!</v>
          </cell>
          <cell r="U24" t="e">
            <v>#DIV/0!</v>
          </cell>
          <cell r="V24">
            <v>0.6</v>
          </cell>
          <cell r="W24">
            <v>0</v>
          </cell>
          <cell r="X24">
            <v>-0.4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C25">
            <v>4</v>
          </cell>
          <cell r="D25">
            <v>120</v>
          </cell>
          <cell r="E25">
            <v>118</v>
          </cell>
          <cell r="F25"/>
          <cell r="G25">
            <v>0.17</v>
          </cell>
          <cell r="H25">
            <v>180</v>
          </cell>
          <cell r="I25">
            <v>124</v>
          </cell>
          <cell r="J25">
            <v>-6</v>
          </cell>
          <cell r="K25">
            <v>118</v>
          </cell>
          <cell r="M25">
            <v>155</v>
          </cell>
          <cell r="P25">
            <v>39.333333333333336</v>
          </cell>
          <cell r="Q25">
            <v>238.33333333333337</v>
          </cell>
          <cell r="R25"/>
          <cell r="T25">
            <v>10</v>
          </cell>
          <cell r="U25">
            <v>3.9406779661016946</v>
          </cell>
          <cell r="V25">
            <v>0</v>
          </cell>
          <cell r="W25">
            <v>25.4</v>
          </cell>
          <cell r="X25">
            <v>25.2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C26">
            <v>598</v>
          </cell>
          <cell r="D26">
            <v>2</v>
          </cell>
          <cell r="E26">
            <v>600</v>
          </cell>
          <cell r="F26"/>
          <cell r="G26">
            <v>0</v>
          </cell>
          <cell r="H26">
            <v>40</v>
          </cell>
          <cell r="I26">
            <v>601</v>
          </cell>
          <cell r="J26">
            <v>-1</v>
          </cell>
          <cell r="K26">
            <v>0</v>
          </cell>
          <cell r="L26">
            <v>600</v>
          </cell>
          <cell r="P26">
            <v>0</v>
          </cell>
          <cell r="Q26"/>
          <cell r="R26"/>
          <cell r="T26" t="e">
            <v>#DIV/0!</v>
          </cell>
          <cell r="U26" t="e">
            <v>#DIV/0!</v>
          </cell>
          <cell r="V26">
            <v>0.4</v>
          </cell>
          <cell r="W26">
            <v>0.4</v>
          </cell>
          <cell r="X26">
            <v>-0.6</v>
          </cell>
        </row>
        <row r="27">
          <cell r="A27" t="str">
            <v>094  Сосиски Баварские,  0.35кг, ТМ Колбасный стандарт ПОКОМ</v>
          </cell>
          <cell r="B27" t="str">
            <v>шт</v>
          </cell>
          <cell r="C27">
            <v>178</v>
          </cell>
          <cell r="D27"/>
          <cell r="E27">
            <v>913</v>
          </cell>
          <cell r="F27">
            <v>160</v>
          </cell>
          <cell r="G27">
            <v>0.35</v>
          </cell>
          <cell r="H27">
            <v>45</v>
          </cell>
          <cell r="I27">
            <v>13</v>
          </cell>
          <cell r="J27">
            <v>900</v>
          </cell>
          <cell r="K27">
            <v>13</v>
          </cell>
          <cell r="L27">
            <v>900</v>
          </cell>
          <cell r="P27">
            <v>4.333333333333333</v>
          </cell>
          <cell r="Q27"/>
          <cell r="R27"/>
          <cell r="T27">
            <v>36.923076923076927</v>
          </cell>
          <cell r="U27">
            <v>36.923076923076927</v>
          </cell>
          <cell r="V27">
            <v>4.2</v>
          </cell>
          <cell r="W27">
            <v>10</v>
          </cell>
          <cell r="X27">
            <v>12</v>
          </cell>
          <cell r="Y27" t="str">
            <v>то же что и 451/ увеличить продажи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C28">
            <v>284</v>
          </cell>
          <cell r="D28"/>
          <cell r="E28">
            <v>284</v>
          </cell>
          <cell r="F28"/>
          <cell r="G28">
            <v>0</v>
          </cell>
          <cell r="H28" t="e">
            <v>#N/A</v>
          </cell>
          <cell r="I28">
            <v>284</v>
          </cell>
          <cell r="J28">
            <v>0</v>
          </cell>
          <cell r="K28">
            <v>0</v>
          </cell>
          <cell r="L28">
            <v>284</v>
          </cell>
          <cell r="P28">
            <v>0</v>
          </cell>
          <cell r="Q28"/>
          <cell r="R28"/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C29">
            <v>168</v>
          </cell>
          <cell r="D29"/>
          <cell r="E29">
            <v>168</v>
          </cell>
          <cell r="F29"/>
          <cell r="G29">
            <v>0</v>
          </cell>
          <cell r="H29" t="e">
            <v>#N/A</v>
          </cell>
          <cell r="I29">
            <v>168</v>
          </cell>
          <cell r="J29">
            <v>0</v>
          </cell>
          <cell r="K29">
            <v>0</v>
          </cell>
          <cell r="L29">
            <v>168</v>
          </cell>
          <cell r="P29">
            <v>0</v>
          </cell>
          <cell r="Q29"/>
          <cell r="R29"/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C30">
            <v>304</v>
          </cell>
          <cell r="D30"/>
          <cell r="E30">
            <v>304</v>
          </cell>
          <cell r="F30"/>
          <cell r="G30">
            <v>0</v>
          </cell>
          <cell r="H30" t="e">
            <v>#N/A</v>
          </cell>
          <cell r="I30">
            <v>305</v>
          </cell>
          <cell r="J30">
            <v>-1</v>
          </cell>
          <cell r="K30">
            <v>0</v>
          </cell>
          <cell r="L30">
            <v>304</v>
          </cell>
          <cell r="P30">
            <v>0</v>
          </cell>
          <cell r="Q30"/>
          <cell r="R30"/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115  Колбаса Салями Филейбургская зернистая, в/у 0,35 кг срез, БАВАРУШКА ПОКОМ</v>
          </cell>
          <cell r="B31" t="str">
            <v>шт</v>
          </cell>
          <cell r="C31">
            <v>99</v>
          </cell>
          <cell r="D31"/>
          <cell r="E31">
            <v>61</v>
          </cell>
          <cell r="F31"/>
          <cell r="G31">
            <v>0.35</v>
          </cell>
          <cell r="H31">
            <v>45</v>
          </cell>
          <cell r="I31">
            <v>97</v>
          </cell>
          <cell r="J31">
            <v>-36</v>
          </cell>
          <cell r="K31">
            <v>1</v>
          </cell>
          <cell r="L31">
            <v>60</v>
          </cell>
          <cell r="M31">
            <v>15</v>
          </cell>
          <cell r="P31">
            <v>0.33333333333333331</v>
          </cell>
          <cell r="Q31"/>
          <cell r="R31"/>
          <cell r="T31">
            <v>45</v>
          </cell>
          <cell r="U31">
            <v>45</v>
          </cell>
          <cell r="V31">
            <v>2.8</v>
          </cell>
          <cell r="W31">
            <v>5.6</v>
          </cell>
          <cell r="X31">
            <v>4.5999999999999996</v>
          </cell>
        </row>
        <row r="32">
          <cell r="A32" t="str">
            <v>116  Колбаса Балыкбурская с копченым балыком, в/у 0,35 кг срез, БАВАРУШКА ПОКОМ</v>
          </cell>
          <cell r="B32" t="str">
            <v>шт</v>
          </cell>
          <cell r="C32">
            <v>4</v>
          </cell>
          <cell r="D32"/>
          <cell r="E32"/>
          <cell r="F32"/>
          <cell r="G32">
            <v>0</v>
          </cell>
          <cell r="H32" t="e">
            <v>#N/A</v>
          </cell>
          <cell r="J32">
            <v>0</v>
          </cell>
          <cell r="K32">
            <v>0</v>
          </cell>
          <cell r="P32">
            <v>0</v>
          </cell>
          <cell r="Q32"/>
          <cell r="R32"/>
          <cell r="T32" t="e">
            <v>#DIV/0!</v>
          </cell>
          <cell r="U32" t="e">
            <v>#DIV/0!</v>
          </cell>
          <cell r="V32">
            <v>0.8</v>
          </cell>
          <cell r="W32">
            <v>0</v>
          </cell>
          <cell r="X32">
            <v>0</v>
          </cell>
        </row>
        <row r="33">
          <cell r="A33" t="str">
            <v>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75</v>
          </cell>
          <cell r="D33"/>
          <cell r="E33">
            <v>72</v>
          </cell>
          <cell r="F33"/>
          <cell r="G33">
            <v>0</v>
          </cell>
          <cell r="H33">
            <v>45</v>
          </cell>
          <cell r="I33">
            <v>76</v>
          </cell>
          <cell r="J33">
            <v>-4</v>
          </cell>
          <cell r="K33">
            <v>0</v>
          </cell>
          <cell r="L33">
            <v>72</v>
          </cell>
          <cell r="P33">
            <v>0</v>
          </cell>
          <cell r="Q33"/>
          <cell r="R33"/>
          <cell r="T33" t="e">
            <v>#DIV/0!</v>
          </cell>
          <cell r="U33" t="e">
            <v>#DIV/0!</v>
          </cell>
          <cell r="V33">
            <v>0.6</v>
          </cell>
          <cell r="W33">
            <v>0</v>
          </cell>
          <cell r="X33">
            <v>0</v>
          </cell>
        </row>
        <row r="34">
          <cell r="A34" t="str">
            <v>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204</v>
          </cell>
          <cell r="D34"/>
          <cell r="E34">
            <v>204</v>
          </cell>
          <cell r="F34"/>
          <cell r="G34">
            <v>0</v>
          </cell>
          <cell r="H34">
            <v>45</v>
          </cell>
          <cell r="I34">
            <v>212</v>
          </cell>
          <cell r="J34">
            <v>-8</v>
          </cell>
          <cell r="K34">
            <v>0</v>
          </cell>
          <cell r="L34">
            <v>204</v>
          </cell>
          <cell r="P34">
            <v>0</v>
          </cell>
          <cell r="Q34"/>
          <cell r="R34"/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200  Ветчина Дугушка ТМ Стародворье, вектор в/у    ПОКОМ</v>
          </cell>
          <cell r="B35" t="str">
            <v>кг</v>
          </cell>
          <cell r="C35">
            <v>850.21299999999997</v>
          </cell>
          <cell r="D35">
            <v>505.55</v>
          </cell>
          <cell r="E35">
            <v>553.51</v>
          </cell>
          <cell r="F35">
            <v>401.08</v>
          </cell>
          <cell r="G35">
            <v>1</v>
          </cell>
          <cell r="H35">
            <v>55</v>
          </cell>
          <cell r="I35">
            <v>518.75</v>
          </cell>
          <cell r="J35">
            <v>34.759999999999991</v>
          </cell>
          <cell r="K35">
            <v>553.51</v>
          </cell>
          <cell r="M35">
            <v>420</v>
          </cell>
          <cell r="P35">
            <v>184.50333333333333</v>
          </cell>
          <cell r="Q35">
            <v>1023.9533333333334</v>
          </cell>
          <cell r="R35"/>
          <cell r="T35">
            <v>10</v>
          </cell>
          <cell r="U35">
            <v>4.4502177015772073</v>
          </cell>
          <cell r="V35">
            <v>130.1618</v>
          </cell>
          <cell r="W35">
            <v>229.30940000000001</v>
          </cell>
          <cell r="X35">
            <v>160.5146</v>
          </cell>
        </row>
        <row r="36">
          <cell r="A36" t="str">
            <v>201  Ветчина Нежная ТМ Особый рецепт, (2,5кг), ПОКОМ</v>
          </cell>
          <cell r="B36" t="str">
            <v>кг</v>
          </cell>
          <cell r="C36">
            <v>810.06200000000001</v>
          </cell>
          <cell r="D36">
            <v>2969.547</v>
          </cell>
          <cell r="E36">
            <v>1847.492</v>
          </cell>
          <cell r="F36">
            <v>1358.4949999999999</v>
          </cell>
          <cell r="G36">
            <v>1</v>
          </cell>
          <cell r="H36">
            <v>50</v>
          </cell>
          <cell r="I36">
            <v>1834.32</v>
          </cell>
          <cell r="J36">
            <v>13.172000000000025</v>
          </cell>
          <cell r="K36">
            <v>1847.492</v>
          </cell>
          <cell r="M36">
            <v>1900</v>
          </cell>
          <cell r="N36">
            <v>2000</v>
          </cell>
          <cell r="O36">
            <v>2000</v>
          </cell>
          <cell r="P36">
            <v>615.83066666666662</v>
          </cell>
          <cell r="Q36">
            <v>131.47299999999905</v>
          </cell>
          <cell r="R36"/>
          <cell r="T36">
            <v>12</v>
          </cell>
          <cell r="U36">
            <v>11.78651111885735</v>
          </cell>
          <cell r="V36">
            <v>573.68579999999997</v>
          </cell>
          <cell r="W36">
            <v>824.56780000000003</v>
          </cell>
          <cell r="X36">
            <v>862.63700000000006</v>
          </cell>
        </row>
        <row r="37">
          <cell r="A37" t="str">
            <v>215  Колбаса Докторская ГОСТ Дугушка, ВЕС, ТМ Стародворье ПОКОМ</v>
          </cell>
          <cell r="B37" t="str">
            <v>кг</v>
          </cell>
          <cell r="C37">
            <v>76.126999999999995</v>
          </cell>
          <cell r="D37">
            <v>7.0010000000000003</v>
          </cell>
          <cell r="E37">
            <v>26.498000000000001</v>
          </cell>
          <cell r="F37">
            <v>55.744999999999997</v>
          </cell>
          <cell r="G37">
            <v>1</v>
          </cell>
          <cell r="H37">
            <v>55</v>
          </cell>
          <cell r="I37">
            <v>31.4</v>
          </cell>
          <cell r="J37">
            <v>-4.9019999999999975</v>
          </cell>
          <cell r="K37">
            <v>26.498000000000001</v>
          </cell>
          <cell r="P37">
            <v>8.8326666666666664</v>
          </cell>
          <cell r="Q37">
            <v>41.414333333333339</v>
          </cell>
          <cell r="R37"/>
          <cell r="T37">
            <v>11</v>
          </cell>
          <cell r="U37">
            <v>6.3112310363046262</v>
          </cell>
          <cell r="V37">
            <v>19.062200000000001</v>
          </cell>
          <cell r="W37">
            <v>4.2698</v>
          </cell>
          <cell r="X37">
            <v>3.8445999999999998</v>
          </cell>
        </row>
        <row r="38">
          <cell r="A38" t="str">
            <v>217  Колбаса Докторская Дугушка, ВЕС, НЕ ГОСТ, ТМ Стародворье ПОКОМ</v>
          </cell>
          <cell r="B38" t="str">
            <v>кг</v>
          </cell>
          <cell r="C38">
            <v>508.52800000000002</v>
          </cell>
          <cell r="D38">
            <v>505.47699999999998</v>
          </cell>
          <cell r="E38">
            <v>342.38200000000001</v>
          </cell>
          <cell r="F38">
            <v>81.53</v>
          </cell>
          <cell r="G38">
            <v>1</v>
          </cell>
          <cell r="H38">
            <v>55</v>
          </cell>
          <cell r="I38">
            <v>518.54</v>
          </cell>
          <cell r="J38">
            <v>-176.15799999999996</v>
          </cell>
          <cell r="K38">
            <v>342.38200000000001</v>
          </cell>
          <cell r="M38">
            <v>1080</v>
          </cell>
          <cell r="P38">
            <v>114.12733333333334</v>
          </cell>
          <cell r="Q38">
            <v>93.870666666666665</v>
          </cell>
          <cell r="R38"/>
          <cell r="T38">
            <v>11</v>
          </cell>
          <cell r="U38">
            <v>10.177491807396416</v>
          </cell>
          <cell r="V38">
            <v>31.111799999999999</v>
          </cell>
          <cell r="W38">
            <v>218.30659999999997</v>
          </cell>
          <cell r="X38">
            <v>183.02439999999999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-20.86</v>
          </cell>
          <cell r="D39">
            <v>20.86</v>
          </cell>
          <cell r="E39"/>
          <cell r="F39"/>
          <cell r="G39">
            <v>0</v>
          </cell>
          <cell r="H39" t="e">
            <v>#N/A</v>
          </cell>
          <cell r="J39">
            <v>0</v>
          </cell>
          <cell r="K39">
            <v>0</v>
          </cell>
          <cell r="P39">
            <v>0</v>
          </cell>
          <cell r="Q39"/>
          <cell r="R39"/>
          <cell r="T39" t="e">
            <v>#DIV/0!</v>
          </cell>
          <cell r="U39" t="e">
            <v>#DIV/0!</v>
          </cell>
          <cell r="V39">
            <v>6.2566000000000006</v>
          </cell>
          <cell r="W39">
            <v>0</v>
          </cell>
          <cell r="X39">
            <v>0</v>
          </cell>
        </row>
        <row r="40">
          <cell r="A40" t="str">
            <v>219  Колбаса Докторская Особая ТМ Особый рецепт, ВЕС  ПОКОМ</v>
          </cell>
          <cell r="B40" t="str">
            <v>кг</v>
          </cell>
          <cell r="C40">
            <v>719.99300000000005</v>
          </cell>
          <cell r="D40">
            <v>2704.34</v>
          </cell>
          <cell r="E40">
            <v>2701.5790000000002</v>
          </cell>
          <cell r="F40"/>
          <cell r="G40">
            <v>1</v>
          </cell>
          <cell r="H40">
            <v>60</v>
          </cell>
          <cell r="I40">
            <v>2723.34</v>
          </cell>
          <cell r="J40">
            <v>-21.760999999999967</v>
          </cell>
          <cell r="K40">
            <v>2701.5790000000002</v>
          </cell>
          <cell r="M40">
            <v>4200</v>
          </cell>
          <cell r="N40">
            <v>3000</v>
          </cell>
          <cell r="O40">
            <v>3000</v>
          </cell>
          <cell r="P40">
            <v>900.52633333333335</v>
          </cell>
          <cell r="Q40">
            <v>606.31600000000071</v>
          </cell>
          <cell r="R40"/>
          <cell r="T40">
            <v>12</v>
          </cell>
          <cell r="U40">
            <v>11.326709305928125</v>
          </cell>
          <cell r="V40">
            <v>870.09820000000002</v>
          </cell>
          <cell r="W40">
            <v>1229.6986000000002</v>
          </cell>
          <cell r="X40">
            <v>1253.5942</v>
          </cell>
          <cell r="Y40" t="str">
            <v>2700 забрал Мелитополь</v>
          </cell>
        </row>
        <row r="41">
          <cell r="A41" t="str">
            <v>220  Колбаса Докторская по-стародворски, амифлекс, ВЕС,   ПОКОМ</v>
          </cell>
          <cell r="B41" t="str">
            <v>кг</v>
          </cell>
          <cell r="C41">
            <v>41.968000000000004</v>
          </cell>
          <cell r="D41"/>
          <cell r="E41">
            <v>-3.5840000000000001</v>
          </cell>
          <cell r="F41"/>
          <cell r="G41">
            <v>0</v>
          </cell>
          <cell r="H41" t="e">
            <v>#N/A</v>
          </cell>
          <cell r="I41">
            <v>9.4</v>
          </cell>
          <cell r="J41">
            <v>-12.984</v>
          </cell>
          <cell r="K41">
            <v>-3.5840000000000001</v>
          </cell>
          <cell r="P41">
            <v>-1.1946666666666668</v>
          </cell>
          <cell r="Q41"/>
          <cell r="R41"/>
          <cell r="T41">
            <v>0</v>
          </cell>
          <cell r="U41">
            <v>0</v>
          </cell>
          <cell r="V41">
            <v>1.6106000000000003</v>
          </cell>
          <cell r="W41">
            <v>2.1494</v>
          </cell>
          <cell r="X41">
            <v>1.875</v>
          </cell>
        </row>
        <row r="42">
          <cell r="A42" t="str">
            <v>225  Колбаса Дугушка со шпиком, ВЕС, ТМ Стародворье   ПОКОМ</v>
          </cell>
          <cell r="B42" t="str">
            <v>кг</v>
          </cell>
          <cell r="C42">
            <v>5.4009999999999998</v>
          </cell>
          <cell r="D42">
            <v>222.36</v>
          </cell>
          <cell r="E42">
            <v>52.137999999999998</v>
          </cell>
          <cell r="F42">
            <v>170.32</v>
          </cell>
          <cell r="G42">
            <v>1</v>
          </cell>
          <cell r="H42">
            <v>50</v>
          </cell>
          <cell r="I42">
            <v>48.2</v>
          </cell>
          <cell r="J42">
            <v>3.9379999999999953</v>
          </cell>
          <cell r="K42">
            <v>52.137999999999998</v>
          </cell>
          <cell r="M42">
            <v>135</v>
          </cell>
          <cell r="P42">
            <v>17.379333333333332</v>
          </cell>
          <cell r="Q42"/>
          <cell r="R42"/>
          <cell r="T42">
            <v>17.567992634930377</v>
          </cell>
          <cell r="U42">
            <v>17.567992634930377</v>
          </cell>
          <cell r="V42">
            <v>16.3386</v>
          </cell>
          <cell r="W42">
            <v>47.888600000000004</v>
          </cell>
          <cell r="X42">
            <v>32.552599999999998</v>
          </cell>
        </row>
        <row r="43">
          <cell r="A43" t="str">
            <v>229  Колбаса Молочная Дугушка, в/у, ВЕС, ТМ Стародворье   ПОКОМ</v>
          </cell>
          <cell r="B43" t="str">
            <v>кг</v>
          </cell>
          <cell r="C43">
            <v>609.21</v>
          </cell>
          <cell r="D43">
            <v>1081.1400000000001</v>
          </cell>
          <cell r="E43">
            <v>904.13</v>
          </cell>
          <cell r="F43">
            <v>163.79499999999999</v>
          </cell>
          <cell r="G43">
            <v>1</v>
          </cell>
          <cell r="H43">
            <v>55</v>
          </cell>
          <cell r="I43">
            <v>845.9</v>
          </cell>
          <cell r="J43">
            <v>58.230000000000018</v>
          </cell>
          <cell r="K43">
            <v>904.13</v>
          </cell>
          <cell r="M43">
            <v>770</v>
          </cell>
          <cell r="P43">
            <v>301.37666666666667</v>
          </cell>
          <cell r="Q43">
            <v>1778.5949999999998</v>
          </cell>
          <cell r="R43"/>
          <cell r="T43">
            <v>9</v>
          </cell>
          <cell r="U43">
            <v>3.0984316414674882</v>
          </cell>
          <cell r="V43">
            <v>83.924400000000006</v>
          </cell>
          <cell r="W43">
            <v>341.99079999999998</v>
          </cell>
          <cell r="X43">
            <v>223.2978</v>
          </cell>
        </row>
        <row r="44">
          <cell r="A44" t="str">
            <v>230  Колбаса Молочная Особая ТМ Особый рецепт, п/а, ВЕС. ПОКОМ</v>
          </cell>
          <cell r="B44" t="str">
            <v>кг</v>
          </cell>
          <cell r="C44">
            <v>2005.4970000000001</v>
          </cell>
          <cell r="D44">
            <v>2904.61</v>
          </cell>
          <cell r="E44">
            <v>2105.7150000000001</v>
          </cell>
          <cell r="F44">
            <v>2371.66</v>
          </cell>
          <cell r="G44">
            <v>1</v>
          </cell>
          <cell r="H44">
            <v>60</v>
          </cell>
          <cell r="I44">
            <v>2080.64</v>
          </cell>
          <cell r="J44">
            <v>25.075000000000273</v>
          </cell>
          <cell r="K44">
            <v>2105.7150000000001</v>
          </cell>
          <cell r="M44">
            <v>2200</v>
          </cell>
          <cell r="N44">
            <v>1000</v>
          </cell>
          <cell r="O44">
            <v>1000</v>
          </cell>
          <cell r="P44">
            <v>701.90500000000009</v>
          </cell>
          <cell r="Q44">
            <v>1851.2000000000007</v>
          </cell>
          <cell r="R44"/>
          <cell r="T44">
            <v>12</v>
          </cell>
          <cell r="U44">
            <v>9.3626060506763729</v>
          </cell>
          <cell r="V44">
            <v>631.529</v>
          </cell>
          <cell r="W44">
            <v>856.66239999999993</v>
          </cell>
          <cell r="X44">
            <v>789.04240000000004</v>
          </cell>
        </row>
        <row r="45">
          <cell r="A45" t="str">
            <v>235  Колбаса Особая ТМ Особый рецепт, ВЕС, ТМ Стародворье ПОКОМ</v>
          </cell>
          <cell r="B45" t="str">
            <v>кг</v>
          </cell>
          <cell r="C45">
            <v>868.779</v>
          </cell>
          <cell r="D45">
            <v>412.39</v>
          </cell>
          <cell r="E45">
            <v>555.82399999999996</v>
          </cell>
          <cell r="F45">
            <v>558.61500000000001</v>
          </cell>
          <cell r="G45">
            <v>1</v>
          </cell>
          <cell r="H45">
            <v>60</v>
          </cell>
          <cell r="I45">
            <v>572.02499999999998</v>
          </cell>
          <cell r="J45">
            <v>-16.201000000000022</v>
          </cell>
          <cell r="K45">
            <v>555.82399999999996</v>
          </cell>
          <cell r="M45">
            <v>1750</v>
          </cell>
          <cell r="N45">
            <v>1000</v>
          </cell>
          <cell r="O45">
            <v>1000</v>
          </cell>
          <cell r="P45">
            <v>185.27466666666666</v>
          </cell>
          <cell r="Q45"/>
          <cell r="R45"/>
          <cell r="T45">
            <v>23.25528404674861</v>
          </cell>
          <cell r="U45">
            <v>23.25528404674861</v>
          </cell>
          <cell r="V45">
            <v>231.08800000000002</v>
          </cell>
          <cell r="W45">
            <v>344.25819999999999</v>
          </cell>
          <cell r="X45">
            <v>447.51560000000001</v>
          </cell>
        </row>
        <row r="46">
          <cell r="A46" t="str">
            <v>236  Колбаса Рубленая ЗАПЕЧ. Дугушка ТМ Стародворье, вектор, в/к    ПОКОМ</v>
          </cell>
          <cell r="B46" t="str">
            <v>кг</v>
          </cell>
          <cell r="C46">
            <v>421.10700000000003</v>
          </cell>
          <cell r="D46">
            <v>311.42700000000002</v>
          </cell>
          <cell r="E46">
            <v>161.78100000000001</v>
          </cell>
          <cell r="F46">
            <v>443.86099999999999</v>
          </cell>
          <cell r="G46">
            <v>1</v>
          </cell>
          <cell r="H46">
            <v>60</v>
          </cell>
          <cell r="I46">
            <v>150.19999999999999</v>
          </cell>
          <cell r="J46">
            <v>11.581000000000017</v>
          </cell>
          <cell r="K46">
            <v>161.78100000000001</v>
          </cell>
          <cell r="M46">
            <v>215</v>
          </cell>
          <cell r="P46">
            <v>53.927</v>
          </cell>
          <cell r="Q46"/>
          <cell r="R46"/>
          <cell r="T46">
            <v>12.217646077104233</v>
          </cell>
          <cell r="U46">
            <v>12.217646077104233</v>
          </cell>
          <cell r="V46">
            <v>33.499200000000002</v>
          </cell>
          <cell r="W46">
            <v>115.64739999999999</v>
          </cell>
          <cell r="X46">
            <v>85.236400000000003</v>
          </cell>
        </row>
        <row r="47">
          <cell r="A47" t="str">
            <v>237  Колбаса Русская по-стародворски, ВЕС.  ПОКОМ</v>
          </cell>
          <cell r="B47" t="str">
            <v>кг</v>
          </cell>
          <cell r="C47">
            <v>33.64</v>
          </cell>
          <cell r="D47"/>
          <cell r="E47"/>
          <cell r="F47"/>
          <cell r="G47">
            <v>0</v>
          </cell>
          <cell r="H47" t="e">
            <v>#N/A</v>
          </cell>
          <cell r="J47">
            <v>0</v>
          </cell>
          <cell r="K47">
            <v>0</v>
          </cell>
          <cell r="P47">
            <v>0</v>
          </cell>
          <cell r="Q47"/>
          <cell r="R47"/>
          <cell r="T47" t="e">
            <v>#DIV/0!</v>
          </cell>
          <cell r="U47" t="e">
            <v>#DIV/0!</v>
          </cell>
          <cell r="V47">
            <v>0.54100000000000004</v>
          </cell>
          <cell r="W47">
            <v>0</v>
          </cell>
          <cell r="X47">
            <v>0.27</v>
          </cell>
        </row>
        <row r="48">
          <cell r="A48" t="str">
            <v>239  Колбаса Салями запеч Дугушка, оболочка вектор, ВЕС, ТМ Стародворье  ПОКОМ</v>
          </cell>
          <cell r="B48" t="str">
            <v>кг</v>
          </cell>
          <cell r="C48">
            <v>170.78899999999999</v>
          </cell>
          <cell r="D48">
            <v>839.18200000000002</v>
          </cell>
          <cell r="E48">
            <v>279.447</v>
          </cell>
          <cell r="F48">
            <v>533.92700000000002</v>
          </cell>
          <cell r="G48">
            <v>1</v>
          </cell>
          <cell r="H48">
            <v>60</v>
          </cell>
          <cell r="I48">
            <v>259.85000000000002</v>
          </cell>
          <cell r="J48">
            <v>19.59699999999998</v>
          </cell>
          <cell r="K48">
            <v>279.447</v>
          </cell>
          <cell r="M48">
            <v>490</v>
          </cell>
          <cell r="P48">
            <v>93.149000000000001</v>
          </cell>
          <cell r="Q48"/>
          <cell r="R48"/>
          <cell r="T48">
            <v>10.992356332327777</v>
          </cell>
          <cell r="U48">
            <v>10.992356332327777</v>
          </cell>
          <cell r="V48">
            <v>63.197199999999995</v>
          </cell>
          <cell r="W48">
            <v>182.3466</v>
          </cell>
          <cell r="X48">
            <v>133.3124</v>
          </cell>
        </row>
        <row r="49">
          <cell r="A49" t="str">
            <v>240  Колбаса Салями охотничья, ВЕС. ПОКОМ</v>
          </cell>
          <cell r="B49" t="str">
            <v>кг</v>
          </cell>
          <cell r="C49">
            <v>16.058</v>
          </cell>
          <cell r="D49"/>
          <cell r="E49"/>
          <cell r="F49"/>
          <cell r="G49">
            <v>1</v>
          </cell>
          <cell r="H49">
            <v>180</v>
          </cell>
          <cell r="I49">
            <v>4.0999999999999996</v>
          </cell>
          <cell r="J49">
            <v>-4.0999999999999996</v>
          </cell>
          <cell r="K49">
            <v>0</v>
          </cell>
          <cell r="M49">
            <v>20</v>
          </cell>
          <cell r="P49">
            <v>0</v>
          </cell>
          <cell r="Q49"/>
          <cell r="R49"/>
          <cell r="T49" t="e">
            <v>#DIV/0!</v>
          </cell>
          <cell r="U49" t="e">
            <v>#DIV/0!</v>
          </cell>
          <cell r="V49">
            <v>4.1853999999999996</v>
          </cell>
          <cell r="W49">
            <v>3.8201999999999998</v>
          </cell>
          <cell r="X49">
            <v>3.2862</v>
          </cell>
        </row>
        <row r="50">
          <cell r="A50" t="str">
            <v>242  Колбаса Сервелат ЗАПЕЧ.Дугушка ТМ Стародворье, вектор, в/к     ПОКОМ</v>
          </cell>
          <cell r="B50" t="str">
            <v>кг</v>
          </cell>
          <cell r="C50">
            <v>774.68700000000001</v>
          </cell>
          <cell r="D50">
            <v>522.80200000000002</v>
          </cell>
          <cell r="E50">
            <v>453.97399999999999</v>
          </cell>
          <cell r="F50">
            <v>551.32600000000002</v>
          </cell>
          <cell r="G50">
            <v>1</v>
          </cell>
          <cell r="H50">
            <v>60</v>
          </cell>
          <cell r="I50">
            <v>419.85</v>
          </cell>
          <cell r="J50">
            <v>34.123999999999967</v>
          </cell>
          <cell r="K50">
            <v>453.97399999999999</v>
          </cell>
          <cell r="M50">
            <v>360</v>
          </cell>
          <cell r="O50">
            <v>300</v>
          </cell>
          <cell r="P50">
            <v>151.32466666666667</v>
          </cell>
          <cell r="Q50">
            <v>453.24533333333329</v>
          </cell>
          <cell r="R50"/>
          <cell r="T50">
            <v>11</v>
          </cell>
          <cell r="U50">
            <v>8.0048152537369983</v>
          </cell>
          <cell r="V50">
            <v>113.30760000000001</v>
          </cell>
          <cell r="W50">
            <v>211.9016</v>
          </cell>
          <cell r="X50">
            <v>176.6086</v>
          </cell>
        </row>
        <row r="51">
          <cell r="A51" t="str">
            <v>243  Колбаса Сервелат Зернистый, ВЕС.  ПОКОМ</v>
          </cell>
          <cell r="B51" t="str">
            <v>кг</v>
          </cell>
          <cell r="C51">
            <v>41.945</v>
          </cell>
          <cell r="D51"/>
          <cell r="E51"/>
          <cell r="F51"/>
          <cell r="G51">
            <v>1</v>
          </cell>
          <cell r="H51">
            <v>35</v>
          </cell>
          <cell r="I51">
            <v>15.9</v>
          </cell>
          <cell r="J51">
            <v>-15.9</v>
          </cell>
          <cell r="K51">
            <v>0</v>
          </cell>
          <cell r="P51">
            <v>0</v>
          </cell>
          <cell r="Q51">
            <v>20</v>
          </cell>
          <cell r="R51"/>
          <cell r="T51" t="e">
            <v>#DIV/0!</v>
          </cell>
          <cell r="U51" t="e">
            <v>#DIV/0!</v>
          </cell>
          <cell r="V51">
            <v>10.3704</v>
          </cell>
          <cell r="W51">
            <v>2.8121999999999998</v>
          </cell>
          <cell r="X51">
            <v>4.1166</v>
          </cell>
        </row>
        <row r="52">
          <cell r="A52" t="str">
            <v>246  Колбаса Стародворская ТМ Стародворье ТС Старый двор, ПОКОМ</v>
          </cell>
          <cell r="B52" t="str">
            <v>кг</v>
          </cell>
          <cell r="C52">
            <v>33.54</v>
          </cell>
          <cell r="D52"/>
          <cell r="E52"/>
          <cell r="F52"/>
          <cell r="G52">
            <v>0</v>
          </cell>
          <cell r="H52" t="e">
            <v>#N/A</v>
          </cell>
          <cell r="I52">
            <v>4.7</v>
          </cell>
          <cell r="J52">
            <v>-4.7</v>
          </cell>
          <cell r="K52">
            <v>0</v>
          </cell>
          <cell r="P52">
            <v>0</v>
          </cell>
          <cell r="Q52"/>
          <cell r="R52"/>
          <cell r="T52" t="e">
            <v>#DIV/0!</v>
          </cell>
          <cell r="U52" t="e">
            <v>#DIV/0!</v>
          </cell>
          <cell r="V52">
            <v>0.26900000000000002</v>
          </cell>
          <cell r="W52">
            <v>0</v>
          </cell>
          <cell r="X52">
            <v>0</v>
          </cell>
        </row>
        <row r="53">
          <cell r="A53" t="str">
            <v>248  Сардельки Сочные ТМ Особый рецепт,   ПОКОМ</v>
          </cell>
          <cell r="B53" t="str">
            <v>кг</v>
          </cell>
          <cell r="C53">
            <v>908.31799999999998</v>
          </cell>
          <cell r="D53">
            <v>98.710999999999999</v>
          </cell>
          <cell r="E53">
            <v>959.03899999999999</v>
          </cell>
          <cell r="F53">
            <v>46.923000000000002</v>
          </cell>
          <cell r="G53">
            <v>1</v>
          </cell>
          <cell r="H53">
            <v>30</v>
          </cell>
          <cell r="I53">
            <v>958.476</v>
          </cell>
          <cell r="J53">
            <v>0.56299999999998818</v>
          </cell>
          <cell r="K53">
            <v>51.862999999999943</v>
          </cell>
          <cell r="L53">
            <v>907.17600000000004</v>
          </cell>
          <cell r="M53">
            <v>30</v>
          </cell>
          <cell r="P53">
            <v>17.287666666666649</v>
          </cell>
          <cell r="Q53">
            <v>78.665999999999826</v>
          </cell>
          <cell r="R53"/>
          <cell r="T53">
            <v>9</v>
          </cell>
          <cell r="U53">
            <v>4.4495883385072252</v>
          </cell>
          <cell r="V53">
            <v>11.793800000000001</v>
          </cell>
          <cell r="W53">
            <v>25.322799999999994</v>
          </cell>
          <cell r="X53">
            <v>15.357999999999993</v>
          </cell>
        </row>
        <row r="54">
          <cell r="A54" t="str">
            <v>249  Сардельки Сочные, ПОКОМ</v>
          </cell>
          <cell r="B54" t="str">
            <v>кг</v>
          </cell>
          <cell r="C54">
            <v>-1.282</v>
          </cell>
          <cell r="D54">
            <v>1.282</v>
          </cell>
          <cell r="E54"/>
          <cell r="F54"/>
          <cell r="G54">
            <v>0</v>
          </cell>
          <cell r="H54" t="e">
            <v>#N/A</v>
          </cell>
          <cell r="J54">
            <v>0</v>
          </cell>
          <cell r="K54">
            <v>0</v>
          </cell>
          <cell r="P54">
            <v>0</v>
          </cell>
          <cell r="Q54"/>
          <cell r="R54"/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0.25640000000000002</v>
          </cell>
        </row>
        <row r="55">
          <cell r="A55" t="str">
            <v>250  Сардельки стародворские с говядиной в обол. NDX, ВЕС. ПОКОМ</v>
          </cell>
          <cell r="B55" t="str">
            <v>кг</v>
          </cell>
          <cell r="C55">
            <v>3.7930000000000001</v>
          </cell>
          <cell r="D55">
            <v>342.39100000000002</v>
          </cell>
          <cell r="E55">
            <v>154.92099999999999</v>
          </cell>
          <cell r="F55">
            <v>160.179</v>
          </cell>
          <cell r="G55">
            <v>1</v>
          </cell>
          <cell r="H55">
            <v>30</v>
          </cell>
          <cell r="I55">
            <v>168</v>
          </cell>
          <cell r="J55">
            <v>-13.079000000000008</v>
          </cell>
          <cell r="K55">
            <v>154.92099999999999</v>
          </cell>
          <cell r="M55">
            <v>255</v>
          </cell>
          <cell r="P55">
            <v>51.640333333333331</v>
          </cell>
          <cell r="Q55">
            <v>49.583999999999975</v>
          </cell>
          <cell r="R55"/>
          <cell r="T55">
            <v>8.9999999999999982</v>
          </cell>
          <cell r="U55">
            <v>8.0398202955054519</v>
          </cell>
          <cell r="V55">
            <v>66.116799999999998</v>
          </cell>
          <cell r="W55">
            <v>96.203000000000003</v>
          </cell>
          <cell r="X55">
            <v>73.7102</v>
          </cell>
        </row>
        <row r="56">
          <cell r="A56" t="str">
            <v>253  Сосиски Ганноверские   ПОКОМ</v>
          </cell>
          <cell r="B56" t="str">
            <v>кг</v>
          </cell>
          <cell r="C56"/>
          <cell r="D56">
            <v>31.15</v>
          </cell>
          <cell r="E56">
            <v>0.626</v>
          </cell>
          <cell r="F56">
            <v>29.847000000000001</v>
          </cell>
          <cell r="G56">
            <v>0</v>
          </cell>
          <cell r="H56" t="e">
            <v>#N/A</v>
          </cell>
          <cell r="I56">
            <v>1.3</v>
          </cell>
          <cell r="J56">
            <v>-0.67400000000000004</v>
          </cell>
          <cell r="K56">
            <v>0.626</v>
          </cell>
          <cell r="P56">
            <v>0.20866666666666667</v>
          </cell>
          <cell r="Q56"/>
          <cell r="R56"/>
          <cell r="T56">
            <v>143.03674121405751</v>
          </cell>
          <cell r="U56">
            <v>143.03674121405751</v>
          </cell>
          <cell r="V56">
            <v>0</v>
          </cell>
          <cell r="W56">
            <v>0</v>
          </cell>
          <cell r="X56">
            <v>0</v>
          </cell>
        </row>
        <row r="57">
          <cell r="A57" t="str">
            <v>255  Сосиски Молочные для завтрака ТМ Особый рецепт, п/а МГС, ВЕС, ТМ Стародворье  ПОКОМ</v>
          </cell>
          <cell r="B57" t="str">
            <v>кг</v>
          </cell>
          <cell r="C57">
            <v>0.29499999999999998</v>
          </cell>
          <cell r="D57">
            <v>2643.3510000000001</v>
          </cell>
          <cell r="E57">
            <v>1505.4259999999999</v>
          </cell>
          <cell r="F57">
            <v>1124.26</v>
          </cell>
          <cell r="G57">
            <v>1</v>
          </cell>
          <cell r="H57">
            <v>40</v>
          </cell>
          <cell r="I57">
            <v>1492.7</v>
          </cell>
          <cell r="J57">
            <v>12.725999999999885</v>
          </cell>
          <cell r="K57">
            <v>1505.4259999999999</v>
          </cell>
          <cell r="P57">
            <v>501.80866666666662</v>
          </cell>
          <cell r="Q57">
            <v>2890.2093333333332</v>
          </cell>
          <cell r="R57"/>
          <cell r="T57">
            <v>8.0000000000000018</v>
          </cell>
          <cell r="U57">
            <v>2.2404156697174091</v>
          </cell>
          <cell r="V57">
            <v>173.18119999999999</v>
          </cell>
          <cell r="W57">
            <v>559.59879999999998</v>
          </cell>
          <cell r="X57">
            <v>200.7362</v>
          </cell>
        </row>
        <row r="58">
          <cell r="A58" t="str">
            <v>257  Сосиски Молочные оригинальные ТМ Особый рецепт, ВЕС.   ПОКОМ</v>
          </cell>
          <cell r="B58" t="str">
            <v>кг</v>
          </cell>
          <cell r="C58">
            <v>6.343</v>
          </cell>
          <cell r="D58"/>
          <cell r="E58"/>
          <cell r="F58">
            <v>1.274</v>
          </cell>
          <cell r="G58">
            <v>1</v>
          </cell>
          <cell r="H58">
            <v>35</v>
          </cell>
          <cell r="J58">
            <v>0</v>
          </cell>
          <cell r="K58">
            <v>0</v>
          </cell>
          <cell r="P58">
            <v>0</v>
          </cell>
          <cell r="Q58">
            <v>5</v>
          </cell>
          <cell r="R58"/>
          <cell r="T58" t="e">
            <v>#DIV/0!</v>
          </cell>
          <cell r="U58" t="e">
            <v>#DIV/0!</v>
          </cell>
          <cell r="V58">
            <v>0.51800000000000002</v>
          </cell>
          <cell r="W58">
            <v>0</v>
          </cell>
          <cell r="X58">
            <v>0.25359999999999999</v>
          </cell>
        </row>
        <row r="59">
          <cell r="A59" t="str">
            <v>264  Колбаса Молочная стародворская, амифлекс, ВЕС, ТМ Стародворье  ПОКОМ</v>
          </cell>
          <cell r="B59" t="str">
            <v>кг</v>
          </cell>
          <cell r="C59">
            <v>51.22</v>
          </cell>
          <cell r="D59"/>
          <cell r="E59"/>
          <cell r="F59"/>
          <cell r="G59">
            <v>0</v>
          </cell>
          <cell r="H59" t="e">
            <v>#N/A</v>
          </cell>
          <cell r="I59">
            <v>1.3</v>
          </cell>
          <cell r="J59">
            <v>-1.3</v>
          </cell>
          <cell r="K59">
            <v>0</v>
          </cell>
          <cell r="P59">
            <v>0</v>
          </cell>
          <cell r="Q59"/>
          <cell r="R59"/>
          <cell r="T59" t="e">
            <v>#DIV/0!</v>
          </cell>
          <cell r="U59" t="e">
            <v>#DIV/0!</v>
          </cell>
          <cell r="V59">
            <v>0</v>
          </cell>
          <cell r="W59">
            <v>0.28799999999999998</v>
          </cell>
          <cell r="X59">
            <v>0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C60">
            <v>31.149000000000001</v>
          </cell>
          <cell r="D60"/>
          <cell r="E60">
            <v>8.6549999999999994</v>
          </cell>
          <cell r="F60"/>
          <cell r="G60">
            <v>1</v>
          </cell>
          <cell r="H60">
            <v>45</v>
          </cell>
          <cell r="I60">
            <v>18.399999999999999</v>
          </cell>
          <cell r="J60">
            <v>-9.7449999999999992</v>
          </cell>
          <cell r="K60">
            <v>8.6549999999999994</v>
          </cell>
          <cell r="M60">
            <v>30</v>
          </cell>
          <cell r="P60">
            <v>2.8849999999999998</v>
          </cell>
          <cell r="Q60"/>
          <cell r="R60"/>
          <cell r="T60">
            <v>10.398613518197575</v>
          </cell>
          <cell r="U60">
            <v>10.398613518197575</v>
          </cell>
          <cell r="V60">
            <v>0</v>
          </cell>
          <cell r="W60">
            <v>1.5602</v>
          </cell>
          <cell r="X60">
            <v>5.4622000000000002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C61">
            <v>-1.3360000000000001</v>
          </cell>
          <cell r="D61">
            <v>89.488</v>
          </cell>
          <cell r="E61">
            <v>47.933999999999997</v>
          </cell>
          <cell r="F61">
            <v>32.715000000000003</v>
          </cell>
          <cell r="G61">
            <v>1</v>
          </cell>
          <cell r="H61">
            <v>45</v>
          </cell>
          <cell r="I61">
            <v>46.2</v>
          </cell>
          <cell r="J61">
            <v>1.7339999999999947</v>
          </cell>
          <cell r="K61">
            <v>47.933999999999997</v>
          </cell>
          <cell r="M61">
            <v>25</v>
          </cell>
          <cell r="P61">
            <v>15.978</v>
          </cell>
          <cell r="Q61">
            <v>102.065</v>
          </cell>
          <cell r="R61"/>
          <cell r="T61">
            <v>10</v>
          </cell>
          <cell r="U61">
            <v>3.6121542120415575</v>
          </cell>
          <cell r="V61">
            <v>9.5299999999999994</v>
          </cell>
          <cell r="W61">
            <v>15.802199999999999</v>
          </cell>
          <cell r="X61">
            <v>10.0092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C62">
            <v>-6.83</v>
          </cell>
          <cell r="D62">
            <v>67.216999999999999</v>
          </cell>
          <cell r="E62">
            <v>38.892000000000003</v>
          </cell>
          <cell r="F62">
            <v>21.495000000000001</v>
          </cell>
          <cell r="G62">
            <v>1</v>
          </cell>
          <cell r="H62">
            <v>45</v>
          </cell>
          <cell r="I62">
            <v>40.799999999999997</v>
          </cell>
          <cell r="J62">
            <v>-1.9079999999999941</v>
          </cell>
          <cell r="K62">
            <v>38.892000000000003</v>
          </cell>
          <cell r="M62">
            <v>75</v>
          </cell>
          <cell r="P62">
            <v>12.964</v>
          </cell>
          <cell r="Q62">
            <v>46.109000000000009</v>
          </cell>
          <cell r="R62"/>
          <cell r="T62">
            <v>11</v>
          </cell>
          <cell r="U62">
            <v>7.4433045356371492</v>
          </cell>
          <cell r="V62">
            <v>8.0822000000000003</v>
          </cell>
          <cell r="W62">
            <v>11.1206</v>
          </cell>
          <cell r="X62">
            <v>11.1966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C63">
            <v>85</v>
          </cell>
          <cell r="D63"/>
          <cell r="E63">
            <v>27</v>
          </cell>
          <cell r="F63"/>
          <cell r="G63">
            <v>0.35</v>
          </cell>
          <cell r="H63">
            <v>40</v>
          </cell>
          <cell r="I63">
            <v>43</v>
          </cell>
          <cell r="J63">
            <v>-16</v>
          </cell>
          <cell r="K63">
            <v>27</v>
          </cell>
          <cell r="M63">
            <v>40</v>
          </cell>
          <cell r="P63">
            <v>9</v>
          </cell>
          <cell r="Q63">
            <v>50</v>
          </cell>
          <cell r="R63"/>
          <cell r="T63">
            <v>10</v>
          </cell>
          <cell r="U63">
            <v>4.4444444444444446</v>
          </cell>
          <cell r="V63">
            <v>23.4</v>
          </cell>
          <cell r="W63">
            <v>9.8000000000000007</v>
          </cell>
          <cell r="X63">
            <v>11.2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>
            <v>142</v>
          </cell>
          <cell r="D64">
            <v>252</v>
          </cell>
          <cell r="E64">
            <v>164</v>
          </cell>
          <cell r="F64">
            <v>88</v>
          </cell>
          <cell r="G64">
            <v>0.4</v>
          </cell>
          <cell r="H64">
            <v>45</v>
          </cell>
          <cell r="I64">
            <v>162</v>
          </cell>
          <cell r="J64">
            <v>2</v>
          </cell>
          <cell r="K64">
            <v>164</v>
          </cell>
          <cell r="M64">
            <v>970</v>
          </cell>
          <cell r="P64">
            <v>54.666666666666664</v>
          </cell>
          <cell r="Q64"/>
          <cell r="R64"/>
          <cell r="T64">
            <v>19.353658536585368</v>
          </cell>
          <cell r="U64">
            <v>19.353658536585368</v>
          </cell>
          <cell r="V64">
            <v>89.2</v>
          </cell>
          <cell r="W64">
            <v>111</v>
          </cell>
          <cell r="X64">
            <v>123.6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C65">
            <v>56</v>
          </cell>
          <cell r="D65">
            <v>1</v>
          </cell>
          <cell r="E65">
            <v>43</v>
          </cell>
          <cell r="F65"/>
          <cell r="G65">
            <v>0.45</v>
          </cell>
          <cell r="H65">
            <v>50</v>
          </cell>
          <cell r="I65">
            <v>45</v>
          </cell>
          <cell r="J65">
            <v>-2</v>
          </cell>
          <cell r="K65">
            <v>43</v>
          </cell>
          <cell r="P65">
            <v>14.333333333333334</v>
          </cell>
          <cell r="Q65">
            <v>85</v>
          </cell>
          <cell r="R65"/>
          <cell r="T65">
            <v>5.9302325581395348</v>
          </cell>
          <cell r="U65">
            <v>0</v>
          </cell>
          <cell r="V65">
            <v>10.8</v>
          </cell>
          <cell r="W65">
            <v>6.4</v>
          </cell>
          <cell r="X65">
            <v>3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C66">
            <v>-0.125</v>
          </cell>
          <cell r="D66">
            <v>368.01299999999998</v>
          </cell>
          <cell r="E66">
            <v>64.510000000000005</v>
          </cell>
          <cell r="F66">
            <v>296.75200000000001</v>
          </cell>
          <cell r="G66">
            <v>1</v>
          </cell>
          <cell r="H66">
            <v>45</v>
          </cell>
          <cell r="I66">
            <v>63.3</v>
          </cell>
          <cell r="J66">
            <v>1.210000000000008</v>
          </cell>
          <cell r="K66">
            <v>64.510000000000005</v>
          </cell>
          <cell r="P66">
            <v>21.503333333333334</v>
          </cell>
          <cell r="Q66"/>
          <cell r="R66"/>
          <cell r="T66">
            <v>13.800279026507518</v>
          </cell>
          <cell r="U66">
            <v>13.800279026507518</v>
          </cell>
          <cell r="V66">
            <v>31.123200000000004</v>
          </cell>
          <cell r="W66">
            <v>71.412999999999997</v>
          </cell>
          <cell r="X66">
            <v>3.9774000000000003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C67">
            <v>7</v>
          </cell>
          <cell r="D67"/>
          <cell r="E67">
            <v>-1</v>
          </cell>
          <cell r="F67"/>
          <cell r="G67">
            <v>0.35</v>
          </cell>
          <cell r="H67">
            <v>40</v>
          </cell>
          <cell r="I67">
            <v>24</v>
          </cell>
          <cell r="J67">
            <v>-25</v>
          </cell>
          <cell r="K67">
            <v>-1</v>
          </cell>
          <cell r="M67">
            <v>310</v>
          </cell>
          <cell r="P67">
            <v>-0.33333333333333331</v>
          </cell>
          <cell r="Q67"/>
          <cell r="R67"/>
          <cell r="T67">
            <v>-930</v>
          </cell>
          <cell r="U67">
            <v>-930</v>
          </cell>
          <cell r="V67">
            <v>16.2</v>
          </cell>
          <cell r="W67">
            <v>21.6</v>
          </cell>
          <cell r="X67">
            <v>39.6</v>
          </cell>
        </row>
        <row r="68">
          <cell r="A68" t="str">
            <v>297  Колбаса Мясорубская с рубленой грудинкой ВЕС ТМ Стародворье  ПОКОМ</v>
          </cell>
          <cell r="B68" t="str">
            <v>кг</v>
          </cell>
          <cell r="C68">
            <v>5.6689999999999996</v>
          </cell>
          <cell r="D68"/>
          <cell r="E68"/>
          <cell r="F68"/>
          <cell r="G68">
            <v>0</v>
          </cell>
          <cell r="H68" t="e">
            <v>#N/A</v>
          </cell>
          <cell r="I68">
            <v>2.8</v>
          </cell>
          <cell r="J68">
            <v>-2.8</v>
          </cell>
          <cell r="K68">
            <v>0</v>
          </cell>
          <cell r="P68">
            <v>0</v>
          </cell>
          <cell r="Q68"/>
          <cell r="R68"/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301  Сосиски Сочинки по-баварски с сыром,  0.4кг, ТМ Стародворье  ПОКОМ</v>
          </cell>
          <cell r="B69" t="str">
            <v>шт</v>
          </cell>
          <cell r="C69">
            <v>837</v>
          </cell>
          <cell r="D69">
            <v>372</v>
          </cell>
          <cell r="E69">
            <v>826</v>
          </cell>
          <cell r="F69">
            <v>259</v>
          </cell>
          <cell r="G69">
            <v>0.4</v>
          </cell>
          <cell r="H69">
            <v>40</v>
          </cell>
          <cell r="I69">
            <v>827</v>
          </cell>
          <cell r="J69">
            <v>-1</v>
          </cell>
          <cell r="K69">
            <v>124</v>
          </cell>
          <cell r="L69">
            <v>702</v>
          </cell>
          <cell r="M69">
            <v>400</v>
          </cell>
          <cell r="P69">
            <v>41.333333333333336</v>
          </cell>
          <cell r="Q69"/>
          <cell r="R69"/>
          <cell r="T69">
            <v>15.943548387096774</v>
          </cell>
          <cell r="U69">
            <v>15.943548387096774</v>
          </cell>
          <cell r="V69">
            <v>65.599999999999994</v>
          </cell>
          <cell r="W69">
            <v>100.2</v>
          </cell>
          <cell r="X69">
            <v>81.599999999999994</v>
          </cell>
        </row>
        <row r="70">
          <cell r="A70" t="str">
            <v>302  Сосиски Сочинки по-баварски,  0.4кг, ТМ Стародворье  ПОКОМ</v>
          </cell>
          <cell r="B70" t="str">
            <v>шт</v>
          </cell>
          <cell r="C70">
            <v>928</v>
          </cell>
          <cell r="D70">
            <v>708</v>
          </cell>
          <cell r="E70">
            <v>902</v>
          </cell>
          <cell r="F70">
            <v>558</v>
          </cell>
          <cell r="G70">
            <v>0.4</v>
          </cell>
          <cell r="H70">
            <v>45</v>
          </cell>
          <cell r="I70">
            <v>912</v>
          </cell>
          <cell r="J70">
            <v>-10</v>
          </cell>
          <cell r="K70">
            <v>200</v>
          </cell>
          <cell r="L70">
            <v>702</v>
          </cell>
          <cell r="M70">
            <v>25</v>
          </cell>
          <cell r="P70">
            <v>66.666666666666671</v>
          </cell>
          <cell r="Q70">
            <v>150.33333333333337</v>
          </cell>
          <cell r="R70"/>
          <cell r="T70">
            <v>11</v>
          </cell>
          <cell r="U70">
            <v>8.7449999999999992</v>
          </cell>
          <cell r="V70">
            <v>115.4</v>
          </cell>
          <cell r="W70">
            <v>152.4</v>
          </cell>
          <cell r="X70">
            <v>87</v>
          </cell>
        </row>
        <row r="71">
          <cell r="A71" t="str">
            <v>309  Сосиски Сочинки с сыром 0,4 кг ТМ Стародворье  ПОКОМ</v>
          </cell>
          <cell r="B71" t="str">
            <v>шт</v>
          </cell>
          <cell r="C71">
            <v>343</v>
          </cell>
          <cell r="D71"/>
          <cell r="E71">
            <v>270</v>
          </cell>
          <cell r="F71">
            <v>28</v>
          </cell>
          <cell r="G71">
            <v>0.4</v>
          </cell>
          <cell r="H71">
            <v>40</v>
          </cell>
          <cell r="I71">
            <v>273</v>
          </cell>
          <cell r="J71">
            <v>-3</v>
          </cell>
          <cell r="K71">
            <v>18</v>
          </cell>
          <cell r="L71">
            <v>252</v>
          </cell>
          <cell r="M71">
            <v>55</v>
          </cell>
          <cell r="P71">
            <v>6</v>
          </cell>
          <cell r="Q71"/>
          <cell r="R71"/>
          <cell r="T71">
            <v>13.833333333333334</v>
          </cell>
          <cell r="U71">
            <v>13.833333333333334</v>
          </cell>
          <cell r="V71">
            <v>2</v>
          </cell>
          <cell r="W71">
            <v>12.6</v>
          </cell>
          <cell r="X71">
            <v>13.4</v>
          </cell>
        </row>
        <row r="72">
          <cell r="A72" t="str">
            <v>312  Ветчина Филейская ТМ Вязанка ТС Столичная ВЕС  ПОКОМ</v>
          </cell>
          <cell r="B72" t="str">
            <v>кг</v>
          </cell>
          <cell r="C72">
            <v>62.92</v>
          </cell>
          <cell r="D72">
            <v>50.003</v>
          </cell>
          <cell r="E72">
            <v>61.112000000000002</v>
          </cell>
          <cell r="F72">
            <v>21.632000000000001</v>
          </cell>
          <cell r="G72">
            <v>1</v>
          </cell>
          <cell r="H72">
            <v>50</v>
          </cell>
          <cell r="I72">
            <v>55.2</v>
          </cell>
          <cell r="J72">
            <v>5.911999999999999</v>
          </cell>
          <cell r="K72">
            <v>61.112000000000002</v>
          </cell>
          <cell r="M72">
            <v>200</v>
          </cell>
          <cell r="P72">
            <v>20.370666666666668</v>
          </cell>
          <cell r="Q72"/>
          <cell r="R72"/>
          <cell r="T72">
            <v>10.879958109700222</v>
          </cell>
          <cell r="U72">
            <v>10.879958109700222</v>
          </cell>
          <cell r="V72">
            <v>17.807600000000001</v>
          </cell>
          <cell r="W72">
            <v>24.260400000000001</v>
          </cell>
          <cell r="X72">
            <v>27.552199999999999</v>
          </cell>
        </row>
        <row r="73">
          <cell r="A73" t="str">
            <v>313 Колбаса вареная Молокуша ТМ Вязанка в оболочке полиамид. ВЕС  ПОКОМ</v>
          </cell>
          <cell r="B73" t="str">
            <v>кг</v>
          </cell>
          <cell r="C73">
            <v>112.812</v>
          </cell>
          <cell r="D73">
            <v>205.733</v>
          </cell>
          <cell r="E73">
            <v>213.74600000000001</v>
          </cell>
          <cell r="F73"/>
          <cell r="G73">
            <v>1</v>
          </cell>
          <cell r="H73">
            <v>50</v>
          </cell>
          <cell r="I73">
            <v>203.32900000000001</v>
          </cell>
          <cell r="J73">
            <v>10.417000000000002</v>
          </cell>
          <cell r="K73">
            <v>213.74600000000001</v>
          </cell>
          <cell r="M73">
            <v>35</v>
          </cell>
          <cell r="P73">
            <v>71.248666666666665</v>
          </cell>
          <cell r="Q73">
            <v>392.49199999999996</v>
          </cell>
          <cell r="R73"/>
          <cell r="T73">
            <v>6</v>
          </cell>
          <cell r="U73">
            <v>0.49123726291954001</v>
          </cell>
          <cell r="V73">
            <v>38.483999999999995</v>
          </cell>
          <cell r="W73">
            <v>47.743600000000001</v>
          </cell>
          <cell r="X73">
            <v>30.844999999999999</v>
          </cell>
        </row>
        <row r="74">
          <cell r="A74" t="str">
            <v>314 Колбаса вареная Филейская ТМ Вязанка ТС Классическая в оболочке полиамид.  ПОКОМ</v>
          </cell>
          <cell r="B74" t="str">
            <v>кг</v>
          </cell>
          <cell r="C74">
            <v>17.469000000000001</v>
          </cell>
          <cell r="D74">
            <v>98.32</v>
          </cell>
          <cell r="E74">
            <v>95.754000000000005</v>
          </cell>
          <cell r="F74"/>
          <cell r="G74">
            <v>1</v>
          </cell>
          <cell r="H74">
            <v>55</v>
          </cell>
          <cell r="I74">
            <v>103.155</v>
          </cell>
          <cell r="J74">
            <v>-7.4009999999999962</v>
          </cell>
          <cell r="K74">
            <v>95.754000000000005</v>
          </cell>
          <cell r="M74">
            <v>450</v>
          </cell>
          <cell r="P74">
            <v>31.918000000000003</v>
          </cell>
          <cell r="Q74"/>
          <cell r="R74"/>
          <cell r="T74">
            <v>14.098627733567264</v>
          </cell>
          <cell r="U74">
            <v>14.098627733567264</v>
          </cell>
          <cell r="V74">
            <v>24.663599999999999</v>
          </cell>
          <cell r="W74">
            <v>39.605200000000004</v>
          </cell>
          <cell r="X74">
            <v>55.451000000000001</v>
          </cell>
        </row>
        <row r="75">
          <cell r="A75" t="str">
            <v>317 Колбаса Сервелат Рижский ТМ Зареченские ТС Зареченские  фиброуз в вакуумной у  ПОКОМ</v>
          </cell>
          <cell r="B75" t="str">
            <v>кг</v>
          </cell>
          <cell r="C75">
            <v>28.995999999999999</v>
          </cell>
          <cell r="D75"/>
          <cell r="E75"/>
          <cell r="F75"/>
          <cell r="G75">
            <v>0</v>
          </cell>
          <cell r="H75" t="e">
            <v>#N/A</v>
          </cell>
          <cell r="I75">
            <v>2.8</v>
          </cell>
          <cell r="J75">
            <v>-2.8</v>
          </cell>
          <cell r="K75">
            <v>0</v>
          </cell>
          <cell r="P75">
            <v>0</v>
          </cell>
          <cell r="Q75"/>
          <cell r="R75"/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318 Сосиски Датские ТМ Зареченские колбасы ТС Зареченские п полиамид в модифициров  ПОКОМ</v>
          </cell>
          <cell r="B76" t="str">
            <v>кг</v>
          </cell>
          <cell r="C76">
            <v>45.984999999999999</v>
          </cell>
          <cell r="D76">
            <v>68.888999999999996</v>
          </cell>
          <cell r="E76">
            <v>26.792999999999999</v>
          </cell>
          <cell r="F76">
            <v>33.216000000000001</v>
          </cell>
          <cell r="G76">
            <v>1</v>
          </cell>
          <cell r="H76">
            <v>40</v>
          </cell>
          <cell r="I76">
            <v>27.9</v>
          </cell>
          <cell r="J76">
            <v>-1.1069999999999993</v>
          </cell>
          <cell r="K76">
            <v>26.792999999999999</v>
          </cell>
          <cell r="M76">
            <v>230</v>
          </cell>
          <cell r="P76">
            <v>8.9309999999999992</v>
          </cell>
          <cell r="Q76"/>
          <cell r="R76"/>
          <cell r="T76">
            <v>29.47217556824544</v>
          </cell>
          <cell r="U76">
            <v>29.47217556824544</v>
          </cell>
          <cell r="V76">
            <v>13.5322</v>
          </cell>
          <cell r="W76">
            <v>29.752199999999998</v>
          </cell>
          <cell r="X76">
            <v>27.964400000000001</v>
          </cell>
        </row>
        <row r="77">
          <cell r="A77" t="str">
            <v>320  Сосиски Сочинки с сочным окороком 0,4 кг ТМ Стародворье  ПОКОМ</v>
          </cell>
          <cell r="B77" t="str">
            <v>шт</v>
          </cell>
          <cell r="C77">
            <v>331</v>
          </cell>
          <cell r="D77"/>
          <cell r="E77">
            <v>137</v>
          </cell>
          <cell r="F77">
            <v>101</v>
          </cell>
          <cell r="G77">
            <v>0.4</v>
          </cell>
          <cell r="H77">
            <v>45</v>
          </cell>
          <cell r="I77">
            <v>137</v>
          </cell>
          <cell r="J77">
            <v>0</v>
          </cell>
          <cell r="K77">
            <v>137</v>
          </cell>
          <cell r="P77">
            <v>45.666666666666664</v>
          </cell>
          <cell r="Q77">
            <v>264.33333333333331</v>
          </cell>
          <cell r="R77"/>
          <cell r="T77">
            <v>8</v>
          </cell>
          <cell r="U77">
            <v>2.2116788321167884</v>
          </cell>
          <cell r="V77">
            <v>65.599999999999994</v>
          </cell>
          <cell r="W77">
            <v>13</v>
          </cell>
          <cell r="X77">
            <v>17.399999999999999</v>
          </cell>
        </row>
        <row r="78">
          <cell r="A78" t="str">
            <v>325 Колбаса Сервелат Мясорубский ТМ Стародворье с мелкорубленным окороком 0,35 кг  ПОКОМ</v>
          </cell>
          <cell r="B78" t="str">
            <v>шт</v>
          </cell>
          <cell r="C78">
            <v>3</v>
          </cell>
          <cell r="D78">
            <v>90</v>
          </cell>
          <cell r="E78">
            <v>63</v>
          </cell>
          <cell r="F78">
            <v>26</v>
          </cell>
          <cell r="G78">
            <v>0.35</v>
          </cell>
          <cell r="H78">
            <v>40</v>
          </cell>
          <cell r="I78">
            <v>71</v>
          </cell>
          <cell r="J78">
            <v>-8</v>
          </cell>
          <cell r="K78">
            <v>63</v>
          </cell>
          <cell r="P78">
            <v>21</v>
          </cell>
          <cell r="Q78">
            <v>121</v>
          </cell>
          <cell r="R78"/>
          <cell r="T78">
            <v>7</v>
          </cell>
          <cell r="U78">
            <v>1.2380952380952381</v>
          </cell>
          <cell r="V78">
            <v>8.6</v>
          </cell>
          <cell r="W78">
            <v>18.399999999999999</v>
          </cell>
          <cell r="X78">
            <v>5.4</v>
          </cell>
        </row>
        <row r="79">
          <cell r="A79" t="str">
            <v>340 Ветчина Запекуша с сочным окороком ТМ Стародворские колбасы ТС Вязанка в обо 0,42 кг. ПОКОМ</v>
          </cell>
          <cell r="B79" t="str">
            <v>шт</v>
          </cell>
          <cell r="C79">
            <v>42</v>
          </cell>
          <cell r="D79"/>
          <cell r="E79">
            <v>42</v>
          </cell>
          <cell r="F79"/>
          <cell r="G79">
            <v>0</v>
          </cell>
          <cell r="H79" t="e">
            <v>#N/A</v>
          </cell>
          <cell r="I79">
            <v>42</v>
          </cell>
          <cell r="J79">
            <v>0</v>
          </cell>
          <cell r="K79">
            <v>0</v>
          </cell>
          <cell r="L79">
            <v>42</v>
          </cell>
          <cell r="P79">
            <v>0</v>
          </cell>
          <cell r="Q79"/>
          <cell r="R79"/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C80">
            <v>666</v>
          </cell>
          <cell r="D80"/>
          <cell r="E80">
            <v>653</v>
          </cell>
          <cell r="F80"/>
          <cell r="G80">
            <v>0</v>
          </cell>
          <cell r="H80">
            <v>60</v>
          </cell>
          <cell r="I80">
            <v>657</v>
          </cell>
          <cell r="J80">
            <v>-4</v>
          </cell>
          <cell r="K80">
            <v>3</v>
          </cell>
          <cell r="L80">
            <v>650</v>
          </cell>
          <cell r="P80">
            <v>1</v>
          </cell>
          <cell r="Q80"/>
          <cell r="R80"/>
          <cell r="T80">
            <v>0</v>
          </cell>
          <cell r="U80">
            <v>0</v>
          </cell>
          <cell r="V80">
            <v>0.6</v>
          </cell>
          <cell r="W80">
            <v>0</v>
          </cell>
          <cell r="X80">
            <v>0.8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C81">
            <v>88</v>
          </cell>
          <cell r="D81"/>
          <cell r="E81">
            <v>88</v>
          </cell>
          <cell r="F81"/>
          <cell r="G81">
            <v>0</v>
          </cell>
          <cell r="H81" t="e">
            <v>#N/A</v>
          </cell>
          <cell r="I81">
            <v>88</v>
          </cell>
          <cell r="J81">
            <v>0</v>
          </cell>
          <cell r="K81">
            <v>0</v>
          </cell>
          <cell r="L81">
            <v>88</v>
          </cell>
          <cell r="P81">
            <v>0</v>
          </cell>
          <cell r="Q81"/>
          <cell r="R81"/>
          <cell r="T81" t="e">
            <v>#DIV/0!</v>
          </cell>
          <cell r="U81" t="e">
            <v>#DIV/0!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C82">
            <v>150</v>
          </cell>
          <cell r="D82">
            <v>1</v>
          </cell>
          <cell r="E82">
            <v>151</v>
          </cell>
          <cell r="F82"/>
          <cell r="G82">
            <v>0</v>
          </cell>
          <cell r="H82" t="e">
            <v>#N/A</v>
          </cell>
          <cell r="I82">
            <v>163</v>
          </cell>
          <cell r="J82">
            <v>-12</v>
          </cell>
          <cell r="K82">
            <v>1</v>
          </cell>
          <cell r="L82">
            <v>150</v>
          </cell>
          <cell r="P82">
            <v>0.33333333333333331</v>
          </cell>
          <cell r="Q82"/>
          <cell r="R82"/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-0.2</v>
          </cell>
        </row>
        <row r="83">
          <cell r="A83" t="str">
            <v>347 Паштет печеночный со сливочным маслом ТМ Стародворье ламистер 0,1 кг. Консервы   ПОКОМ</v>
          </cell>
          <cell r="B83" t="str">
            <v>шт</v>
          </cell>
          <cell r="C83">
            <v>1500</v>
          </cell>
          <cell r="D83"/>
          <cell r="E83">
            <v>1500</v>
          </cell>
          <cell r="F83"/>
          <cell r="G83">
            <v>0</v>
          </cell>
          <cell r="H83" t="e">
            <v>#N/A</v>
          </cell>
          <cell r="I83">
            <v>1501</v>
          </cell>
          <cell r="J83">
            <v>-1</v>
          </cell>
          <cell r="K83">
            <v>0</v>
          </cell>
          <cell r="L83">
            <v>1500</v>
          </cell>
          <cell r="P83">
            <v>0</v>
          </cell>
          <cell r="Q83"/>
          <cell r="R83"/>
          <cell r="T83" t="e">
            <v>#DIV/0!</v>
          </cell>
          <cell r="U83" t="e">
            <v>#DIV/0!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C84">
            <v>504</v>
          </cell>
          <cell r="D84"/>
          <cell r="E84">
            <v>504</v>
          </cell>
          <cell r="F84"/>
          <cell r="G84">
            <v>0</v>
          </cell>
          <cell r="H84" t="e">
            <v>#N/A</v>
          </cell>
          <cell r="I84">
            <v>505</v>
          </cell>
          <cell r="J84">
            <v>-1</v>
          </cell>
          <cell r="K84">
            <v>0</v>
          </cell>
          <cell r="L84">
            <v>504</v>
          </cell>
          <cell r="P84">
            <v>0</v>
          </cell>
          <cell r="Q84"/>
          <cell r="R84"/>
          <cell r="T84" t="e">
            <v>#DIV/0!</v>
          </cell>
          <cell r="U84" t="e">
            <v>#DIV/0!</v>
          </cell>
          <cell r="V84">
            <v>0</v>
          </cell>
          <cell r="W84">
            <v>-0.2</v>
          </cell>
          <cell r="X84">
            <v>0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C85">
            <v>210</v>
          </cell>
          <cell r="D85"/>
          <cell r="E85">
            <v>210</v>
          </cell>
          <cell r="F85"/>
          <cell r="G85">
            <v>0</v>
          </cell>
          <cell r="H85" t="e">
            <v>#N/A</v>
          </cell>
          <cell r="I85">
            <v>214</v>
          </cell>
          <cell r="J85">
            <v>-4</v>
          </cell>
          <cell r="K85">
            <v>0</v>
          </cell>
          <cell r="L85">
            <v>210</v>
          </cell>
          <cell r="P85">
            <v>0</v>
          </cell>
          <cell r="Q85"/>
          <cell r="R85"/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C86">
            <v>894</v>
          </cell>
          <cell r="D86">
            <v>122</v>
          </cell>
          <cell r="E86">
            <v>902</v>
          </cell>
          <cell r="F86">
            <v>112</v>
          </cell>
          <cell r="G86">
            <v>0.4</v>
          </cell>
          <cell r="H86">
            <v>40</v>
          </cell>
          <cell r="I86">
            <v>905</v>
          </cell>
          <cell r="J86">
            <v>-3</v>
          </cell>
          <cell r="K86">
            <v>2</v>
          </cell>
          <cell r="L86">
            <v>900</v>
          </cell>
          <cell r="M86">
            <v>10</v>
          </cell>
          <cell r="P86">
            <v>0.66666666666666663</v>
          </cell>
          <cell r="Q86"/>
          <cell r="R86"/>
          <cell r="T86">
            <v>183</v>
          </cell>
          <cell r="U86">
            <v>183</v>
          </cell>
          <cell r="V86">
            <v>11.2</v>
          </cell>
          <cell r="W86">
            <v>6.6</v>
          </cell>
          <cell r="X86">
            <v>0.8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C87">
            <v>804</v>
          </cell>
          <cell r="D87"/>
          <cell r="E87">
            <v>804</v>
          </cell>
          <cell r="F87"/>
          <cell r="G87">
            <v>0</v>
          </cell>
          <cell r="H87">
            <v>40</v>
          </cell>
          <cell r="I87">
            <v>804</v>
          </cell>
          <cell r="J87">
            <v>0</v>
          </cell>
          <cell r="K87">
            <v>0</v>
          </cell>
          <cell r="L87">
            <v>804</v>
          </cell>
          <cell r="P87">
            <v>0</v>
          </cell>
          <cell r="Q87"/>
          <cell r="R87"/>
          <cell r="T87" t="e">
            <v>#DIV/0!</v>
          </cell>
          <cell r="U87" t="e">
            <v>#DIV/0!</v>
          </cell>
          <cell r="V87">
            <v>0</v>
          </cell>
          <cell r="W87">
            <v>0</v>
          </cell>
          <cell r="X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C88">
            <v>1.504</v>
          </cell>
          <cell r="D88">
            <v>12.97</v>
          </cell>
          <cell r="E88">
            <v>5.8220000000000001</v>
          </cell>
          <cell r="F88">
            <v>7.2210000000000001</v>
          </cell>
          <cell r="G88">
            <v>1</v>
          </cell>
          <cell r="H88">
            <v>40</v>
          </cell>
          <cell r="I88">
            <v>5</v>
          </cell>
          <cell r="J88">
            <v>0.82200000000000006</v>
          </cell>
          <cell r="K88">
            <v>5.8220000000000001</v>
          </cell>
          <cell r="M88">
            <v>10</v>
          </cell>
          <cell r="P88">
            <v>1.9406666666666668</v>
          </cell>
          <cell r="Q88">
            <v>4.126333333333335</v>
          </cell>
          <cell r="R88"/>
          <cell r="T88">
            <v>11</v>
          </cell>
          <cell r="U88">
            <v>8.8737547234627279</v>
          </cell>
          <cell r="V88">
            <v>0.4224</v>
          </cell>
          <cell r="W88">
            <v>1.7167999999999999</v>
          </cell>
          <cell r="X88">
            <v>1.4418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C89">
            <v>13</v>
          </cell>
          <cell r="D89">
            <v>4</v>
          </cell>
          <cell r="E89">
            <v>9</v>
          </cell>
          <cell r="F89">
            <v>7</v>
          </cell>
          <cell r="G89">
            <v>0.35</v>
          </cell>
          <cell r="H89">
            <v>35</v>
          </cell>
          <cell r="I89">
            <v>9</v>
          </cell>
          <cell r="J89">
            <v>0</v>
          </cell>
          <cell r="K89">
            <v>9</v>
          </cell>
          <cell r="P89">
            <v>3</v>
          </cell>
          <cell r="Q89">
            <v>14</v>
          </cell>
          <cell r="R89"/>
          <cell r="T89">
            <v>7</v>
          </cell>
          <cell r="U89">
            <v>2.3333333333333335</v>
          </cell>
          <cell r="V89">
            <v>1.2</v>
          </cell>
          <cell r="W89">
            <v>1</v>
          </cell>
          <cell r="X89">
            <v>0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C90">
            <v>39</v>
          </cell>
          <cell r="D90"/>
          <cell r="E90"/>
          <cell r="F90"/>
          <cell r="G90">
            <v>0.28000000000000003</v>
          </cell>
          <cell r="H90">
            <v>45</v>
          </cell>
          <cell r="I90">
            <v>36</v>
          </cell>
          <cell r="J90">
            <v>-36</v>
          </cell>
          <cell r="K90">
            <v>0</v>
          </cell>
          <cell r="P90">
            <v>0</v>
          </cell>
          <cell r="Q90">
            <v>40</v>
          </cell>
          <cell r="R90"/>
          <cell r="T90" t="e">
            <v>#DIV/0!</v>
          </cell>
          <cell r="U90" t="e">
            <v>#DIV/0!</v>
          </cell>
          <cell r="V90">
            <v>8.8000000000000007</v>
          </cell>
          <cell r="W90">
            <v>5.4</v>
          </cell>
          <cell r="X90">
            <v>2.6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C91">
            <v>35.177999999999997</v>
          </cell>
          <cell r="D91">
            <v>24.027999999999999</v>
          </cell>
          <cell r="E91">
            <v>26.777000000000001</v>
          </cell>
          <cell r="F91"/>
          <cell r="G91">
            <v>1</v>
          </cell>
          <cell r="H91">
            <v>30</v>
          </cell>
          <cell r="I91">
            <v>22.2</v>
          </cell>
          <cell r="J91">
            <v>4.5770000000000017</v>
          </cell>
          <cell r="K91">
            <v>26.777000000000001</v>
          </cell>
          <cell r="P91">
            <v>8.9256666666666664</v>
          </cell>
          <cell r="Q91">
            <v>45</v>
          </cell>
          <cell r="R91"/>
          <cell r="T91">
            <v>5.0416402136161631</v>
          </cell>
          <cell r="U91">
            <v>0</v>
          </cell>
          <cell r="V91">
            <v>11.305400000000001</v>
          </cell>
          <cell r="W91">
            <v>8.8468</v>
          </cell>
          <cell r="X91">
            <v>2.4514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C92">
            <v>56</v>
          </cell>
          <cell r="D92"/>
          <cell r="E92">
            <v>11</v>
          </cell>
          <cell r="F92">
            <v>1</v>
          </cell>
          <cell r="G92">
            <v>0.28000000000000003</v>
          </cell>
          <cell r="H92">
            <v>45</v>
          </cell>
          <cell r="I92">
            <v>35</v>
          </cell>
          <cell r="J92">
            <v>-24</v>
          </cell>
          <cell r="K92">
            <v>11</v>
          </cell>
          <cell r="P92">
            <v>3.6666666666666665</v>
          </cell>
          <cell r="Q92">
            <v>21</v>
          </cell>
          <cell r="R92"/>
          <cell r="T92">
            <v>6</v>
          </cell>
          <cell r="U92">
            <v>0.27272727272727276</v>
          </cell>
          <cell r="V92">
            <v>12</v>
          </cell>
          <cell r="W92">
            <v>7.8</v>
          </cell>
          <cell r="X92">
            <v>4.5999999999999996</v>
          </cell>
        </row>
        <row r="93">
          <cell r="A93" t="str">
            <v>369 Колбаса Сливушка ТМ Вязанка в оболочке полиамид вес.  ПОКОМ</v>
          </cell>
          <cell r="B93" t="str">
            <v>кг</v>
          </cell>
          <cell r="C93">
            <v>65.262</v>
          </cell>
          <cell r="D93"/>
          <cell r="E93">
            <v>8.1359999999999992</v>
          </cell>
          <cell r="F93"/>
          <cell r="G93">
            <v>1</v>
          </cell>
          <cell r="H93">
            <v>50</v>
          </cell>
          <cell r="I93">
            <v>30.8</v>
          </cell>
          <cell r="J93">
            <v>-22.664000000000001</v>
          </cell>
          <cell r="K93">
            <v>8.1359999999999992</v>
          </cell>
          <cell r="M93">
            <v>45</v>
          </cell>
          <cell r="P93">
            <v>2.7119999999999997</v>
          </cell>
          <cell r="Q93"/>
          <cell r="R93"/>
          <cell r="T93">
            <v>16.592920353982301</v>
          </cell>
          <cell r="U93">
            <v>16.592920353982301</v>
          </cell>
          <cell r="V93">
            <v>17.763399999999997</v>
          </cell>
          <cell r="W93">
            <v>4.6871999999999998</v>
          </cell>
          <cell r="X93">
            <v>10.038</v>
          </cell>
        </row>
        <row r="94">
          <cell r="A94" t="str">
            <v>370 Ветчина Сливушка с индейкой ТМ Вязанка в оболочке полиамид.</v>
          </cell>
          <cell r="B94" t="str">
            <v>кг</v>
          </cell>
          <cell r="C94">
            <v>38.481000000000002</v>
          </cell>
          <cell r="D94">
            <v>22.004999999999999</v>
          </cell>
          <cell r="E94">
            <v>17.844000000000001</v>
          </cell>
          <cell r="F94">
            <v>31.597999999999999</v>
          </cell>
          <cell r="G94">
            <v>1</v>
          </cell>
          <cell r="H94">
            <v>50</v>
          </cell>
          <cell r="I94">
            <v>16.7</v>
          </cell>
          <cell r="J94">
            <v>1.1440000000000019</v>
          </cell>
          <cell r="K94">
            <v>17.844000000000001</v>
          </cell>
          <cell r="P94">
            <v>5.9480000000000004</v>
          </cell>
          <cell r="Q94">
            <v>33.83</v>
          </cell>
          <cell r="R94"/>
          <cell r="T94">
            <v>10.999999999999998</v>
          </cell>
          <cell r="U94">
            <v>5.3123739071956955</v>
          </cell>
          <cell r="V94">
            <v>7.6159999999999997</v>
          </cell>
          <cell r="W94">
            <v>8.0323999999999991</v>
          </cell>
          <cell r="X94">
            <v>3.7307999999999999</v>
          </cell>
        </row>
        <row r="95">
          <cell r="A95" t="str">
            <v>371  Сосиски Сочинки Молочные 0,4 кг ТМ Стародворье  ПОКОМ</v>
          </cell>
          <cell r="B95" t="str">
            <v>шт</v>
          </cell>
          <cell r="C95">
            <v>153</v>
          </cell>
          <cell r="D95">
            <v>288</v>
          </cell>
          <cell r="E95">
            <v>86</v>
          </cell>
          <cell r="F95">
            <v>222</v>
          </cell>
          <cell r="G95">
            <v>0.4</v>
          </cell>
          <cell r="H95">
            <v>40</v>
          </cell>
          <cell r="I95">
            <v>87</v>
          </cell>
          <cell r="J95">
            <v>-1</v>
          </cell>
          <cell r="K95">
            <v>86</v>
          </cell>
          <cell r="M95">
            <v>215</v>
          </cell>
          <cell r="P95">
            <v>28.666666666666668</v>
          </cell>
          <cell r="Q95"/>
          <cell r="R95"/>
          <cell r="T95">
            <v>15.244186046511627</v>
          </cell>
          <cell r="U95">
            <v>15.244186046511627</v>
          </cell>
          <cell r="V95">
            <v>69.400000000000006</v>
          </cell>
          <cell r="W95">
            <v>81.2</v>
          </cell>
          <cell r="X95">
            <v>59.2</v>
          </cell>
        </row>
        <row r="96">
          <cell r="A96" t="str">
            <v>372  Сосиски Сочинки Сливочные 0,4 кг ТМ Стародворье  ПОКОМ</v>
          </cell>
          <cell r="B96" t="str">
            <v>шт</v>
          </cell>
          <cell r="C96">
            <v>217</v>
          </cell>
          <cell r="D96">
            <v>115</v>
          </cell>
          <cell r="E96">
            <v>71</v>
          </cell>
          <cell r="F96">
            <v>183</v>
          </cell>
          <cell r="G96">
            <v>0.4</v>
          </cell>
          <cell r="H96">
            <v>40</v>
          </cell>
          <cell r="I96">
            <v>74</v>
          </cell>
          <cell r="J96">
            <v>-3</v>
          </cell>
          <cell r="K96">
            <v>71</v>
          </cell>
          <cell r="M96">
            <v>10</v>
          </cell>
          <cell r="P96">
            <v>23.666666666666668</v>
          </cell>
          <cell r="Q96">
            <v>67.333333333333371</v>
          </cell>
          <cell r="R96"/>
          <cell r="T96">
            <v>11.000000000000002</v>
          </cell>
          <cell r="U96">
            <v>8.1549295774647881</v>
          </cell>
          <cell r="V96">
            <v>52.8</v>
          </cell>
          <cell r="W96">
            <v>51</v>
          </cell>
          <cell r="X96">
            <v>27</v>
          </cell>
        </row>
        <row r="97">
          <cell r="A97" t="str">
            <v>373 Ветчины «Филейская» Фикс.вес 0,45 Вектор ТМ «Вязанка»  Поком</v>
          </cell>
          <cell r="B97" t="str">
            <v>шт</v>
          </cell>
          <cell r="C97">
            <v>369</v>
          </cell>
          <cell r="D97"/>
          <cell r="E97">
            <v>304</v>
          </cell>
          <cell r="F97">
            <v>41</v>
          </cell>
          <cell r="G97">
            <v>0</v>
          </cell>
          <cell r="H97">
            <v>50</v>
          </cell>
          <cell r="I97">
            <v>304</v>
          </cell>
          <cell r="J97">
            <v>0</v>
          </cell>
          <cell r="K97">
            <v>14</v>
          </cell>
          <cell r="L97">
            <v>290</v>
          </cell>
          <cell r="P97">
            <v>4.666666666666667</v>
          </cell>
          <cell r="Q97"/>
          <cell r="R97"/>
          <cell r="T97">
            <v>8.7857142857142847</v>
          </cell>
          <cell r="U97">
            <v>8.7857142857142847</v>
          </cell>
          <cell r="V97">
            <v>1.6</v>
          </cell>
          <cell r="W97">
            <v>2</v>
          </cell>
          <cell r="X97">
            <v>3.2</v>
          </cell>
        </row>
        <row r="98">
          <cell r="A98" t="str">
            <v>374  Сосиски Сочинки с сыром ф/в 0,3 кг п/а ТМ "Стародворье"  Поком</v>
          </cell>
          <cell r="B98" t="str">
            <v>шт</v>
          </cell>
          <cell r="C98">
            <v>246</v>
          </cell>
          <cell r="D98">
            <v>1</v>
          </cell>
          <cell r="E98">
            <v>247</v>
          </cell>
          <cell r="F98"/>
          <cell r="G98">
            <v>0</v>
          </cell>
          <cell r="H98" t="e">
            <v>#N/A</v>
          </cell>
          <cell r="I98">
            <v>248</v>
          </cell>
          <cell r="J98">
            <v>-1</v>
          </cell>
          <cell r="K98">
            <v>1</v>
          </cell>
          <cell r="L98">
            <v>246</v>
          </cell>
          <cell r="P98">
            <v>0.33333333333333331</v>
          </cell>
          <cell r="Q98"/>
          <cell r="R98"/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375  Сосиски Сочинки по-баварски Бавария Фикс.вес 0,84 П/а мгс Стародворье</v>
          </cell>
          <cell r="B99" t="str">
            <v>шт</v>
          </cell>
          <cell r="C99">
            <v>416</v>
          </cell>
          <cell r="D99"/>
          <cell r="E99">
            <v>416</v>
          </cell>
          <cell r="F99"/>
          <cell r="G99">
            <v>0</v>
          </cell>
          <cell r="H99" t="e">
            <v>#N/A</v>
          </cell>
          <cell r="I99">
            <v>416</v>
          </cell>
          <cell r="J99">
            <v>0</v>
          </cell>
          <cell r="K99">
            <v>0</v>
          </cell>
          <cell r="L99">
            <v>416</v>
          </cell>
          <cell r="P99">
            <v>0</v>
          </cell>
          <cell r="Q99"/>
          <cell r="R99"/>
          <cell r="T99" t="e">
            <v>#DIV/0!</v>
          </cell>
          <cell r="U99" t="e">
            <v>#DIV/0!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B100" t="str">
            <v>шт</v>
          </cell>
          <cell r="C100">
            <v>702</v>
          </cell>
          <cell r="D100">
            <v>15</v>
          </cell>
          <cell r="E100">
            <v>704</v>
          </cell>
          <cell r="F100">
            <v>13</v>
          </cell>
          <cell r="G100">
            <v>0</v>
          </cell>
          <cell r="H100" t="e">
            <v>#N/A</v>
          </cell>
          <cell r="I100">
            <v>704</v>
          </cell>
          <cell r="J100">
            <v>0</v>
          </cell>
          <cell r="K100">
            <v>2</v>
          </cell>
          <cell r="L100">
            <v>702</v>
          </cell>
          <cell r="P100">
            <v>0.66666666666666663</v>
          </cell>
          <cell r="Q100"/>
          <cell r="R100"/>
          <cell r="T100">
            <v>19.5</v>
          </cell>
          <cell r="U100">
            <v>19.5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377  Сосиски Сочинки по-баварски с сыром ТМ Стародворье полиамид мгс ф/в 0,84 кг СК3</v>
          </cell>
          <cell r="B101" t="str">
            <v>шт</v>
          </cell>
          <cell r="C101">
            <v>328</v>
          </cell>
          <cell r="D101"/>
          <cell r="E101">
            <v>328</v>
          </cell>
          <cell r="F101"/>
          <cell r="G101">
            <v>0</v>
          </cell>
          <cell r="H101" t="e">
            <v>#N/A</v>
          </cell>
          <cell r="I101">
            <v>328</v>
          </cell>
          <cell r="J101">
            <v>0</v>
          </cell>
          <cell r="K101">
            <v>0</v>
          </cell>
          <cell r="L101">
            <v>328</v>
          </cell>
          <cell r="P101">
            <v>0</v>
          </cell>
          <cell r="Q101"/>
          <cell r="R101"/>
          <cell r="T101" t="e">
            <v>#DIV/0!</v>
          </cell>
          <cell r="U101" t="e">
            <v>#DIV/0!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381  Сардельки Сочинки 0,4кг ТМ Стародворье  ПОКОМ</v>
          </cell>
          <cell r="B102" t="str">
            <v>шт</v>
          </cell>
          <cell r="C102">
            <v>21</v>
          </cell>
          <cell r="D102">
            <v>18</v>
          </cell>
          <cell r="E102">
            <v>7</v>
          </cell>
          <cell r="F102"/>
          <cell r="G102">
            <v>0.4</v>
          </cell>
          <cell r="H102">
            <v>40</v>
          </cell>
          <cell r="I102">
            <v>7</v>
          </cell>
          <cell r="J102">
            <v>0</v>
          </cell>
          <cell r="K102">
            <v>7</v>
          </cell>
          <cell r="P102">
            <v>2.3333333333333335</v>
          </cell>
          <cell r="Q102">
            <v>14</v>
          </cell>
          <cell r="R102"/>
          <cell r="T102">
            <v>6</v>
          </cell>
          <cell r="U102">
            <v>0</v>
          </cell>
          <cell r="V102">
            <v>3.8</v>
          </cell>
          <cell r="W102">
            <v>4.2</v>
          </cell>
          <cell r="X102">
            <v>0.4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C103">
            <v>41.468000000000004</v>
          </cell>
          <cell r="D103">
            <v>49.128</v>
          </cell>
          <cell r="E103">
            <v>46.359000000000002</v>
          </cell>
          <cell r="F103">
            <v>2.4420000000000002</v>
          </cell>
          <cell r="G103">
            <v>1</v>
          </cell>
          <cell r="H103">
            <v>40</v>
          </cell>
          <cell r="I103">
            <v>43.6</v>
          </cell>
          <cell r="J103">
            <v>2.7590000000000003</v>
          </cell>
          <cell r="K103">
            <v>46.359000000000002</v>
          </cell>
          <cell r="M103">
            <v>150</v>
          </cell>
          <cell r="P103">
            <v>15.453000000000001</v>
          </cell>
          <cell r="Q103">
            <v>17.541000000000004</v>
          </cell>
          <cell r="R103"/>
          <cell r="T103">
            <v>11</v>
          </cell>
          <cell r="U103">
            <v>9.8648806057076293</v>
          </cell>
          <cell r="V103">
            <v>21.179600000000001</v>
          </cell>
          <cell r="W103">
            <v>21.416399999999999</v>
          </cell>
          <cell r="X103">
            <v>21.584600000000002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C104">
            <v>62.177</v>
          </cell>
          <cell r="D104"/>
          <cell r="E104">
            <v>20.988</v>
          </cell>
          <cell r="F104"/>
          <cell r="G104">
            <v>1</v>
          </cell>
          <cell r="H104">
            <v>40</v>
          </cell>
          <cell r="I104">
            <v>27.1</v>
          </cell>
          <cell r="J104">
            <v>-6.1120000000000019</v>
          </cell>
          <cell r="K104">
            <v>20.988</v>
          </cell>
          <cell r="M104">
            <v>35</v>
          </cell>
          <cell r="P104">
            <v>6.9959999999999996</v>
          </cell>
          <cell r="Q104">
            <v>41.955999999999989</v>
          </cell>
          <cell r="R104"/>
          <cell r="T104">
            <v>10.999999999999998</v>
          </cell>
          <cell r="U104">
            <v>5.0028587764436825</v>
          </cell>
          <cell r="V104">
            <v>14.079800000000001</v>
          </cell>
          <cell r="W104">
            <v>10.481999999999999</v>
          </cell>
          <cell r="X104">
            <v>8.6932000000000009</v>
          </cell>
        </row>
        <row r="105">
          <cell r="A105" t="str">
            <v>386 Колбаса Филейбургская с душистым чесноком ТМ Баварушка в оболочке фиброуз в вакуу  ПОКОМ</v>
          </cell>
          <cell r="B105" t="str">
            <v>кг</v>
          </cell>
          <cell r="C105">
            <v>2.1760000000000002</v>
          </cell>
          <cell r="D105"/>
          <cell r="E105"/>
          <cell r="F105"/>
          <cell r="G105">
            <v>0</v>
          </cell>
          <cell r="H105" t="e">
            <v>#N/A</v>
          </cell>
          <cell r="I105">
            <v>2.1</v>
          </cell>
          <cell r="J105">
            <v>-2.1</v>
          </cell>
          <cell r="K105">
            <v>0</v>
          </cell>
          <cell r="P105">
            <v>0</v>
          </cell>
          <cell r="Q105"/>
          <cell r="R105"/>
          <cell r="T105" t="e">
            <v>#DIV/0!</v>
          </cell>
          <cell r="U105" t="e">
            <v>#DIV/0!</v>
          </cell>
          <cell r="V105">
            <v>1.2993999999999999</v>
          </cell>
          <cell r="W105">
            <v>-0.14379999999999998</v>
          </cell>
          <cell r="X105">
            <v>-0.14379999999999998</v>
          </cell>
        </row>
        <row r="106">
          <cell r="A106" t="str">
            <v>389 Колбаса вареная Мусульманская Халяль ТМ Вязанка Халяль оболочка вектор 0,4 кг АК.  Поком</v>
          </cell>
          <cell r="B106" t="str">
            <v>шт</v>
          </cell>
          <cell r="C106">
            <v>10</v>
          </cell>
          <cell r="D106"/>
          <cell r="E106">
            <v>1</v>
          </cell>
          <cell r="F106"/>
          <cell r="G106">
            <v>0.4</v>
          </cell>
          <cell r="H106">
            <v>90</v>
          </cell>
          <cell r="I106">
            <v>8</v>
          </cell>
          <cell r="J106">
            <v>-7</v>
          </cell>
          <cell r="K106">
            <v>1</v>
          </cell>
          <cell r="P106">
            <v>0.33333333333333331</v>
          </cell>
          <cell r="Q106"/>
          <cell r="R106"/>
          <cell r="T106">
            <v>0</v>
          </cell>
          <cell r="U106">
            <v>0</v>
          </cell>
          <cell r="V106">
            <v>10.4</v>
          </cell>
          <cell r="W106">
            <v>8.4</v>
          </cell>
          <cell r="X106">
            <v>10.6</v>
          </cell>
          <cell r="Y106" t="str">
            <v>отсутствует в бланке заказа</v>
          </cell>
        </row>
        <row r="107">
          <cell r="A107" t="str">
            <v>390 Сосиски Восточные Халяль ТМ Вязанка в оболочке полиамид в вакуумной упаковке 0,33 кг  Поком</v>
          </cell>
          <cell r="B107" t="str">
            <v>шт</v>
          </cell>
          <cell r="C107">
            <v>15</v>
          </cell>
          <cell r="D107"/>
          <cell r="E107"/>
          <cell r="F107">
            <v>2</v>
          </cell>
          <cell r="G107">
            <v>0.33</v>
          </cell>
          <cell r="H107">
            <v>60</v>
          </cell>
          <cell r="I107">
            <v>3</v>
          </cell>
          <cell r="J107">
            <v>-3</v>
          </cell>
          <cell r="K107">
            <v>0</v>
          </cell>
          <cell r="P107">
            <v>0</v>
          </cell>
          <cell r="Q107"/>
          <cell r="R107"/>
          <cell r="T107" t="e">
            <v>#DIV/0!</v>
          </cell>
          <cell r="U107" t="e">
            <v>#DIV/0!</v>
          </cell>
          <cell r="V107">
            <v>13.6</v>
          </cell>
          <cell r="W107">
            <v>7.6</v>
          </cell>
          <cell r="X107">
            <v>9.4</v>
          </cell>
          <cell r="Y107" t="str">
            <v>отсутствует в бланке заказа</v>
          </cell>
        </row>
        <row r="108">
          <cell r="A108" t="str">
            <v>418 С/к колбасы Мини-салями во вкусом бекона Ядрена копоть Фикс.вес 0,05 б/о Ядрена копоть  Поком</v>
          </cell>
          <cell r="B108" t="str">
            <v>шт</v>
          </cell>
          <cell r="C108">
            <v>8</v>
          </cell>
          <cell r="D108">
            <v>12</v>
          </cell>
          <cell r="E108"/>
          <cell r="F108">
            <v>20</v>
          </cell>
          <cell r="G108">
            <v>0</v>
          </cell>
          <cell r="H108" t="e">
            <v>#N/A</v>
          </cell>
          <cell r="J108">
            <v>0</v>
          </cell>
          <cell r="K108">
            <v>0</v>
          </cell>
          <cell r="P108">
            <v>0</v>
          </cell>
          <cell r="Q108"/>
          <cell r="R108"/>
          <cell r="T108" t="e">
            <v>#DIV/0!</v>
          </cell>
          <cell r="U108" t="e">
            <v>#DIV/0!</v>
          </cell>
          <cell r="V108">
            <v>0.4</v>
          </cell>
          <cell r="W108">
            <v>1.4</v>
          </cell>
          <cell r="X108">
            <v>0.2</v>
          </cell>
        </row>
        <row r="109">
          <cell r="A109" t="str">
            <v>424 Сосиски Сливочные Вязанка Сливушки Весовые П/а мгс Вязанка  Поком</v>
          </cell>
          <cell r="B109" t="str">
            <v>кг</v>
          </cell>
          <cell r="C109">
            <v>-1.39</v>
          </cell>
          <cell r="D109">
            <v>1.39</v>
          </cell>
          <cell r="E109"/>
          <cell r="F109"/>
          <cell r="G109">
            <v>0</v>
          </cell>
          <cell r="H109" t="e">
            <v>#N/A</v>
          </cell>
          <cell r="J109">
            <v>0</v>
          </cell>
          <cell r="K109">
            <v>0</v>
          </cell>
          <cell r="P109">
            <v>0</v>
          </cell>
          <cell r="Q109"/>
          <cell r="R109"/>
          <cell r="T109" t="e">
            <v>#DIV/0!</v>
          </cell>
          <cell r="U109" t="e">
            <v>#DIV/0!</v>
          </cell>
          <cell r="V109">
            <v>0</v>
          </cell>
          <cell r="W109">
            <v>0</v>
          </cell>
          <cell r="X109">
            <v>0.27799999999999997</v>
          </cell>
        </row>
        <row r="110">
          <cell r="A110" t="str">
            <v>427 Колбаса Молочная оригинальная ТМ Особый рецепт в оболочке посное издел  Поком</v>
          </cell>
          <cell r="B110" t="str">
            <v>кг</v>
          </cell>
          <cell r="C110">
            <v>-10.945</v>
          </cell>
          <cell r="D110">
            <v>10.945</v>
          </cell>
          <cell r="E110"/>
          <cell r="F110"/>
          <cell r="G110">
            <v>0</v>
          </cell>
          <cell r="H110" t="e">
            <v>#N/A</v>
          </cell>
          <cell r="J110">
            <v>0</v>
          </cell>
          <cell r="K110">
            <v>0</v>
          </cell>
          <cell r="P110">
            <v>0</v>
          </cell>
          <cell r="Q110"/>
          <cell r="R110"/>
          <cell r="T110" t="e">
            <v>#DIV/0!</v>
          </cell>
          <cell r="U110" t="e">
            <v>#DIV/0!</v>
          </cell>
          <cell r="V110">
            <v>0</v>
          </cell>
          <cell r="W110">
            <v>2.1890000000000001</v>
          </cell>
          <cell r="X110">
            <v>0</v>
          </cell>
        </row>
        <row r="111">
          <cell r="A111" t="str">
            <v>428 Колбаса Русская стародворская ТМ Стародворье в оболочке амифлекс. Поком</v>
          </cell>
          <cell r="B111" t="str">
            <v>кг</v>
          </cell>
          <cell r="C111">
            <v>177.54499999999999</v>
          </cell>
          <cell r="D111"/>
          <cell r="E111"/>
          <cell r="F111"/>
          <cell r="G111">
            <v>0</v>
          </cell>
          <cell r="H111" t="e">
            <v>#N/A</v>
          </cell>
          <cell r="J111">
            <v>0</v>
          </cell>
          <cell r="K111">
            <v>0</v>
          </cell>
          <cell r="P111">
            <v>0</v>
          </cell>
          <cell r="Q111"/>
          <cell r="R111"/>
          <cell r="T111" t="e">
            <v>#DIV/0!</v>
          </cell>
          <cell r="U111" t="e">
            <v>#DIV/0!</v>
          </cell>
          <cell r="V111">
            <v>0</v>
          </cell>
          <cell r="W111">
            <v>0.53700000000000003</v>
          </cell>
          <cell r="X111">
            <v>0</v>
          </cell>
        </row>
        <row r="112">
          <cell r="A112" t="str">
            <v>446 Сосиски Баварские с сыром 0,35 кг. ТМ Стародворье в оболочке айпил в модифи газовой среде  Поком</v>
          </cell>
          <cell r="B112" t="str">
            <v>шт</v>
          </cell>
          <cell r="C112">
            <v>856</v>
          </cell>
          <cell r="D112"/>
          <cell r="E112">
            <v>807</v>
          </cell>
          <cell r="F112">
            <v>21</v>
          </cell>
          <cell r="G112">
            <v>0.35</v>
          </cell>
          <cell r="H112">
            <v>40</v>
          </cell>
          <cell r="I112">
            <v>807</v>
          </cell>
          <cell r="J112">
            <v>0</v>
          </cell>
          <cell r="K112">
            <v>3</v>
          </cell>
          <cell r="L112">
            <v>804</v>
          </cell>
          <cell r="M112">
            <v>10</v>
          </cell>
          <cell r="P112">
            <v>1</v>
          </cell>
          <cell r="Q112"/>
          <cell r="R112"/>
          <cell r="T112">
            <v>31</v>
          </cell>
          <cell r="U112">
            <v>31</v>
          </cell>
          <cell r="V112">
            <v>12.2</v>
          </cell>
          <cell r="W112">
            <v>6.6</v>
          </cell>
          <cell r="X112">
            <v>5.2</v>
          </cell>
        </row>
        <row r="113">
          <cell r="A113" t="str">
            <v>451 Сосиски «Баварские» Фикс.вес 0,35 П/а ТМ «Стародворье»  Поком</v>
          </cell>
          <cell r="B113" t="str">
            <v>шт</v>
          </cell>
          <cell r="C113">
            <v>900</v>
          </cell>
          <cell r="D113">
            <v>161</v>
          </cell>
          <cell r="E113">
            <v>901</v>
          </cell>
          <cell r="F113">
            <v>160</v>
          </cell>
          <cell r="G113">
            <v>0</v>
          </cell>
          <cell r="H113" t="e">
            <v>#N/A</v>
          </cell>
          <cell r="I113">
            <v>901</v>
          </cell>
          <cell r="J113">
            <v>0</v>
          </cell>
          <cell r="K113">
            <v>1</v>
          </cell>
          <cell r="L113">
            <v>900</v>
          </cell>
          <cell r="P113">
            <v>0.33333333333333331</v>
          </cell>
          <cell r="Q113"/>
          <cell r="R113"/>
          <cell r="T113">
            <v>480</v>
          </cell>
          <cell r="U113">
            <v>480</v>
          </cell>
          <cell r="V113">
            <v>0</v>
          </cell>
          <cell r="W113">
            <v>0</v>
          </cell>
          <cell r="X113">
            <v>0</v>
          </cell>
          <cell r="Y113" t="str">
            <v>дубль на 094</v>
          </cell>
        </row>
        <row r="114">
          <cell r="A114" t="str">
            <v>458 Колбаса Балыкбургская ТМ Баварушка с мраморным балыком в оболочке черева в вакуу 0,11 кг.  Поком</v>
          </cell>
          <cell r="B114" t="str">
            <v>шт</v>
          </cell>
          <cell r="C114">
            <v>121</v>
          </cell>
          <cell r="D114"/>
          <cell r="E114">
            <v>68</v>
          </cell>
          <cell r="F114">
            <v>6</v>
          </cell>
          <cell r="G114">
            <v>0</v>
          </cell>
          <cell r="H114" t="e">
            <v>#N/A</v>
          </cell>
          <cell r="I114">
            <v>76</v>
          </cell>
          <cell r="J114">
            <v>-8</v>
          </cell>
          <cell r="K114">
            <v>68</v>
          </cell>
          <cell r="P114">
            <v>22.666666666666668</v>
          </cell>
          <cell r="Q114"/>
          <cell r="R114"/>
          <cell r="T114">
            <v>0.26470588235294118</v>
          </cell>
          <cell r="U114">
            <v>0.26470588235294118</v>
          </cell>
          <cell r="V114">
            <v>0</v>
          </cell>
          <cell r="W114">
            <v>0</v>
          </cell>
          <cell r="X114">
            <v>34.799999999999997</v>
          </cell>
        </row>
        <row r="115">
          <cell r="A115" t="str">
            <v>У_215  Колбаса Докторская ГОСТ Дугушка, ВЕС, ТМ Стародворье ПОКОМ</v>
          </cell>
          <cell r="B115" t="str">
            <v>кг</v>
          </cell>
          <cell r="C115">
            <v>80.906999999999996</v>
          </cell>
          <cell r="D115"/>
          <cell r="E115">
            <v>2.64</v>
          </cell>
          <cell r="F115"/>
          <cell r="G115">
            <v>0</v>
          </cell>
          <cell r="H115" t="e">
            <v>#N/A</v>
          </cell>
          <cell r="I115">
            <v>5.0999999999999996</v>
          </cell>
          <cell r="J115">
            <v>-2.4599999999999995</v>
          </cell>
          <cell r="K115">
            <v>2.64</v>
          </cell>
          <cell r="P115">
            <v>0.88</v>
          </cell>
          <cell r="Q115"/>
          <cell r="R115"/>
          <cell r="T115">
            <v>0</v>
          </cell>
          <cell r="U115">
            <v>0</v>
          </cell>
          <cell r="V115">
            <v>0</v>
          </cell>
          <cell r="W115">
            <v>5.8109999999999999</v>
          </cell>
          <cell r="X115">
            <v>2.484</v>
          </cell>
        </row>
        <row r="116">
          <cell r="A116" t="str">
            <v>У_231  Колбаса Молочная по-стародворски, ВЕС   ПОКОМ</v>
          </cell>
          <cell r="B116" t="str">
            <v>кг</v>
          </cell>
          <cell r="C116">
            <v>113.298</v>
          </cell>
          <cell r="D116"/>
          <cell r="E116"/>
          <cell r="F116"/>
          <cell r="G116">
            <v>0</v>
          </cell>
          <cell r="H116" t="e">
            <v>#N/A</v>
          </cell>
          <cell r="I116">
            <v>1.3</v>
          </cell>
          <cell r="J116">
            <v>-1.3</v>
          </cell>
          <cell r="K116">
            <v>0</v>
          </cell>
          <cell r="P116">
            <v>0</v>
          </cell>
          <cell r="Q116"/>
          <cell r="R116"/>
          <cell r="T116" t="e">
            <v>#DIV/0!</v>
          </cell>
          <cell r="U116" t="e">
            <v>#DIV/0!</v>
          </cell>
          <cell r="V116">
            <v>0</v>
          </cell>
          <cell r="W116">
            <v>0.28900000000000003</v>
          </cell>
          <cell r="X116">
            <v>3.0013999999999998</v>
          </cell>
        </row>
        <row r="117">
          <cell r="A117" t="str">
            <v>У_352  Сардельки Сочинки с сыром 0,4 кг ТМ Стародворье   ПОКОМ</v>
          </cell>
          <cell r="B117" t="str">
            <v>шт</v>
          </cell>
          <cell r="C117">
            <v>114</v>
          </cell>
          <cell r="D117"/>
          <cell r="E117"/>
          <cell r="F117"/>
          <cell r="G117">
            <v>0</v>
          </cell>
          <cell r="H117" t="e">
            <v>#N/A</v>
          </cell>
          <cell r="J117">
            <v>0</v>
          </cell>
          <cell r="K117">
            <v>0</v>
          </cell>
          <cell r="P117">
            <v>0</v>
          </cell>
          <cell r="Q117"/>
          <cell r="R117"/>
          <cell r="T117" t="e">
            <v>#DIV/0!</v>
          </cell>
          <cell r="U117" t="e">
            <v>#DIV/0!</v>
          </cell>
          <cell r="V117">
            <v>0</v>
          </cell>
          <cell r="W117">
            <v>1.2</v>
          </cell>
          <cell r="X117">
            <v>2.4</v>
          </cell>
        </row>
        <row r="118">
          <cell r="A118" t="str">
            <v>У_363 Сардельки Филейские Вязанка ТМ Вязанка в обол NDX  ПОКОМ</v>
          </cell>
          <cell r="B118" t="str">
            <v>кг</v>
          </cell>
          <cell r="C118">
            <v>3.4529999999999998</v>
          </cell>
          <cell r="D118"/>
          <cell r="E118">
            <v>-0.25600000000000001</v>
          </cell>
          <cell r="F118"/>
          <cell r="G118">
            <v>0</v>
          </cell>
          <cell r="H118" t="e">
            <v>#N/A</v>
          </cell>
          <cell r="J118">
            <v>-0.25600000000000001</v>
          </cell>
          <cell r="K118">
            <v>-0.25600000000000001</v>
          </cell>
          <cell r="P118">
            <v>-8.533333333333333E-2</v>
          </cell>
          <cell r="Q118"/>
          <cell r="R118"/>
          <cell r="T118">
            <v>0</v>
          </cell>
          <cell r="U118">
            <v>0</v>
          </cell>
          <cell r="V118">
            <v>0</v>
          </cell>
          <cell r="W118">
            <v>6.4445999999999994</v>
          </cell>
          <cell r="X118">
            <v>3.5234000000000001</v>
          </cell>
        </row>
        <row r="119">
          <cell r="A119" t="str">
            <v>У_368 Колбаса вареная Молокуша ТМ Вязанка в оболочке полиамид 0,45 кг</v>
          </cell>
          <cell r="B119" t="str">
            <v>шт</v>
          </cell>
          <cell r="C119">
            <v>19</v>
          </cell>
          <cell r="D119"/>
          <cell r="E119">
            <v>2</v>
          </cell>
          <cell r="F119"/>
          <cell r="G119">
            <v>0</v>
          </cell>
          <cell r="H119" t="e">
            <v>#N/A</v>
          </cell>
          <cell r="I119">
            <v>4</v>
          </cell>
          <cell r="J119">
            <v>-2</v>
          </cell>
          <cell r="K119">
            <v>2</v>
          </cell>
          <cell r="P119">
            <v>0.66666666666666663</v>
          </cell>
          <cell r="Q119"/>
          <cell r="R119"/>
          <cell r="T119">
            <v>0</v>
          </cell>
          <cell r="U119">
            <v>0</v>
          </cell>
          <cell r="V119">
            <v>0</v>
          </cell>
          <cell r="W119">
            <v>1.8</v>
          </cell>
          <cell r="X119">
            <v>0.6</v>
          </cell>
        </row>
        <row r="120">
          <cell r="A120" t="str">
            <v>У_446 Сосиски Баварские с сыром 0,35 кг. ТМ Стародворье  Поком</v>
          </cell>
          <cell r="B120" t="str">
            <v>шт</v>
          </cell>
          <cell r="C120">
            <v>781</v>
          </cell>
          <cell r="D120"/>
          <cell r="E120">
            <v>2</v>
          </cell>
          <cell r="F120"/>
          <cell r="G120">
            <v>0</v>
          </cell>
          <cell r="H120" t="e">
            <v>#N/A</v>
          </cell>
          <cell r="I120">
            <v>2</v>
          </cell>
          <cell r="J120">
            <v>0</v>
          </cell>
          <cell r="K120">
            <v>2</v>
          </cell>
          <cell r="P120">
            <v>0.66666666666666663</v>
          </cell>
          <cell r="Q120"/>
          <cell r="R120"/>
          <cell r="T120">
            <v>0</v>
          </cell>
          <cell r="U120">
            <v>0</v>
          </cell>
          <cell r="V120">
            <v>0</v>
          </cell>
          <cell r="W120">
            <v>0.6</v>
          </cell>
          <cell r="X120">
            <v>0.4</v>
          </cell>
        </row>
        <row r="121">
          <cell r="A121" t="str">
            <v>Вареные колбасы «Любительская ГОСТ» Весовой п/а ТМ «Вязанка»</v>
          </cell>
          <cell r="B121" t="str">
            <v>кг</v>
          </cell>
          <cell r="C121"/>
          <cell r="D121"/>
          <cell r="E121"/>
          <cell r="F121"/>
          <cell r="G121">
            <v>1</v>
          </cell>
          <cell r="H121">
            <v>50</v>
          </cell>
          <cell r="J121">
            <v>0</v>
          </cell>
          <cell r="K121">
            <v>0</v>
          </cell>
          <cell r="M121">
            <v>10</v>
          </cell>
          <cell r="P121">
            <v>0</v>
          </cell>
          <cell r="Q121"/>
          <cell r="R121"/>
          <cell r="T121" t="e">
            <v>#DIV/0!</v>
          </cell>
          <cell r="U121" t="e">
            <v>#DIV/0!</v>
          </cell>
          <cell r="V121">
            <v>0</v>
          </cell>
          <cell r="W121">
            <v>0</v>
          </cell>
          <cell r="X121">
            <v>0</v>
          </cell>
          <cell r="Y121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04.01.2024 - 10.01.2024</v>
          </cell>
          <cell r="D2"/>
        </row>
        <row r="3">
          <cell r="A3" t="str">
            <v>Отбор:</v>
          </cell>
          <cell r="B3"/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  <cell r="D3"/>
        </row>
        <row r="5">
          <cell r="A5" t="str">
            <v>Документ.Склад</v>
          </cell>
          <cell r="B5"/>
          <cell r="C5"/>
          <cell r="D5" t="str">
            <v>по заказам</v>
          </cell>
          <cell r="E5"/>
        </row>
        <row r="6">
          <cell r="A6" t="str">
            <v>Номенклатура</v>
          </cell>
          <cell r="B6"/>
          <cell r="C6"/>
          <cell r="D6" t="str">
            <v>Заказано</v>
          </cell>
          <cell r="E6"/>
        </row>
        <row r="7">
          <cell r="A7" t="str">
            <v>Склад ДОНЕЦК</v>
          </cell>
          <cell r="B7"/>
          <cell r="C7"/>
          <cell r="D7">
            <v>30790.967000000001</v>
          </cell>
          <cell r="E7"/>
        </row>
        <row r="8">
          <cell r="A8" t="str">
            <v>ПОКОМ Логистический Партнер</v>
          </cell>
          <cell r="B8"/>
          <cell r="C8"/>
          <cell r="D8">
            <v>30790.967000000001</v>
          </cell>
          <cell r="E8"/>
        </row>
        <row r="9">
          <cell r="A9" t="str">
            <v>Вязанка Логистический Партнер(Кг)</v>
          </cell>
          <cell r="B9"/>
          <cell r="C9"/>
          <cell r="D9">
            <v>1017.784</v>
          </cell>
          <cell r="E9"/>
        </row>
        <row r="10">
          <cell r="A10" t="str">
            <v>005  Колбаса Докторская ГОСТ, Вязанка вектор,ВЕС. ПОКОМ</v>
          </cell>
          <cell r="B10"/>
          <cell r="C10"/>
          <cell r="D10">
            <v>22.1</v>
          </cell>
          <cell r="E10"/>
        </row>
        <row r="11">
          <cell r="A11" t="str">
            <v>016  Сосиски Вязанка Молочные, Вязанка вискофан  ВЕС.ПОКОМ</v>
          </cell>
          <cell r="B11"/>
          <cell r="C11"/>
          <cell r="D11">
            <v>158.85</v>
          </cell>
          <cell r="E11"/>
        </row>
        <row r="12">
          <cell r="A12" t="str">
            <v>017  Сосиски Вязанка Сливочные, Вязанка амицел ВЕС.ПОКОМ</v>
          </cell>
          <cell r="B12"/>
          <cell r="C12"/>
          <cell r="D12">
            <v>258.834</v>
          </cell>
          <cell r="E12"/>
        </row>
        <row r="13">
          <cell r="A13" t="str">
            <v>312  Ветчина Филейская ТМ Вязанка ТС Столичная ВЕС  ПОКОМ</v>
          </cell>
          <cell r="B13"/>
          <cell r="C13"/>
          <cell r="D13">
            <v>116.2</v>
          </cell>
          <cell r="E13"/>
        </row>
        <row r="14">
          <cell r="A14" t="str">
            <v>313 Колбаса вареная Молокуша ТМ Вязанка в оболочке полиамид. ВЕС  ПОКОМ</v>
          </cell>
          <cell r="B14"/>
          <cell r="C14"/>
          <cell r="D14">
            <v>89.3</v>
          </cell>
          <cell r="E14"/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B15"/>
          <cell r="C15"/>
          <cell r="D15">
            <v>220.2</v>
          </cell>
          <cell r="E15"/>
        </row>
        <row r="16">
          <cell r="A16" t="str">
            <v>369 Колбаса Сливушка ТМ Вязанка в оболочке полиамид вес.  ПОКОМ</v>
          </cell>
          <cell r="B16"/>
          <cell r="C16"/>
          <cell r="D16">
            <v>104.1</v>
          </cell>
          <cell r="E16"/>
        </row>
        <row r="17">
          <cell r="A17" t="str">
            <v>370 Ветчина Сливушка с индейкой ТМ Вязанка в оболочке полиамид.</v>
          </cell>
          <cell r="B17"/>
          <cell r="C17"/>
          <cell r="D17">
            <v>39.1</v>
          </cell>
          <cell r="E17"/>
        </row>
        <row r="18">
          <cell r="A18" t="str">
            <v>470 Колбаса Любительская ТМ Вязанка в оболочке полиамид.Мясной продукт категории А.  Поком</v>
          </cell>
          <cell r="B18"/>
          <cell r="C18"/>
          <cell r="D18">
            <v>9.1</v>
          </cell>
          <cell r="E18"/>
        </row>
        <row r="19">
          <cell r="A19" t="str">
            <v>Вязанка Логистический Партнер(Шт)</v>
          </cell>
          <cell r="B19"/>
          <cell r="C19"/>
          <cell r="D19">
            <v>841</v>
          </cell>
          <cell r="E19"/>
        </row>
        <row r="20">
          <cell r="A20" t="str">
            <v>023  Колбаса Докторская ГОСТ, Вязанка вектор, 0,4 кг, ПОКОМ</v>
          </cell>
          <cell r="B20"/>
          <cell r="C20"/>
          <cell r="D20">
            <v>61</v>
          </cell>
          <cell r="E20"/>
        </row>
        <row r="21">
          <cell r="A21" t="str">
            <v>030  Сосиски Вязанка Молочные, Вязанка вискофан МГС, 0.45кг, ПОКОМ</v>
          </cell>
          <cell r="B21"/>
          <cell r="C21"/>
          <cell r="D21">
            <v>300</v>
          </cell>
          <cell r="E21"/>
        </row>
        <row r="22">
          <cell r="A22" t="str">
            <v>032  Сосиски Вязанка Сливочные, Вязанка амицел МГС, 0.45кг, ПОКОМ</v>
          </cell>
          <cell r="B22"/>
          <cell r="C22"/>
          <cell r="D22">
            <v>472</v>
          </cell>
          <cell r="E22"/>
        </row>
        <row r="23">
          <cell r="A23" t="str">
            <v>373 Ветчины «Филейская» Фикс.вес 0,45 Вектор ТМ «Вязанка»  Поком</v>
          </cell>
          <cell r="B23"/>
          <cell r="C23"/>
          <cell r="D23">
            <v>6</v>
          </cell>
          <cell r="E23"/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B24"/>
          <cell r="C24"/>
          <cell r="D24">
            <v>2</v>
          </cell>
          <cell r="E24"/>
        </row>
        <row r="25">
          <cell r="A25" t="str">
            <v>Логистический Партнер кг</v>
          </cell>
          <cell r="B25"/>
          <cell r="C25"/>
          <cell r="D25">
            <v>20525.883000000002</v>
          </cell>
          <cell r="E25"/>
        </row>
        <row r="26">
          <cell r="A26" t="str">
            <v>200  Ветчина Дугушка ТМ Стародворье, вектор в/у    ПОКОМ</v>
          </cell>
          <cell r="B26"/>
          <cell r="C26"/>
          <cell r="D26">
            <v>802.56600000000003</v>
          </cell>
          <cell r="E26"/>
        </row>
        <row r="27">
          <cell r="A27" t="str">
            <v>201  Ветчина Нежная ТМ Особый рецепт, (2,5кг), ПОКОМ</v>
          </cell>
          <cell r="B27"/>
          <cell r="C27"/>
          <cell r="D27">
            <v>3276.68</v>
          </cell>
          <cell r="E27"/>
        </row>
        <row r="28">
          <cell r="A28" t="str">
            <v>215  Колбаса Докторская ГОСТ Дугушка, ВЕС, ТМ Стародворье ПОКОМ</v>
          </cell>
          <cell r="B28"/>
          <cell r="C28"/>
          <cell r="D28">
            <v>37.35</v>
          </cell>
          <cell r="E28"/>
        </row>
        <row r="29">
          <cell r="A29" t="str">
            <v>217  Колбаса Докторская Дугушка, ВЕС, НЕ ГОСТ, ТМ Стародворье ПОКОМ</v>
          </cell>
          <cell r="B29"/>
          <cell r="C29"/>
          <cell r="D29">
            <v>1038.4739999999999</v>
          </cell>
          <cell r="E29"/>
        </row>
        <row r="30">
          <cell r="A30" t="str">
            <v>219  Колбаса Докторская Особая ТМ Особый рецепт, ВЕС  ПОКОМ</v>
          </cell>
          <cell r="B30"/>
          <cell r="C30"/>
          <cell r="D30">
            <v>4616.768</v>
          </cell>
          <cell r="E30"/>
        </row>
        <row r="31">
          <cell r="A31" t="str">
            <v>225  Колбаса Дугушка со шпиком, ВЕС, ТМ Стародворье   ПОКОМ</v>
          </cell>
          <cell r="B31"/>
          <cell r="C31"/>
          <cell r="D31">
            <v>146.97800000000001</v>
          </cell>
          <cell r="E31"/>
        </row>
        <row r="32">
          <cell r="A32" t="str">
            <v>229  Колбаса Молочная Дугушка, в/у, ВЕС, ТМ Стародворье   ПОКОМ</v>
          </cell>
          <cell r="B32"/>
          <cell r="C32"/>
          <cell r="D32">
            <v>1113.268</v>
          </cell>
          <cell r="E32"/>
        </row>
        <row r="33">
          <cell r="A33" t="str">
            <v>230  Колбаса Молочная Особая ТМ Особый рецепт, п/а, ВЕС. ПОКОМ</v>
          </cell>
          <cell r="B33"/>
          <cell r="C33"/>
          <cell r="D33">
            <v>3765.1170000000002</v>
          </cell>
          <cell r="E33"/>
        </row>
        <row r="34">
          <cell r="A34" t="str">
            <v>235  Колбаса Особая ТМ Особый рецепт, ВЕС, ТМ Стародворье ПОКОМ</v>
          </cell>
          <cell r="B34"/>
          <cell r="C34"/>
          <cell r="D34">
            <v>1574.336</v>
          </cell>
          <cell r="E34"/>
        </row>
        <row r="35">
          <cell r="A35" t="str">
            <v>236  Колбаса Рубленая ЗАПЕЧ. Дугушка ТМ Стародворье, вектор, в/к    ПОКОМ</v>
          </cell>
          <cell r="B35"/>
          <cell r="C35"/>
          <cell r="D35">
            <v>349.87799999999999</v>
          </cell>
          <cell r="E35"/>
        </row>
        <row r="36">
          <cell r="A36" t="str">
            <v>239  Колбаса Салями запеч Дугушка, оболочка вектор, ВЕС, ТМ Стародворье  ПОКОМ</v>
          </cell>
          <cell r="B36"/>
          <cell r="C36"/>
          <cell r="D36">
            <v>477.32299999999998</v>
          </cell>
          <cell r="E36"/>
        </row>
        <row r="37">
          <cell r="A37" t="str">
            <v>242  Колбаса Сервелат ЗАПЕЧ.Дугушка ТМ Стародворье, вектор, в/к     ПОКОМ</v>
          </cell>
          <cell r="B37"/>
          <cell r="C37"/>
          <cell r="D37">
            <v>699.04700000000003</v>
          </cell>
          <cell r="E37"/>
        </row>
        <row r="38">
          <cell r="A38" t="str">
            <v>243  Колбаса Сервелат Зернистый, ВЕС.  ПОКОМ</v>
          </cell>
          <cell r="B38"/>
          <cell r="C38"/>
          <cell r="D38">
            <v>0.7</v>
          </cell>
          <cell r="E38"/>
        </row>
        <row r="39">
          <cell r="A39" t="str">
            <v>248  Сардельки Сочные ТМ Особый рецепт,   ПОКОМ</v>
          </cell>
          <cell r="B39"/>
          <cell r="C39"/>
          <cell r="D39">
            <v>115.5</v>
          </cell>
          <cell r="E39"/>
        </row>
        <row r="40">
          <cell r="A40" t="str">
            <v>250  Сардельки стародворские с говядиной в обол. NDX, ВЕС. ПОКОМ</v>
          </cell>
          <cell r="B40"/>
          <cell r="C40"/>
          <cell r="D40">
            <v>388.18099999999998</v>
          </cell>
          <cell r="E40"/>
        </row>
        <row r="41">
          <cell r="A41" t="str">
            <v>253  Сосиски Ганноверские   ПОКОМ</v>
          </cell>
          <cell r="B41"/>
          <cell r="C41"/>
          <cell r="D41">
            <v>22.6</v>
          </cell>
          <cell r="E41"/>
        </row>
        <row r="42">
          <cell r="A42" t="str">
            <v>254  Сосиски Датские, ВЕС, ТМ КОЛБАСНЫЙ СТАНДАРТ ПОКОМ</v>
          </cell>
          <cell r="B42"/>
          <cell r="C42"/>
          <cell r="D42">
            <v>156.624</v>
          </cell>
          <cell r="E42"/>
        </row>
        <row r="43">
          <cell r="A43" t="str">
            <v>255  Сосиски Молочные для завтрака ТМ Особый рецепт, п/а МГС, ВЕС, ТМ Стародворье  ПОКОМ</v>
          </cell>
          <cell r="B43"/>
          <cell r="C43"/>
          <cell r="D43">
            <v>1372.4</v>
          </cell>
          <cell r="E43"/>
        </row>
        <row r="44">
          <cell r="A44" t="str">
            <v>257  Сосиски Молочные оригинальные ТМ Особый рецепт, ВЕС.   ПОКОМ</v>
          </cell>
          <cell r="B44"/>
          <cell r="C44"/>
          <cell r="D44">
            <v>1.3</v>
          </cell>
          <cell r="E44"/>
        </row>
        <row r="45">
          <cell r="A45" t="str">
            <v>265  Колбаса Балыкбургская, ВЕС, ТМ Баварушка  ПОКОМ</v>
          </cell>
          <cell r="B45"/>
          <cell r="C45"/>
          <cell r="D45">
            <v>10.3</v>
          </cell>
          <cell r="E45"/>
        </row>
        <row r="46">
          <cell r="A46" t="str">
            <v>266  Колбаса Филейбургская с сочным окороком, ВЕС, ТМ Баварушка  ПОКОМ</v>
          </cell>
          <cell r="B46"/>
          <cell r="C46"/>
          <cell r="D46">
            <v>46.2</v>
          </cell>
          <cell r="E46"/>
        </row>
        <row r="47">
          <cell r="A47" t="str">
            <v>267  Колбаса Салями Филейбургская зернистая, оболочка фиброуз, ВЕС, ТМ Баварушка  ПОКОМ</v>
          </cell>
          <cell r="B47"/>
          <cell r="C47"/>
          <cell r="D47">
            <v>54.985999999999997</v>
          </cell>
          <cell r="E47"/>
        </row>
        <row r="48">
          <cell r="A48" t="str">
            <v>283  Сосиски Сочинки, ВЕС, ТМ Стародворье ПОКОМ</v>
          </cell>
          <cell r="B48"/>
          <cell r="C48"/>
          <cell r="D48">
            <v>292.14999999999998</v>
          </cell>
          <cell r="E48"/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B49"/>
          <cell r="C49"/>
          <cell r="D49">
            <v>53.3</v>
          </cell>
          <cell r="E49"/>
        </row>
        <row r="50">
          <cell r="A50" t="str">
            <v>358 Колбаса Сервелат Мясорубский ТМ Стародворье с мелкорубленным окороком в вак упак  ПОКОМ</v>
          </cell>
          <cell r="B50"/>
          <cell r="C50"/>
          <cell r="D50">
            <v>10.7</v>
          </cell>
          <cell r="E50"/>
        </row>
        <row r="51">
          <cell r="A51" t="str">
            <v>383 Колбаса Сочинка по-европейски с сочной грудиной ТМ Стародворье в оболочке фиброуз в ва  Поком</v>
          </cell>
          <cell r="B51"/>
          <cell r="C51"/>
          <cell r="D51">
            <v>67.757000000000005</v>
          </cell>
          <cell r="E51"/>
        </row>
        <row r="52">
          <cell r="A52" t="str">
            <v>384  Колбаса Сочинка по-фински с сочным окороком ТМ Стародворье в оболочке фиброуз в ва  Поком</v>
          </cell>
          <cell r="B52"/>
          <cell r="C52"/>
          <cell r="D52">
            <v>30.4</v>
          </cell>
          <cell r="E52"/>
        </row>
        <row r="53">
          <cell r="A53" t="str">
            <v>427 Колбаса Молочная оригинальная ТМ Особый рецепт в оболочке посное издел  Поком</v>
          </cell>
          <cell r="B53"/>
          <cell r="C53"/>
          <cell r="D53">
            <v>5</v>
          </cell>
          <cell r="E53"/>
        </row>
        <row r="54">
          <cell r="A54" t="str">
            <v>Логистический Партнер Шт</v>
          </cell>
          <cell r="B54"/>
          <cell r="C54"/>
          <cell r="D54">
            <v>3930</v>
          </cell>
          <cell r="E54"/>
        </row>
        <row r="55">
          <cell r="A55" t="str">
            <v>043  Ветчина Нежная ТМ Особый рецепт, п/а, 0,4кг    ПОКОМ</v>
          </cell>
          <cell r="B55"/>
          <cell r="C55"/>
          <cell r="D55">
            <v>15</v>
          </cell>
          <cell r="E55"/>
        </row>
        <row r="56">
          <cell r="A56" t="str">
            <v>047  Кол Баварская, белков.обол. в термоусад. пакете 0.17 кг, ТМ Стародворье  ПОКОМ</v>
          </cell>
          <cell r="B56"/>
          <cell r="C56"/>
          <cell r="D56">
            <v>38</v>
          </cell>
          <cell r="E56"/>
        </row>
        <row r="57">
          <cell r="A57" t="str">
            <v>058  Колбаса Докторская Особая ТМ Особый рецепт,  0,5кг, ПОКОМ</v>
          </cell>
          <cell r="B57"/>
          <cell r="C57"/>
          <cell r="D57">
            <v>29</v>
          </cell>
          <cell r="E57"/>
        </row>
        <row r="58">
          <cell r="A58" t="str">
            <v>062  Колбаса Кракушка пряная с сальцем, 0.3кг в/у п/к, БАВАРУШКА ПОКОМ</v>
          </cell>
          <cell r="B58"/>
          <cell r="C58"/>
          <cell r="D58">
            <v>30</v>
          </cell>
          <cell r="E58"/>
        </row>
        <row r="59">
          <cell r="A59" t="str">
            <v>068  Колбаса Особая ТМ Особый рецепт, 0,5 кг, ПОКОМ</v>
          </cell>
          <cell r="B59"/>
          <cell r="C59"/>
          <cell r="D59">
            <v>6</v>
          </cell>
          <cell r="E59"/>
        </row>
        <row r="60">
          <cell r="A60" t="str">
            <v>083  Колбаса Швейцарская 0,17 кг., ШТ., сырокопченая   ПОКОМ</v>
          </cell>
          <cell r="B60"/>
          <cell r="C60"/>
          <cell r="D60">
            <v>77</v>
          </cell>
          <cell r="E60"/>
        </row>
        <row r="61">
          <cell r="A61" t="str">
            <v>094  Сосиски Баварские,  0.35кг, ТМ Колбасный стандарт ПОКОМ</v>
          </cell>
          <cell r="B61"/>
          <cell r="C61"/>
          <cell r="D61">
            <v>8</v>
          </cell>
          <cell r="E61"/>
        </row>
        <row r="62">
          <cell r="A62" t="str">
            <v>115  Колбаса Салями Филейбургская зернистая, в/у 0,35 кг срез, БАВАРУШКА ПОКОМ</v>
          </cell>
          <cell r="B62"/>
          <cell r="C62"/>
          <cell r="D62">
            <v>25</v>
          </cell>
          <cell r="E62"/>
        </row>
        <row r="63">
          <cell r="A63" t="str">
            <v>116  Колбаса Балыкбурская с копченым балыком, в/у 0,35 кг срез, БАВАРУШКА ПОКОМ</v>
          </cell>
          <cell r="B63"/>
          <cell r="C63"/>
          <cell r="D63">
            <v>1</v>
          </cell>
          <cell r="E63"/>
        </row>
        <row r="64">
          <cell r="A64" t="str">
            <v>272  Колбаса Сервелат Филедворский, фиброуз, в/у 0,35 кг срез,  ПОКОМ</v>
          </cell>
          <cell r="B64"/>
          <cell r="C64"/>
          <cell r="D64">
            <v>41</v>
          </cell>
          <cell r="E64"/>
        </row>
        <row r="65">
          <cell r="A65" t="str">
            <v>273  Сосиски Сочинки с сочной грудинкой, МГС 0.4кг,   ПОКОМ</v>
          </cell>
          <cell r="B65"/>
          <cell r="C65"/>
          <cell r="D65">
            <v>559</v>
          </cell>
          <cell r="E65"/>
        </row>
        <row r="66">
          <cell r="A66" t="str">
            <v>296  Колбаса Мясорубская с рубленой грудинкой 0,35кг срез ТМ Стародворье  ПОКОМ</v>
          </cell>
          <cell r="B66"/>
          <cell r="C66"/>
          <cell r="D66">
            <v>140</v>
          </cell>
          <cell r="E66"/>
        </row>
        <row r="67">
          <cell r="A67" t="str">
            <v>301  Сосиски Сочинки по-баварски с сыром,  0.4кг, ТМ Стародворье  ПОКОМ</v>
          </cell>
          <cell r="B67"/>
          <cell r="C67"/>
          <cell r="D67">
            <v>335</v>
          </cell>
          <cell r="E67"/>
        </row>
        <row r="68">
          <cell r="A68" t="str">
            <v>302  Сосиски Сочинки по-баварски,  0.4кг, ТМ Стародворье  ПОКОМ</v>
          </cell>
          <cell r="B68"/>
          <cell r="C68"/>
          <cell r="D68">
            <v>576</v>
          </cell>
          <cell r="E68"/>
        </row>
        <row r="69">
          <cell r="A69" t="str">
            <v>309  Сосиски Сочинки с сыром 0,4 кг ТМ Стародворье  ПОКОМ</v>
          </cell>
          <cell r="B69"/>
          <cell r="C69"/>
          <cell r="D69">
            <v>85</v>
          </cell>
          <cell r="E69"/>
        </row>
        <row r="70">
          <cell r="A70" t="str">
            <v>320  Сосиски Сочинки с сочным окороком 0,4 кг ТМ Стародворье  ПОКОМ</v>
          </cell>
          <cell r="B70"/>
          <cell r="C70"/>
          <cell r="D70">
            <v>164</v>
          </cell>
          <cell r="E70"/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/>
          <cell r="C71"/>
          <cell r="D71">
            <v>26</v>
          </cell>
          <cell r="E71"/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/>
          <cell r="C72"/>
          <cell r="D72">
            <v>3</v>
          </cell>
          <cell r="E72"/>
        </row>
        <row r="73">
          <cell r="A73" t="str">
            <v>352  Сардельки Сочинки с сыром 0,4 кг ТМ Стародворье   ПОКОМ</v>
          </cell>
          <cell r="B73"/>
          <cell r="C73"/>
          <cell r="D73">
            <v>62</v>
          </cell>
          <cell r="E73"/>
        </row>
        <row r="74">
          <cell r="A74" t="str">
            <v>360 Колбаса варено-копченая  Сервелат Левантский ТМ Особый Рецепт  0,35 кг  ПОКОМ</v>
          </cell>
          <cell r="B74"/>
          <cell r="C74"/>
          <cell r="D74">
            <v>7</v>
          </cell>
          <cell r="E74"/>
        </row>
        <row r="75">
          <cell r="A75" t="str">
            <v>361 Колбаса Салями Филейбургская зернистая ТМ Баварушка в оболочке  в вак 0.28кг ПОКОМ</v>
          </cell>
          <cell r="B75"/>
          <cell r="C75"/>
          <cell r="D75">
            <v>8</v>
          </cell>
          <cell r="E75"/>
        </row>
        <row r="76">
          <cell r="A76" t="str">
            <v>364 Колбаса Сервелат Филейбургский с копченой грудинкой ТМ Баварушка  в/у 0,28 кг  ПОКОМ</v>
          </cell>
          <cell r="B76"/>
          <cell r="C76"/>
          <cell r="D76">
            <v>4</v>
          </cell>
          <cell r="E76"/>
        </row>
        <row r="77">
          <cell r="A77" t="str">
            <v>371  Сосиски Сочинки Молочные 0,4 кг ТМ Стародворье  ПОКОМ</v>
          </cell>
          <cell r="B77"/>
          <cell r="C77"/>
          <cell r="D77">
            <v>414</v>
          </cell>
          <cell r="E77"/>
        </row>
        <row r="78">
          <cell r="A78" t="str">
            <v>372  Сосиски Сочинки Сливочные 0,4 кг ТМ Стародворье  ПОКОМ</v>
          </cell>
          <cell r="B78"/>
          <cell r="C78"/>
          <cell r="D78">
            <v>211</v>
          </cell>
          <cell r="E78"/>
        </row>
        <row r="79">
          <cell r="A79" t="str">
            <v>376  Сардельки Сочинки с сочным окороком ТМ Стародворье полиамид мгс ф/в 0,4 кг СК3</v>
          </cell>
          <cell r="B79"/>
          <cell r="C79"/>
          <cell r="D79">
            <v>15</v>
          </cell>
          <cell r="E79"/>
        </row>
        <row r="80">
          <cell r="A80" t="str">
            <v>418 С/к колбасы Мини-салями во вкусом бекона Ядрена копоть Фикс.вес 0,05 б/о Ядрена копоть  Поком</v>
          </cell>
          <cell r="B80"/>
          <cell r="C80"/>
          <cell r="D80">
            <v>15</v>
          </cell>
          <cell r="E80"/>
        </row>
        <row r="81">
          <cell r="A81" t="str">
            <v>446 Сосиски Баварские с сыром 0,35 кг. ТМ Стародворье в оболочке айпил в модифи газовой среде  Поком</v>
          </cell>
          <cell r="B81"/>
          <cell r="C81"/>
          <cell r="D81">
            <v>27</v>
          </cell>
          <cell r="E81"/>
        </row>
        <row r="82">
          <cell r="A82" t="str">
            <v>451 Сосиски «Баварские» Фикс.вес 0,35 П/а ТМ «Стародворье»  Поком</v>
          </cell>
          <cell r="B82"/>
          <cell r="C82"/>
          <cell r="D82">
            <v>26</v>
          </cell>
          <cell r="E82"/>
        </row>
        <row r="83">
          <cell r="A83" t="str">
            <v>458 Колбаса Балыкбургская ТМ Баварушка с мраморным балыком в оболочке черева в вакуу 0,11 кг.  Поком</v>
          </cell>
          <cell r="B83"/>
          <cell r="C83"/>
          <cell r="D83">
            <v>12</v>
          </cell>
          <cell r="E83"/>
        </row>
        <row r="84">
          <cell r="A84" t="str">
            <v>471 Колбаса Балыкбургская ТМ Баварушка с мраморным балыком и нотками кориандра 0,06кг нарезка  Поком</v>
          </cell>
          <cell r="B84"/>
          <cell r="C84"/>
          <cell r="D84">
            <v>321</v>
          </cell>
          <cell r="E84"/>
        </row>
        <row r="85">
          <cell r="A85" t="str">
            <v>472 Колбаса Филейбургская ТМ Баварушка с ароматными пряностями в в/у 0,06 кг нарезка.  Поком</v>
          </cell>
          <cell r="B85"/>
          <cell r="C85"/>
          <cell r="D85">
            <v>328</v>
          </cell>
          <cell r="E85"/>
        </row>
        <row r="86">
          <cell r="A86" t="str">
            <v>473 Колбаса Филейбургская ТМ Баварушка зернистая в вакуумной упаковке 0,06 кг нарезка.  Поком</v>
          </cell>
          <cell r="B86"/>
          <cell r="C86"/>
          <cell r="D86">
            <v>322</v>
          </cell>
          <cell r="E86"/>
        </row>
        <row r="87">
          <cell r="A87" t="str">
            <v>ПОКОМ Логистический Партнер Заморозка</v>
          </cell>
          <cell r="B87"/>
          <cell r="C87"/>
          <cell r="D87">
            <v>4476.3</v>
          </cell>
          <cell r="E87"/>
        </row>
        <row r="88">
          <cell r="A88" t="str">
            <v>Готовые чебупели острые с мясом Горячая штучка 0,3 кг зам  ПОКОМ</v>
          </cell>
          <cell r="B88"/>
          <cell r="C88"/>
          <cell r="D88">
            <v>97</v>
          </cell>
          <cell r="E88"/>
        </row>
        <row r="89">
          <cell r="A89" t="str">
            <v>Готовые чебупели с ветчиной и сыром Горячая штучка 0,3кг зам  ПОКОМ</v>
          </cell>
          <cell r="B89"/>
          <cell r="C89"/>
          <cell r="D89">
            <v>120</v>
          </cell>
          <cell r="E89"/>
        </row>
        <row r="90">
          <cell r="A90" t="str">
            <v>Готовые чебупели сочные с мясом ТМ Горячая штучка  0,3кг зам  ПОКОМ</v>
          </cell>
          <cell r="B90"/>
          <cell r="C90"/>
          <cell r="D90">
            <v>186</v>
          </cell>
          <cell r="E90"/>
        </row>
        <row r="91">
          <cell r="A91" t="str">
            <v>Готовые чебуреки с мясом ТМ Горячая штучка 0,09 кг флоу-пак ПОКОМ</v>
          </cell>
          <cell r="B91"/>
          <cell r="C91"/>
          <cell r="D91">
            <v>34</v>
          </cell>
          <cell r="E91"/>
        </row>
        <row r="92">
          <cell r="A92" t="str">
            <v>Жар-ладушки с клубникой и вишней ТМ Зареченские ТС Зареченские продукты.  Поком</v>
          </cell>
          <cell r="B92"/>
          <cell r="C92"/>
          <cell r="D92">
            <v>13.4</v>
          </cell>
          <cell r="E92"/>
        </row>
        <row r="93">
          <cell r="A93" t="str">
            <v>Жар-ладушки с яблоком и грушей. Изделия хлебобулочные жареные с начинкой зам  ПОКОМ</v>
          </cell>
          <cell r="B93"/>
          <cell r="C93"/>
          <cell r="D93">
            <v>3.7</v>
          </cell>
          <cell r="E93"/>
        </row>
        <row r="94">
          <cell r="A94" t="str">
            <v>Круггетсы с сырным соусом ТМ Горячая штучка 0,25 кг зам  ПОКОМ</v>
          </cell>
          <cell r="B94"/>
          <cell r="C94"/>
          <cell r="D94">
            <v>112</v>
          </cell>
          <cell r="E94"/>
        </row>
        <row r="95">
          <cell r="A95" t="str">
            <v>Круггетсы сочные ТМ Горячая штучка ТС Круггетсы 0,25 кг зам  ПОКОМ</v>
          </cell>
          <cell r="B95"/>
          <cell r="C95"/>
          <cell r="D95">
            <v>70</v>
          </cell>
          <cell r="E95"/>
        </row>
        <row r="96">
          <cell r="A96" t="str">
            <v>Мини-сосиски в тесте "Фрайпики" 1,8кг ВЕС,  ПОКОМ</v>
          </cell>
          <cell r="B96"/>
          <cell r="C96"/>
          <cell r="D96">
            <v>3.6</v>
          </cell>
          <cell r="E96"/>
        </row>
        <row r="97">
          <cell r="A97" t="str">
            <v>Мини-сосиски в тесте "Фрайпики" 3,7кг ВЕС, ТМ Зареченские  ПОКОМ</v>
          </cell>
          <cell r="B97"/>
          <cell r="C97"/>
          <cell r="D97">
            <v>81.400000000000006</v>
          </cell>
          <cell r="E97"/>
        </row>
        <row r="98">
          <cell r="A98" t="str">
            <v>Наггетсы Нагетосы Сочная курочка ТМ Горячая штучка 0,25 кг зам  ПОКОМ</v>
          </cell>
          <cell r="B98"/>
          <cell r="C98"/>
          <cell r="D98">
            <v>325</v>
          </cell>
          <cell r="E98"/>
        </row>
        <row r="99">
          <cell r="A99" t="str">
            <v>Наггетсы с индейкой 0,25кг ТМ Вязанка ТС Няняггетсы Сливушки НД2 замор.  ПОКОМ</v>
          </cell>
          <cell r="B99"/>
          <cell r="C99"/>
          <cell r="D99">
            <v>264</v>
          </cell>
          <cell r="E99"/>
        </row>
        <row r="100">
          <cell r="A100" t="str">
            <v>Наггетсы с куриным филе и сыром ТМ Вязанка ТС Из печи Сливушки 0,25 кг.  Поком</v>
          </cell>
          <cell r="B100"/>
          <cell r="C100"/>
          <cell r="D100">
            <v>36</v>
          </cell>
          <cell r="E100"/>
        </row>
        <row r="101">
          <cell r="A101" t="str">
            <v>Наггетсы хрустящие п/ф ВЕС ПОКОМ</v>
          </cell>
          <cell r="B101"/>
          <cell r="C101"/>
          <cell r="D101">
            <v>12</v>
          </cell>
          <cell r="E101"/>
        </row>
        <row r="102">
          <cell r="A102" t="str">
            <v>Наггетсы Хрустящие ТМ Зареченские ТС Зареченские продукты. Поком</v>
          </cell>
          <cell r="B102"/>
          <cell r="C102"/>
          <cell r="D102">
            <v>118</v>
          </cell>
          <cell r="E102"/>
        </row>
        <row r="103">
          <cell r="A103" t="str">
            <v>Пельмени Grandmeni со сливочным маслом Горячая штучка 0,75 кг ПОКОМ</v>
          </cell>
          <cell r="B103"/>
          <cell r="C103"/>
          <cell r="D103">
            <v>48</v>
          </cell>
          <cell r="E103"/>
        </row>
        <row r="104">
          <cell r="A104" t="str">
            <v>Пельмени Бигбули с мясом, Горячая штучка 0,9кг  ПОКОМ</v>
          </cell>
          <cell r="B104"/>
          <cell r="C104"/>
          <cell r="D104">
            <v>75</v>
          </cell>
          <cell r="E104"/>
        </row>
        <row r="105">
          <cell r="A105" t="str">
            <v>Пельмени Бигбули со слив.маслом 0,9 кг   Поком</v>
          </cell>
          <cell r="B105"/>
          <cell r="C105"/>
          <cell r="D105">
            <v>109</v>
          </cell>
          <cell r="E105"/>
        </row>
        <row r="106">
          <cell r="A106" t="str">
            <v>Пельмени Бигбули со сливочным маслом ТМ Горячая штучка ТС Бигбули ГШ флоу-пак сфера 0,43 УВС.  ПОКОМ</v>
          </cell>
          <cell r="B106"/>
          <cell r="C106"/>
          <cell r="D106">
            <v>21</v>
          </cell>
          <cell r="E106"/>
        </row>
        <row r="107">
          <cell r="A107" t="str">
            <v>Пельмени Бульмени с говядиной и свининой Горячая шт. 0,9 кг  ПОКОМ</v>
          </cell>
          <cell r="B107"/>
          <cell r="C107"/>
          <cell r="D107">
            <v>105</v>
          </cell>
          <cell r="E107"/>
        </row>
        <row r="108">
          <cell r="A108" t="str">
            <v>Пельмени Бульмени с говядиной и свининой Горячая штучка 0,43  ПОКОМ</v>
          </cell>
          <cell r="B108"/>
          <cell r="C108"/>
          <cell r="D108">
            <v>37</v>
          </cell>
          <cell r="E108"/>
        </row>
        <row r="109">
          <cell r="A109" t="str">
            <v>Пельмени Бульмени с говядиной и свининой Наваристые Горячая штучка ВЕС  ПОКОМ</v>
          </cell>
          <cell r="B109"/>
          <cell r="C109"/>
          <cell r="D109">
            <v>445</v>
          </cell>
          <cell r="E109"/>
        </row>
        <row r="110">
          <cell r="A110" t="str">
            <v>Пельмени Бульмени со сливочным маслом Горячая штучка 0,9 кг  ПОКОМ</v>
          </cell>
          <cell r="B110"/>
          <cell r="C110"/>
          <cell r="D110">
            <v>144</v>
          </cell>
          <cell r="E110"/>
        </row>
        <row r="111">
          <cell r="A111" t="str">
            <v>Пельмени Бульмени со сливочным маслом ТМ Горячая шт. 0,43 кг  ПОКОМ</v>
          </cell>
          <cell r="B111"/>
          <cell r="C111"/>
          <cell r="D111">
            <v>40</v>
          </cell>
          <cell r="E111"/>
        </row>
        <row r="112">
          <cell r="A112" t="str">
            <v>Пельмени Мясорубские с рубленой грудинкой ТМ Стародворье фоу-пак классическая форма 0,7 кг.  Поком</v>
          </cell>
          <cell r="B112"/>
          <cell r="C112"/>
          <cell r="D112">
            <v>41</v>
          </cell>
          <cell r="E112"/>
        </row>
        <row r="113">
          <cell r="A113" t="str">
            <v>Пельмени Мясорубские ТМ Стародворье фоу-пак равиоли 0,7 кг.  Поком</v>
          </cell>
          <cell r="B113"/>
          <cell r="C113"/>
          <cell r="D113">
            <v>87</v>
          </cell>
          <cell r="E113"/>
        </row>
        <row r="114">
          <cell r="A114" t="str">
            <v>Пельмени отборные  с говядиной и свининой 0,43кг ушко  Поком</v>
          </cell>
          <cell r="B114"/>
          <cell r="C114"/>
          <cell r="D114">
            <v>14</v>
          </cell>
          <cell r="E114"/>
        </row>
        <row r="115">
          <cell r="A115" t="str">
            <v>Пельмени Отборные из свинины и говядины 0,9 кг ТМ Стародворье ТС Медвежье ушко  ПОКОМ</v>
          </cell>
          <cell r="B115"/>
          <cell r="C115"/>
          <cell r="D115">
            <v>119</v>
          </cell>
          <cell r="E115"/>
        </row>
        <row r="116">
          <cell r="A116" t="str">
            <v>Пельмени отборные с говядиной 0,43кг Поком</v>
          </cell>
          <cell r="B116"/>
          <cell r="C116"/>
          <cell r="D116">
            <v>17</v>
          </cell>
          <cell r="E116"/>
        </row>
        <row r="117">
          <cell r="A117" t="str">
            <v>Пельмени Отборные с говядиной 0,9 кг НОВА ТМ Стародворье ТС Медвежье ушко  ПОКОМ</v>
          </cell>
          <cell r="B117"/>
          <cell r="C117"/>
          <cell r="D117">
            <v>85</v>
          </cell>
          <cell r="E117"/>
        </row>
        <row r="118">
          <cell r="A118" t="str">
            <v>Пельмени С говядиной и свининой, ВЕС, ТМ Славница сфера пуговки  ПОКОМ</v>
          </cell>
          <cell r="B118"/>
          <cell r="C118"/>
          <cell r="D118">
            <v>410</v>
          </cell>
          <cell r="E118"/>
        </row>
        <row r="119">
          <cell r="A119" t="str">
            <v>Пельмени Со свининой и говядиной ТМ Особый рецепт Любимая ложка 1,0 кг  ПОКОМ</v>
          </cell>
          <cell r="B119"/>
          <cell r="C119"/>
          <cell r="D119">
            <v>32</v>
          </cell>
          <cell r="E119"/>
        </row>
        <row r="120">
          <cell r="A120" t="str">
            <v>Пельмени Сочные стародв. сфера 0,43кг  Поком</v>
          </cell>
          <cell r="B120"/>
          <cell r="C120"/>
          <cell r="D120">
            <v>1</v>
          </cell>
          <cell r="E120"/>
        </row>
        <row r="121">
          <cell r="A121" t="str">
            <v>Пельмени Сочные сфера 0,9 кг ТМ Стародворье ПОКОМ</v>
          </cell>
          <cell r="B121"/>
          <cell r="C121"/>
          <cell r="D121">
            <v>5</v>
          </cell>
          <cell r="E121"/>
        </row>
        <row r="122">
          <cell r="A122" t="str">
            <v>У_Готовые чебупели острые с мясом Горячая штучка 0,3 кг зам  ПОКОМ</v>
          </cell>
          <cell r="B122"/>
          <cell r="C122"/>
          <cell r="D122">
            <v>1</v>
          </cell>
          <cell r="E122"/>
        </row>
        <row r="123">
          <cell r="A123" t="str">
            <v>У_Жар-боллы с курочкой и сыром. Кулинарные изделия рубленые в тесте куриные жареные  ПОКОМ</v>
          </cell>
          <cell r="B123"/>
          <cell r="C123"/>
          <cell r="D123">
            <v>12.7</v>
          </cell>
          <cell r="E123"/>
        </row>
        <row r="124">
          <cell r="A124" t="str">
            <v>У_Круггетсы сочные ТМ Горячая штучка ТС Круггетсы 3 кг. Изделия кулинарные рубленые в тесте куриные</v>
          </cell>
          <cell r="B124"/>
          <cell r="C124"/>
          <cell r="D124">
            <v>3</v>
          </cell>
          <cell r="E124"/>
        </row>
        <row r="125">
          <cell r="A125" t="str">
            <v>У_Пельмени Бульмени с говядиной и свининой Горячая штучка 0,43  ПОКОМ</v>
          </cell>
          <cell r="B125"/>
          <cell r="C125"/>
          <cell r="D125">
            <v>1</v>
          </cell>
          <cell r="E125"/>
        </row>
        <row r="126">
          <cell r="A126" t="str">
            <v>У_Пельмени Бульмени со сливочным маслом ТМ Горячая шт. 0,43 кг  ПОКОМ</v>
          </cell>
          <cell r="B126"/>
          <cell r="C126"/>
          <cell r="D126">
            <v>1</v>
          </cell>
          <cell r="E126"/>
        </row>
        <row r="127">
          <cell r="A127" t="str">
            <v>У_Пельмени Быстромени рубл. в тесте из мяса кур. вареные сфера "Мясная галерея" ВЕС</v>
          </cell>
          <cell r="B127"/>
          <cell r="C127"/>
          <cell r="D127">
            <v>35</v>
          </cell>
          <cell r="E127"/>
        </row>
        <row r="128">
          <cell r="A128" t="str">
            <v>У_Пельмени Вл.Стандарт с говядиной и свининой шт. 0,8 кг ТМ Владимирский стандарт   ПОКОМ</v>
          </cell>
          <cell r="B128"/>
          <cell r="C128"/>
          <cell r="D128">
            <v>1</v>
          </cell>
          <cell r="E128"/>
        </row>
        <row r="129">
          <cell r="A129" t="str">
            <v>Фрай-пицца с ветчиной и грибами 3,0 кг. ВЕС.  ПОКОМ</v>
          </cell>
          <cell r="B129"/>
          <cell r="C129"/>
          <cell r="D129">
            <v>12</v>
          </cell>
          <cell r="E129"/>
        </row>
        <row r="130">
          <cell r="A130" t="str">
            <v>Фрай-пицца с ветчиной и грибами ТМ Зареченские ТС Зареченские продукты.  Поком</v>
          </cell>
          <cell r="B130"/>
          <cell r="C130"/>
          <cell r="D130"/>
          <cell r="E130"/>
        </row>
        <row r="131">
          <cell r="A131" t="str">
            <v>Хотстеры ТМ Горячая штучка ТС Хотстеры 0,25 кг зам  ПОКОМ</v>
          </cell>
          <cell r="B131"/>
          <cell r="C131"/>
          <cell r="D131">
            <v>135</v>
          </cell>
          <cell r="E131"/>
        </row>
        <row r="132">
          <cell r="A132" t="str">
            <v>Хрустящие крылышки острые к пиву ТМ Горячая штучка 0,3кг зам  ПОКОМ</v>
          </cell>
          <cell r="B132"/>
          <cell r="C132"/>
          <cell r="D132">
            <v>68</v>
          </cell>
          <cell r="E132"/>
        </row>
        <row r="133">
          <cell r="A133" t="str">
            <v>Хрустящие крылышки ТМ Горячая штучка 0,3 кг зам  ПОКОМ</v>
          </cell>
          <cell r="B133"/>
          <cell r="C133"/>
          <cell r="D133">
            <v>100</v>
          </cell>
          <cell r="E133"/>
        </row>
        <row r="134">
          <cell r="A134" t="str">
            <v>Хрустящие крылышки ТМ Зареченские ТС Зареченские продукты.   Поком</v>
          </cell>
          <cell r="B134"/>
          <cell r="C134"/>
          <cell r="D134">
            <v>59.6</v>
          </cell>
          <cell r="E134"/>
        </row>
        <row r="135">
          <cell r="A135" t="str">
            <v>Чебупай сочное яблоко ТМ Горячая штучка ТС Чебупай 0,2 кг УВС.  зам  ПОКОМ</v>
          </cell>
          <cell r="B135"/>
          <cell r="C135"/>
          <cell r="D135">
            <v>43</v>
          </cell>
          <cell r="E135"/>
        </row>
        <row r="136">
          <cell r="A136" t="str">
            <v>Чебупай спелая вишня ТМ Горячая штучка ТС Чебупай 0,2 кг УВС. зам  ПОКОМ</v>
          </cell>
          <cell r="B136"/>
          <cell r="C136"/>
          <cell r="D136">
            <v>57</v>
          </cell>
          <cell r="E136"/>
        </row>
        <row r="137">
          <cell r="A137" t="str">
            <v>Чебупели с мясом Базовый ассортимент Фикс.вес 0,48 Лоток Горячая штучка ХХЛ  Поком</v>
          </cell>
          <cell r="B137"/>
          <cell r="C137"/>
          <cell r="D137">
            <v>7</v>
          </cell>
          <cell r="E137"/>
        </row>
        <row r="138">
          <cell r="A138" t="str">
            <v>Чебупицца курочка по-итальянски Горячая штучка 0,25 кг зам  ПОКОМ</v>
          </cell>
          <cell r="B138"/>
          <cell r="C138"/>
          <cell r="D138">
            <v>182</v>
          </cell>
          <cell r="E138"/>
        </row>
        <row r="139">
          <cell r="A139" t="str">
            <v>Чебупицца Пепперони ТМ Горячая штучка ТС Чебупицца 0.25кг зам  ПОКОМ</v>
          </cell>
          <cell r="B139"/>
          <cell r="C139"/>
          <cell r="D139">
            <v>186</v>
          </cell>
          <cell r="E139"/>
        </row>
        <row r="140">
          <cell r="A140" t="str">
            <v>Чебуреки Мясные вес 2,7 кг ТМ Зареченские ТС Зареченские продукты   Поком</v>
          </cell>
          <cell r="B140"/>
          <cell r="C140"/>
          <cell r="D140">
            <v>13.9</v>
          </cell>
          <cell r="E140"/>
        </row>
        <row r="141">
          <cell r="A141" t="str">
            <v>Чебуреки сочные ТМ Зареченские ТС Зареченские продукты.  Поком</v>
          </cell>
          <cell r="B141"/>
          <cell r="C141"/>
          <cell r="D141">
            <v>110</v>
          </cell>
          <cell r="E141"/>
        </row>
        <row r="142">
          <cell r="A142" t="str">
            <v>Чебуречище горячая штучка 0,14кг Поком</v>
          </cell>
          <cell r="B142"/>
          <cell r="C142"/>
          <cell r="D142">
            <v>137</v>
          </cell>
          <cell r="E142"/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5"/>
  <sheetViews>
    <sheetView tabSelected="1" workbookViewId="0">
      <pane ySplit="5" topLeftCell="A15" activePane="bottomLeft" state="frozen"/>
      <selection pane="bottomLeft" activeCell="V25" sqref="V25"/>
    </sheetView>
  </sheetViews>
  <sheetFormatPr defaultColWidth="10.5" defaultRowHeight="11.45" customHeight="1" outlineLevelRow="1" x14ac:dyDescent="0.2"/>
  <cols>
    <col min="1" max="1" width="62" style="1" customWidth="1"/>
    <col min="2" max="2" width="4.6640625" style="1" customWidth="1"/>
    <col min="3" max="6" width="7.83203125" style="1" customWidth="1"/>
    <col min="7" max="7" width="5" style="24" customWidth="1"/>
    <col min="8" max="8" width="5" style="2" customWidth="1"/>
    <col min="9" max="10" width="7.5" style="2" customWidth="1"/>
    <col min="11" max="12" width="1.33203125" style="2" customWidth="1"/>
    <col min="13" max="13" width="7.5" style="2" customWidth="1"/>
    <col min="14" max="15" width="1.5" style="2" customWidth="1"/>
    <col min="16" max="17" width="7.5" style="2" customWidth="1"/>
    <col min="18" max="21" width="8.6640625" style="2" customWidth="1"/>
    <col min="22" max="22" width="7.5" style="2" customWidth="1"/>
    <col min="23" max="23" width="13.83203125" style="2" customWidth="1"/>
    <col min="24" max="25" width="5.5" style="2" customWidth="1"/>
    <col min="26" max="28" width="7.6640625" style="2" customWidth="1"/>
    <col min="29" max="29" width="20.1640625" style="2" customWidth="1"/>
    <col min="30" max="16384" width="10.5" style="2"/>
  </cols>
  <sheetData>
    <row r="1" spans="1:33" ht="12.95" customHeight="1" outlineLevel="1" x14ac:dyDescent="0.2">
      <c r="A1" s="3" t="s">
        <v>0</v>
      </c>
      <c r="B1" s="3"/>
      <c r="C1" s="3"/>
    </row>
    <row r="2" spans="1:33" ht="12.95" customHeight="1" outlineLevel="1" thickBot="1" x14ac:dyDescent="0.25">
      <c r="B2" s="3"/>
      <c r="C2" s="3"/>
    </row>
    <row r="3" spans="1:33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110</v>
      </c>
      <c r="H3" s="12" t="s">
        <v>111</v>
      </c>
      <c r="I3" s="13" t="s">
        <v>112</v>
      </c>
      <c r="J3" s="13" t="s">
        <v>113</v>
      </c>
      <c r="K3" s="13" t="s">
        <v>114</v>
      </c>
      <c r="L3" s="13" t="s">
        <v>115</v>
      </c>
      <c r="M3" s="14" t="s">
        <v>116</v>
      </c>
      <c r="N3" s="14" t="s">
        <v>116</v>
      </c>
      <c r="O3" s="14" t="s">
        <v>116</v>
      </c>
      <c r="P3" s="13" t="s">
        <v>117</v>
      </c>
      <c r="Q3" s="14" t="s">
        <v>139</v>
      </c>
      <c r="R3" s="39" t="s">
        <v>118</v>
      </c>
      <c r="S3" s="40" t="s">
        <v>118</v>
      </c>
      <c r="T3" s="40" t="s">
        <v>118</v>
      </c>
      <c r="U3" s="41" t="s">
        <v>118</v>
      </c>
      <c r="V3" s="15" t="s">
        <v>119</v>
      </c>
      <c r="W3" s="16"/>
      <c r="X3" s="13" t="s">
        <v>120</v>
      </c>
      <c r="Y3" s="13" t="s">
        <v>121</v>
      </c>
      <c r="Z3" s="13" t="s">
        <v>117</v>
      </c>
      <c r="AA3" s="13" t="s">
        <v>117</v>
      </c>
      <c r="AB3" s="13" t="s">
        <v>117</v>
      </c>
      <c r="AC3" s="1" t="s">
        <v>122</v>
      </c>
      <c r="AD3" s="13" t="s">
        <v>123</v>
      </c>
      <c r="AE3" s="13" t="s">
        <v>123</v>
      </c>
      <c r="AF3" s="13" t="s">
        <v>123</v>
      </c>
      <c r="AG3" s="13" t="s">
        <v>123</v>
      </c>
    </row>
    <row r="4" spans="1:33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111</v>
      </c>
      <c r="I4" s="13"/>
      <c r="J4" s="13"/>
      <c r="K4" s="13"/>
      <c r="L4" s="17" t="s">
        <v>124</v>
      </c>
      <c r="M4" s="14" t="s">
        <v>130</v>
      </c>
      <c r="N4" s="18"/>
      <c r="O4" s="18"/>
      <c r="P4" s="14" t="s">
        <v>131</v>
      </c>
      <c r="Q4" s="13"/>
      <c r="R4" s="42" t="s">
        <v>140</v>
      </c>
      <c r="S4" s="43" t="s">
        <v>141</v>
      </c>
      <c r="T4" s="43" t="s">
        <v>142</v>
      </c>
      <c r="U4" s="44"/>
      <c r="V4" s="15" t="s">
        <v>126</v>
      </c>
      <c r="W4" s="16" t="s">
        <v>127</v>
      </c>
      <c r="X4" s="13"/>
      <c r="Y4" s="13"/>
      <c r="Z4" s="14" t="s">
        <v>128</v>
      </c>
      <c r="AA4" s="14" t="s">
        <v>129</v>
      </c>
      <c r="AB4" s="14" t="s">
        <v>125</v>
      </c>
      <c r="AC4" s="1"/>
      <c r="AD4" s="13" t="s">
        <v>140</v>
      </c>
      <c r="AE4" s="13" t="s">
        <v>141</v>
      </c>
      <c r="AF4" s="43" t="s">
        <v>142</v>
      </c>
      <c r="AG4" s="43" t="s">
        <v>143</v>
      </c>
    </row>
    <row r="5" spans="1:33" ht="12" customHeight="1" x14ac:dyDescent="0.2">
      <c r="A5" s="6"/>
      <c r="B5" s="7"/>
      <c r="C5" s="5"/>
      <c r="D5" s="5"/>
      <c r="E5" s="20">
        <f t="shared" ref="E5:F5" si="0">SUM(E6:E264)</f>
        <v>25617.732</v>
      </c>
      <c r="F5" s="20">
        <f t="shared" si="0"/>
        <v>21053.832999999991</v>
      </c>
      <c r="G5" s="11"/>
      <c r="H5" s="19"/>
      <c r="I5" s="20">
        <f t="shared" ref="I5:V5" si="1">SUM(I6:I264)</f>
        <v>26314.667000000001</v>
      </c>
      <c r="J5" s="20">
        <f t="shared" si="1"/>
        <v>-696.93500000000029</v>
      </c>
      <c r="K5" s="20">
        <f t="shared" si="1"/>
        <v>0</v>
      </c>
      <c r="L5" s="20">
        <f t="shared" si="1"/>
        <v>0</v>
      </c>
      <c r="M5" s="20">
        <f t="shared" si="1"/>
        <v>11186.87466666667</v>
      </c>
      <c r="N5" s="20">
        <f t="shared" si="1"/>
        <v>0</v>
      </c>
      <c r="O5" s="20">
        <f t="shared" si="1"/>
        <v>0</v>
      </c>
      <c r="P5" s="20">
        <f t="shared" si="1"/>
        <v>8539.2439999999988</v>
      </c>
      <c r="Q5" s="21">
        <f t="shared" si="1"/>
        <v>51962.423333333347</v>
      </c>
      <c r="R5" s="45">
        <f t="shared" ref="R5:U5" si="2">SUM(R6:R264)</f>
        <v>1300</v>
      </c>
      <c r="S5" s="21">
        <f t="shared" si="2"/>
        <v>13417.716279069768</v>
      </c>
      <c r="T5" s="21">
        <f t="shared" si="2"/>
        <v>19276.020193798453</v>
      </c>
      <c r="U5" s="46">
        <f t="shared" si="2"/>
        <v>17949.368701550386</v>
      </c>
      <c r="V5" s="22">
        <f t="shared" si="1"/>
        <v>0</v>
      </c>
      <c r="W5" s="23"/>
      <c r="X5" s="13"/>
      <c r="Y5" s="13"/>
      <c r="Z5" s="20">
        <f>SUM(Z6:Z264)</f>
        <v>6548.3526000000002</v>
      </c>
      <c r="AA5" s="20">
        <f>SUM(AA6:AA264)</f>
        <v>5780.4804000000004</v>
      </c>
      <c r="AB5" s="20">
        <f>SUM(AB6:AB264)</f>
        <v>4736.7716666666684</v>
      </c>
      <c r="AC5" s="1"/>
      <c r="AD5" s="20">
        <f>SUM(AD6:AD264)</f>
        <v>1300</v>
      </c>
      <c r="AE5" s="20">
        <f t="shared" ref="AE5:AF5" si="3">SUM(AE6:AE264)</f>
        <v>12365.611627906974</v>
      </c>
      <c r="AF5" s="20">
        <f t="shared" si="3"/>
        <v>17678.52085271318</v>
      </c>
      <c r="AG5" s="20">
        <f t="shared" ref="AG5" si="4">SUM(AG6:AG264)</f>
        <v>16483.94730620155</v>
      </c>
    </row>
    <row r="6" spans="1:33" ht="11.1" customHeight="1" x14ac:dyDescent="0.2">
      <c r="A6" s="8" t="s">
        <v>8</v>
      </c>
      <c r="B6" s="8" t="s">
        <v>9</v>
      </c>
      <c r="C6" s="9">
        <v>10.737</v>
      </c>
      <c r="D6" s="9"/>
      <c r="E6" s="9">
        <v>4.5659999999999998</v>
      </c>
      <c r="F6" s="9">
        <v>-5.78</v>
      </c>
      <c r="G6" s="24">
        <f>VLOOKUP(A6,[1]TDSheet!$A:$G,7,0)</f>
        <v>1</v>
      </c>
      <c r="H6" s="2">
        <f>VLOOKUP(A6,[1]TDSheet!$A:$H,8,0)</f>
        <v>50</v>
      </c>
      <c r="I6" s="2">
        <f>VLOOKUP(A6,[2]TDSheet!$A:$E,4,0)</f>
        <v>22.1</v>
      </c>
      <c r="J6" s="2">
        <f>E6-I6</f>
        <v>-17.534000000000002</v>
      </c>
      <c r="M6" s="2">
        <f>VLOOKUP(A6,[1]TDSheet!$A:$Q,17,0)</f>
        <v>198.89499999999998</v>
      </c>
      <c r="P6" s="2">
        <f>E6/3</f>
        <v>1.522</v>
      </c>
      <c r="Q6" s="36">
        <v>100</v>
      </c>
      <c r="R6" s="48"/>
      <c r="S6" s="25">
        <v>23.255813953488374</v>
      </c>
      <c r="T6" s="25">
        <v>38.372093023255815</v>
      </c>
      <c r="U6" s="49">
        <f>Q6-S6-T6</f>
        <v>38.372093023255815</v>
      </c>
      <c r="V6" s="38"/>
      <c r="X6" s="2">
        <f>(F6+M6+R6+S6+T6+U6)/P6</f>
        <v>192.58541392904073</v>
      </c>
      <c r="Y6" s="2">
        <f>(F6+M6)/P6</f>
        <v>126.88239159001313</v>
      </c>
      <c r="Z6" s="2">
        <f>VLOOKUP(A6,[1]TDSheet!$A:$W,23,0)</f>
        <v>35.1004</v>
      </c>
      <c r="AA6" s="2">
        <f>VLOOKUP(A6,[1]TDSheet!$A:$X,24,0)</f>
        <v>32.190399999999997</v>
      </c>
      <c r="AB6" s="2">
        <f>VLOOKUP(A6,[1]TDSheet!$A:$P,16,0)</f>
        <v>34.445</v>
      </c>
      <c r="AD6" s="2">
        <f t="shared" ref="AD6:AD8" si="5">R6*G6</f>
        <v>0</v>
      </c>
      <c r="AE6" s="2">
        <f t="shared" ref="AE6:AE8" si="6">S6*G6</f>
        <v>23.255813953488374</v>
      </c>
      <c r="AF6" s="2">
        <f t="shared" ref="AF6:AF8" si="7">T6*G6</f>
        <v>38.372093023255815</v>
      </c>
      <c r="AG6" s="2">
        <f>U6*G6</f>
        <v>38.372093023255815</v>
      </c>
    </row>
    <row r="7" spans="1:33" ht="11.1" customHeight="1" x14ac:dyDescent="0.2">
      <c r="A7" s="8" t="s">
        <v>10</v>
      </c>
      <c r="B7" s="8" t="s">
        <v>9</v>
      </c>
      <c r="C7" s="9">
        <v>11.513</v>
      </c>
      <c r="D7" s="9">
        <v>231.63900000000001</v>
      </c>
      <c r="E7" s="9">
        <v>155.86500000000001</v>
      </c>
      <c r="F7" s="9">
        <v>75.781999999999996</v>
      </c>
      <c r="G7" s="24">
        <f>VLOOKUP(A7,[1]TDSheet!$A:$G,7,0)</f>
        <v>1</v>
      </c>
      <c r="H7" s="2">
        <f>VLOOKUP(A7,[1]TDSheet!$A:$H,8,0)</f>
        <v>45</v>
      </c>
      <c r="I7" s="2">
        <f>VLOOKUP(A7,[2]TDSheet!$A:$E,4,0)</f>
        <v>158.85</v>
      </c>
      <c r="J7" s="2">
        <f t="shared" ref="J7:J70" si="8">E7-I7</f>
        <v>-2.9849999999999852</v>
      </c>
      <c r="P7" s="2">
        <f t="shared" ref="P7:P70" si="9">E7/3</f>
        <v>51.955000000000005</v>
      </c>
      <c r="Q7" s="37">
        <f>8*P7-M7-F7</f>
        <v>339.85800000000006</v>
      </c>
      <c r="R7" s="48"/>
      <c r="S7" s="25">
        <v>79.036744186046533</v>
      </c>
      <c r="T7" s="25">
        <v>130.41062790697677</v>
      </c>
      <c r="U7" s="49">
        <f t="shared" ref="U7:U70" si="10">Q7-S7-T7</f>
        <v>130.41062790697677</v>
      </c>
      <c r="V7" s="38"/>
      <c r="X7" s="2">
        <f t="shared" ref="X7:X70" si="11">(F7+M7+R7+S7+T7+U7)/P7</f>
        <v>8.0000000000000018</v>
      </c>
      <c r="Y7" s="2">
        <f t="shared" ref="Y7:Y70" si="12">(F7+M7)/P7</f>
        <v>1.4586084111250117</v>
      </c>
      <c r="Z7" s="2">
        <f>VLOOKUP(A7,[1]TDSheet!$A:$W,23,0)</f>
        <v>27.792399999999997</v>
      </c>
      <c r="AA7" s="2">
        <f>VLOOKUP(A7,[1]TDSheet!$A:$X,24,0)</f>
        <v>31.395600000000002</v>
      </c>
      <c r="AB7" s="2">
        <f>VLOOKUP(A7,[1]TDSheet!$A:$P,16,0)</f>
        <v>19.965666666666667</v>
      </c>
      <c r="AD7" s="2">
        <f t="shared" si="5"/>
        <v>0</v>
      </c>
      <c r="AE7" s="2">
        <f t="shared" si="6"/>
        <v>79.036744186046533</v>
      </c>
      <c r="AF7" s="2">
        <f t="shared" si="7"/>
        <v>130.41062790697677</v>
      </c>
      <c r="AG7" s="2">
        <f t="shared" ref="AG7:AG70" si="13">U7*G7</f>
        <v>130.41062790697677</v>
      </c>
    </row>
    <row r="8" spans="1:33" ht="11.1" customHeight="1" x14ac:dyDescent="0.2">
      <c r="A8" s="8" t="s">
        <v>11</v>
      </c>
      <c r="B8" s="8" t="s">
        <v>9</v>
      </c>
      <c r="C8" s="9">
        <v>70.067999999999998</v>
      </c>
      <c r="D8" s="9">
        <v>446.89600000000002</v>
      </c>
      <c r="E8" s="9">
        <v>283.64299999999997</v>
      </c>
      <c r="F8" s="9">
        <v>226.631</v>
      </c>
      <c r="G8" s="24">
        <f>VLOOKUP(A8,[1]TDSheet!$A:$G,7,0)</f>
        <v>1</v>
      </c>
      <c r="H8" s="2">
        <f>VLOOKUP(A8,[1]TDSheet!$A:$H,8,0)</f>
        <v>45</v>
      </c>
      <c r="I8" s="2">
        <f>VLOOKUP(A8,[2]TDSheet!$A:$E,4,0)</f>
        <v>258.834</v>
      </c>
      <c r="J8" s="2">
        <f t="shared" si="8"/>
        <v>24.808999999999969</v>
      </c>
      <c r="P8" s="2">
        <f t="shared" si="9"/>
        <v>94.547666666666657</v>
      </c>
      <c r="Q8" s="37">
        <f>9*P8-M8-F8</f>
        <v>624.29799999999989</v>
      </c>
      <c r="R8" s="48"/>
      <c r="S8" s="25">
        <v>145.18558139534881</v>
      </c>
      <c r="T8" s="25">
        <v>239.55620930232556</v>
      </c>
      <c r="U8" s="49">
        <f t="shared" si="10"/>
        <v>239.55620930232556</v>
      </c>
      <c r="V8" s="38"/>
      <c r="X8" s="2">
        <f t="shared" si="11"/>
        <v>9</v>
      </c>
      <c r="Y8" s="2">
        <f t="shared" si="12"/>
        <v>2.3970025701321735</v>
      </c>
      <c r="Z8" s="2">
        <f>VLOOKUP(A8,[1]TDSheet!$A:$W,23,0)</f>
        <v>54.448</v>
      </c>
      <c r="AA8" s="2">
        <f>VLOOKUP(A8,[1]TDSheet!$A:$X,24,0)</f>
        <v>58.307200000000002</v>
      </c>
      <c r="AB8" s="2">
        <f>VLOOKUP(A8,[1]TDSheet!$A:$P,16,0)</f>
        <v>33.616</v>
      </c>
      <c r="AD8" s="2">
        <f t="shared" si="5"/>
        <v>0</v>
      </c>
      <c r="AE8" s="2">
        <f t="shared" si="6"/>
        <v>145.18558139534881</v>
      </c>
      <c r="AF8" s="2">
        <f t="shared" si="7"/>
        <v>239.55620930232556</v>
      </c>
      <c r="AG8" s="2">
        <f t="shared" si="13"/>
        <v>239.55620930232556</v>
      </c>
    </row>
    <row r="9" spans="1:33" ht="11.1" customHeight="1" x14ac:dyDescent="0.2">
      <c r="A9" s="8" t="s">
        <v>12</v>
      </c>
      <c r="B9" s="8" t="s">
        <v>13</v>
      </c>
      <c r="C9" s="9">
        <v>-3</v>
      </c>
      <c r="D9" s="9">
        <v>57</v>
      </c>
      <c r="E9" s="9">
        <v>52</v>
      </c>
      <c r="F9" s="9">
        <v>2</v>
      </c>
      <c r="G9" s="24">
        <f>VLOOKUP(A9,[1]TDSheet!$A:$G,7,0)</f>
        <v>0.4</v>
      </c>
      <c r="H9" s="2">
        <f>VLOOKUP(A9,[1]TDSheet!$A:$H,8,0)</f>
        <v>50</v>
      </c>
      <c r="I9" s="2">
        <f>VLOOKUP(A9,[2]TDSheet!$A:$E,4,0)</f>
        <v>61</v>
      </c>
      <c r="J9" s="2">
        <f t="shared" si="8"/>
        <v>-9</v>
      </c>
      <c r="M9" s="2">
        <f>VLOOKUP(A9,[1]TDSheet!$A:$Q,17,0)</f>
        <v>78</v>
      </c>
      <c r="P9" s="2">
        <f t="shared" si="9"/>
        <v>17.333333333333332</v>
      </c>
      <c r="Q9" s="37">
        <f>12*P9-M9-F9</f>
        <v>128</v>
      </c>
      <c r="R9" s="48"/>
      <c r="S9" s="25">
        <v>29.767441860465116</v>
      </c>
      <c r="T9" s="25">
        <v>49.116279069767444</v>
      </c>
      <c r="U9" s="49">
        <f t="shared" si="10"/>
        <v>49.116279069767444</v>
      </c>
      <c r="V9" s="38"/>
      <c r="X9" s="2">
        <f t="shared" si="11"/>
        <v>12</v>
      </c>
      <c r="Y9" s="2">
        <f t="shared" si="12"/>
        <v>4.6153846153846159</v>
      </c>
      <c r="Z9" s="2">
        <f>VLOOKUP(A9,[1]TDSheet!$A:$W,23,0)</f>
        <v>8</v>
      </c>
      <c r="AA9" s="2">
        <f>VLOOKUP(A9,[1]TDSheet!$A:$X,24,0)</f>
        <v>6.6</v>
      </c>
      <c r="AB9" s="2">
        <f>VLOOKUP(A9,[1]TDSheet!$A:$P,16,0)</f>
        <v>12</v>
      </c>
      <c r="AD9" s="2">
        <f>R9*G9</f>
        <v>0</v>
      </c>
      <c r="AE9" s="2">
        <f>S9*G9</f>
        <v>11.906976744186046</v>
      </c>
      <c r="AF9" s="2">
        <f>T9*G9</f>
        <v>19.646511627906978</v>
      </c>
      <c r="AG9" s="2">
        <f t="shared" si="13"/>
        <v>19.646511627906978</v>
      </c>
    </row>
    <row r="10" spans="1:33" ht="11.1" customHeight="1" x14ac:dyDescent="0.2">
      <c r="A10" s="8" t="s">
        <v>14</v>
      </c>
      <c r="B10" s="8" t="s">
        <v>13</v>
      </c>
      <c r="C10" s="9">
        <v>24</v>
      </c>
      <c r="D10" s="9">
        <v>396</v>
      </c>
      <c r="E10" s="9">
        <v>277</v>
      </c>
      <c r="F10" s="9">
        <v>125</v>
      </c>
      <c r="G10" s="24">
        <f>VLOOKUP(A10,[1]TDSheet!$A:$G,7,0)</f>
        <v>0.45</v>
      </c>
      <c r="H10" s="2">
        <f>VLOOKUP(A10,[1]TDSheet!$A:$H,8,0)</f>
        <v>45</v>
      </c>
      <c r="I10" s="2">
        <f>VLOOKUP(A10,[2]TDSheet!$A:$E,4,0)</f>
        <v>300</v>
      </c>
      <c r="J10" s="2">
        <f t="shared" si="8"/>
        <v>-23</v>
      </c>
      <c r="M10" s="2">
        <f>VLOOKUP(A10,[1]TDSheet!$A:$Q,17,0)</f>
        <v>50</v>
      </c>
      <c r="P10" s="2">
        <f t="shared" si="9"/>
        <v>92.333333333333329</v>
      </c>
      <c r="Q10" s="37">
        <f>9*P10-M10-F10</f>
        <v>656</v>
      </c>
      <c r="R10" s="48"/>
      <c r="S10" s="25">
        <v>152.55813953488374</v>
      </c>
      <c r="T10" s="25">
        <v>251.72093023255815</v>
      </c>
      <c r="U10" s="49">
        <f t="shared" si="10"/>
        <v>251.72093023255815</v>
      </c>
      <c r="V10" s="38"/>
      <c r="X10" s="2">
        <f t="shared" si="11"/>
        <v>9</v>
      </c>
      <c r="Y10" s="2">
        <f t="shared" si="12"/>
        <v>1.8953068592057762</v>
      </c>
      <c r="Z10" s="2">
        <f>VLOOKUP(A10,[1]TDSheet!$A:$W,23,0)</f>
        <v>44</v>
      </c>
      <c r="AA10" s="2">
        <f>VLOOKUP(A10,[1]TDSheet!$A:$X,24,0)</f>
        <v>56.2</v>
      </c>
      <c r="AB10" s="2">
        <f>VLOOKUP(A10,[1]TDSheet!$A:$P,16,0)</f>
        <v>41</v>
      </c>
      <c r="AD10" s="2">
        <f t="shared" ref="AD10:AD73" si="14">R10*G10</f>
        <v>0</v>
      </c>
      <c r="AE10" s="2">
        <f t="shared" ref="AE10:AE73" si="15">S10*G10</f>
        <v>68.651162790697683</v>
      </c>
      <c r="AF10" s="2">
        <f t="shared" ref="AF10:AF73" si="16">T10*G10</f>
        <v>113.27441860465117</v>
      </c>
      <c r="AG10" s="2">
        <f t="shared" si="13"/>
        <v>113.27441860465117</v>
      </c>
    </row>
    <row r="11" spans="1:33" ht="11.1" customHeight="1" x14ac:dyDescent="0.2">
      <c r="A11" s="8" t="s">
        <v>15</v>
      </c>
      <c r="B11" s="8" t="s">
        <v>13</v>
      </c>
      <c r="C11" s="9">
        <v>60</v>
      </c>
      <c r="D11" s="9">
        <v>858</v>
      </c>
      <c r="E11" s="9">
        <v>444</v>
      </c>
      <c r="F11" s="9">
        <v>455</v>
      </c>
      <c r="G11" s="24">
        <f>VLOOKUP(A11,[1]TDSheet!$A:$G,7,0)</f>
        <v>0.45</v>
      </c>
      <c r="H11" s="2">
        <f>VLOOKUP(A11,[1]TDSheet!$A:$H,8,0)</f>
        <v>45</v>
      </c>
      <c r="I11" s="2">
        <f>VLOOKUP(A11,[2]TDSheet!$A:$E,4,0)</f>
        <v>472</v>
      </c>
      <c r="J11" s="2">
        <f t="shared" si="8"/>
        <v>-28</v>
      </c>
      <c r="P11" s="2">
        <f t="shared" si="9"/>
        <v>148</v>
      </c>
      <c r="Q11" s="37">
        <f>10*P11-M11-F11</f>
        <v>1025</v>
      </c>
      <c r="R11" s="48"/>
      <c r="S11" s="25">
        <v>238.37209302325581</v>
      </c>
      <c r="T11" s="25">
        <v>393.31395348837208</v>
      </c>
      <c r="U11" s="49">
        <v>340</v>
      </c>
      <c r="V11" s="38"/>
      <c r="X11" s="2">
        <f t="shared" si="11"/>
        <v>9.6397705845380255</v>
      </c>
      <c r="Y11" s="2">
        <f t="shared" si="12"/>
        <v>3.0743243243243241</v>
      </c>
      <c r="Z11" s="2">
        <f>VLOOKUP(A11,[1]TDSheet!$A:$W,23,0)</f>
        <v>93.4</v>
      </c>
      <c r="AA11" s="2">
        <f>VLOOKUP(A11,[1]TDSheet!$A:$X,24,0)</f>
        <v>113.4</v>
      </c>
      <c r="AB11" s="2">
        <f>VLOOKUP(A11,[1]TDSheet!$A:$P,16,0)</f>
        <v>50</v>
      </c>
      <c r="AD11" s="2">
        <f t="shared" si="14"/>
        <v>0</v>
      </c>
      <c r="AE11" s="2">
        <f t="shared" si="15"/>
        <v>107.26744186046511</v>
      </c>
      <c r="AF11" s="2">
        <f t="shared" si="16"/>
        <v>176.99127906976744</v>
      </c>
      <c r="AG11" s="2">
        <f t="shared" si="13"/>
        <v>153</v>
      </c>
    </row>
    <row r="12" spans="1:33" ht="11.1" customHeight="1" x14ac:dyDescent="0.2">
      <c r="A12" s="8" t="s">
        <v>16</v>
      </c>
      <c r="B12" s="8" t="s">
        <v>13</v>
      </c>
      <c r="C12" s="9">
        <v>5</v>
      </c>
      <c r="D12" s="9">
        <v>3</v>
      </c>
      <c r="E12" s="9"/>
      <c r="F12" s="9">
        <v>8</v>
      </c>
      <c r="G12" s="24">
        <f>VLOOKUP(A12,[1]TDSheet!$A:$G,7,0)</f>
        <v>0</v>
      </c>
      <c r="H12" s="2">
        <f>VLOOKUP(A12,[1]TDSheet!$A:$H,8,0)</f>
        <v>45</v>
      </c>
      <c r="J12" s="2">
        <f t="shared" si="8"/>
        <v>0</v>
      </c>
      <c r="P12" s="2">
        <f t="shared" si="9"/>
        <v>0</v>
      </c>
      <c r="Q12" s="37"/>
      <c r="R12" s="48"/>
      <c r="S12" s="25">
        <v>0</v>
      </c>
      <c r="T12" s="25">
        <v>0</v>
      </c>
      <c r="U12" s="49">
        <f t="shared" si="10"/>
        <v>0</v>
      </c>
      <c r="V12" s="38"/>
      <c r="X12" s="2" t="e">
        <f t="shared" si="11"/>
        <v>#DIV/0!</v>
      </c>
      <c r="Y12" s="2" t="e">
        <f t="shared" si="12"/>
        <v>#DIV/0!</v>
      </c>
      <c r="Z12" s="2">
        <f>VLOOKUP(A12,[1]TDSheet!$A:$W,23,0)</f>
        <v>0.2</v>
      </c>
      <c r="AA12" s="2">
        <f>VLOOKUP(A12,[1]TDSheet!$A:$X,24,0)</f>
        <v>0</v>
      </c>
      <c r="AB12" s="2">
        <f>VLOOKUP(A12,[1]TDSheet!$A:$P,16,0)</f>
        <v>0</v>
      </c>
      <c r="AD12" s="2">
        <f t="shared" si="14"/>
        <v>0</v>
      </c>
      <c r="AE12" s="2">
        <f t="shared" si="15"/>
        <v>0</v>
      </c>
      <c r="AF12" s="2">
        <f t="shared" si="16"/>
        <v>0</v>
      </c>
      <c r="AG12" s="2">
        <f t="shared" si="13"/>
        <v>0</v>
      </c>
    </row>
    <row r="13" spans="1:33" ht="11.1" customHeight="1" x14ac:dyDescent="0.2">
      <c r="A13" s="8" t="s">
        <v>17</v>
      </c>
      <c r="B13" s="8" t="s">
        <v>13</v>
      </c>
      <c r="C13" s="9">
        <v>11</v>
      </c>
      <c r="D13" s="9">
        <v>10</v>
      </c>
      <c r="E13" s="9">
        <v>10</v>
      </c>
      <c r="F13" s="9">
        <v>11</v>
      </c>
      <c r="G13" s="24">
        <f>VLOOKUP(A13,[1]TDSheet!$A:$G,7,0)</f>
        <v>0</v>
      </c>
      <c r="H13" s="2">
        <f>VLOOKUP(A13,[1]TDSheet!$A:$H,8,0)</f>
        <v>50</v>
      </c>
      <c r="I13" s="2">
        <f>VLOOKUP(A13,[2]TDSheet!$A:$E,4,0)</f>
        <v>15</v>
      </c>
      <c r="J13" s="2">
        <f t="shared" si="8"/>
        <v>-5</v>
      </c>
      <c r="P13" s="2">
        <f t="shared" si="9"/>
        <v>3.3333333333333335</v>
      </c>
      <c r="Q13" s="37"/>
      <c r="R13" s="48"/>
      <c r="S13" s="25">
        <v>0</v>
      </c>
      <c r="T13" s="25">
        <v>0</v>
      </c>
      <c r="U13" s="49">
        <f t="shared" si="10"/>
        <v>0</v>
      </c>
      <c r="V13" s="38"/>
      <c r="X13" s="2">
        <f t="shared" si="11"/>
        <v>3.3</v>
      </c>
      <c r="Y13" s="2">
        <f t="shared" si="12"/>
        <v>3.3</v>
      </c>
      <c r="Z13" s="2">
        <f>VLOOKUP(A13,[1]TDSheet!$A:$W,23,0)</f>
        <v>0.6</v>
      </c>
      <c r="AA13" s="2">
        <f>VLOOKUP(A13,[1]TDSheet!$A:$X,24,0)</f>
        <v>1.4</v>
      </c>
      <c r="AB13" s="2">
        <f>VLOOKUP(A13,[1]TDSheet!$A:$P,16,0)</f>
        <v>3</v>
      </c>
      <c r="AD13" s="2">
        <f t="shared" si="14"/>
        <v>0</v>
      </c>
      <c r="AE13" s="2">
        <f t="shared" si="15"/>
        <v>0</v>
      </c>
      <c r="AF13" s="2">
        <f t="shared" si="16"/>
        <v>0</v>
      </c>
      <c r="AG13" s="2">
        <f t="shared" si="13"/>
        <v>0</v>
      </c>
    </row>
    <row r="14" spans="1:33" ht="21.95" customHeight="1" x14ac:dyDescent="0.2">
      <c r="A14" s="8" t="s">
        <v>18</v>
      </c>
      <c r="B14" s="8" t="s">
        <v>13</v>
      </c>
      <c r="C14" s="9">
        <v>100</v>
      </c>
      <c r="D14" s="9"/>
      <c r="E14" s="9">
        <v>38</v>
      </c>
      <c r="F14" s="9">
        <v>53</v>
      </c>
      <c r="G14" s="24">
        <f>VLOOKUP(A14,[1]TDSheet!$A:$G,7,0)</f>
        <v>0.17</v>
      </c>
      <c r="H14" s="2">
        <f>VLOOKUP(A14,[1]TDSheet!$A:$H,8,0)</f>
        <v>180</v>
      </c>
      <c r="I14" s="2">
        <f>VLOOKUP(A14,[2]TDSheet!$A:$E,4,0)</f>
        <v>38</v>
      </c>
      <c r="J14" s="2">
        <f t="shared" si="8"/>
        <v>0</v>
      </c>
      <c r="M14" s="2">
        <f>VLOOKUP(A14,[1]TDSheet!$A:$Q,17,0)</f>
        <v>92.333333333333343</v>
      </c>
      <c r="P14" s="2">
        <f t="shared" si="9"/>
        <v>12.666666666666666</v>
      </c>
      <c r="Q14" s="37">
        <f>12*P14-M14-F14</f>
        <v>6.6666666666666572</v>
      </c>
      <c r="R14" s="48"/>
      <c r="S14" s="25">
        <v>0</v>
      </c>
      <c r="T14" s="25">
        <v>7</v>
      </c>
      <c r="U14" s="49">
        <f t="shared" si="10"/>
        <v>-0.33333333333334281</v>
      </c>
      <c r="V14" s="38"/>
      <c r="X14" s="2">
        <f t="shared" si="11"/>
        <v>12</v>
      </c>
      <c r="Y14" s="2">
        <f t="shared" si="12"/>
        <v>11.473684210526317</v>
      </c>
      <c r="Z14" s="2">
        <f>VLOOKUP(A14,[1]TDSheet!$A:$W,23,0)</f>
        <v>3.4</v>
      </c>
      <c r="AA14" s="2">
        <f>VLOOKUP(A14,[1]TDSheet!$A:$X,24,0)</f>
        <v>9.1999999999999993</v>
      </c>
      <c r="AB14" s="2">
        <f>VLOOKUP(A14,[1]TDSheet!$A:$P,16,0)</f>
        <v>16.666666666666668</v>
      </c>
      <c r="AD14" s="2">
        <f t="shared" si="14"/>
        <v>0</v>
      </c>
      <c r="AE14" s="2">
        <f t="shared" si="15"/>
        <v>0</v>
      </c>
      <c r="AF14" s="2">
        <f t="shared" si="16"/>
        <v>1.1900000000000002</v>
      </c>
      <c r="AG14" s="2">
        <f t="shared" si="13"/>
        <v>-5.6666666666668281E-2</v>
      </c>
    </row>
    <row r="15" spans="1:33" ht="11.1" customHeight="1" x14ac:dyDescent="0.2">
      <c r="A15" s="8" t="s">
        <v>19</v>
      </c>
      <c r="B15" s="8" t="s">
        <v>13</v>
      </c>
      <c r="C15" s="9">
        <v>21</v>
      </c>
      <c r="D15" s="9"/>
      <c r="E15" s="9">
        <v>-1</v>
      </c>
      <c r="F15" s="9"/>
      <c r="G15" s="24">
        <f>VLOOKUP(A15,[1]TDSheet!$A:$G,7,0)</f>
        <v>0</v>
      </c>
      <c r="H15" s="2" t="e">
        <f>VLOOKUP(A15,[1]TDSheet!$A:$H,8,0)</f>
        <v>#N/A</v>
      </c>
      <c r="J15" s="2">
        <f t="shared" si="8"/>
        <v>-1</v>
      </c>
      <c r="P15" s="2">
        <f t="shared" si="9"/>
        <v>-0.33333333333333331</v>
      </c>
      <c r="Q15" s="37"/>
      <c r="R15" s="48"/>
      <c r="S15" s="25">
        <v>0</v>
      </c>
      <c r="T15" s="25">
        <v>0</v>
      </c>
      <c r="U15" s="49">
        <f t="shared" si="10"/>
        <v>0</v>
      </c>
      <c r="V15" s="38"/>
      <c r="X15" s="2">
        <f t="shared" si="11"/>
        <v>0</v>
      </c>
      <c r="Y15" s="2">
        <f t="shared" si="12"/>
        <v>0</v>
      </c>
      <c r="Z15" s="2">
        <f>VLOOKUP(A15,[1]TDSheet!$A:$W,23,0)</f>
        <v>0</v>
      </c>
      <c r="AA15" s="2">
        <f>VLOOKUP(A15,[1]TDSheet!$A:$X,24,0)</f>
        <v>0</v>
      </c>
      <c r="AB15" s="2">
        <f>VLOOKUP(A15,[1]TDSheet!$A:$P,16,0)</f>
        <v>0</v>
      </c>
      <c r="AD15" s="2">
        <f t="shared" si="14"/>
        <v>0</v>
      </c>
      <c r="AE15" s="2">
        <f t="shared" si="15"/>
        <v>0</v>
      </c>
      <c r="AF15" s="2">
        <f t="shared" si="16"/>
        <v>0</v>
      </c>
      <c r="AG15" s="2">
        <f t="shared" si="13"/>
        <v>0</v>
      </c>
    </row>
    <row r="16" spans="1:33" ht="11.1" customHeight="1" x14ac:dyDescent="0.2">
      <c r="A16" s="8" t="s">
        <v>20</v>
      </c>
      <c r="B16" s="8" t="s">
        <v>13</v>
      </c>
      <c r="C16" s="9">
        <v>33</v>
      </c>
      <c r="D16" s="9">
        <v>10</v>
      </c>
      <c r="E16" s="9">
        <v>20</v>
      </c>
      <c r="F16" s="9">
        <v>19</v>
      </c>
      <c r="G16" s="24">
        <f>VLOOKUP(A16,[1]TDSheet!$A:$G,7,0)</f>
        <v>0.5</v>
      </c>
      <c r="H16" s="2">
        <f>VLOOKUP(A16,[1]TDSheet!$A:$H,8,0)</f>
        <v>60</v>
      </c>
      <c r="I16" s="2">
        <f>VLOOKUP(A16,[2]TDSheet!$A:$E,4,0)</f>
        <v>29</v>
      </c>
      <c r="J16" s="2">
        <f t="shared" si="8"/>
        <v>-9</v>
      </c>
      <c r="M16" s="2">
        <f>VLOOKUP(A16,[1]TDSheet!$A:$Q,17,0)</f>
        <v>23.333333333333336</v>
      </c>
      <c r="P16" s="2">
        <f t="shared" si="9"/>
        <v>6.666666666666667</v>
      </c>
      <c r="Q16" s="37">
        <f>12*P16-M16-F16</f>
        <v>37.666666666666664</v>
      </c>
      <c r="R16" s="48"/>
      <c r="S16" s="25">
        <v>0</v>
      </c>
      <c r="T16" s="25">
        <v>18.833333333333332</v>
      </c>
      <c r="U16" s="49">
        <f t="shared" si="10"/>
        <v>18.833333333333332</v>
      </c>
      <c r="V16" s="38"/>
      <c r="X16" s="2">
        <f t="shared" si="11"/>
        <v>12</v>
      </c>
      <c r="Y16" s="2">
        <f t="shared" si="12"/>
        <v>6.35</v>
      </c>
      <c r="Z16" s="2">
        <f>VLOOKUP(A16,[1]TDSheet!$A:$W,23,0)</f>
        <v>3</v>
      </c>
      <c r="AA16" s="2">
        <f>VLOOKUP(A16,[1]TDSheet!$A:$X,24,0)</f>
        <v>5.6</v>
      </c>
      <c r="AB16" s="2">
        <f>VLOOKUP(A16,[1]TDSheet!$A:$P,16,0)</f>
        <v>5.666666666666667</v>
      </c>
      <c r="AD16" s="2">
        <f t="shared" si="14"/>
        <v>0</v>
      </c>
      <c r="AE16" s="2">
        <f t="shared" si="15"/>
        <v>0</v>
      </c>
      <c r="AF16" s="2">
        <f t="shared" si="16"/>
        <v>9.4166666666666661</v>
      </c>
      <c r="AG16" s="2">
        <f t="shared" si="13"/>
        <v>9.4166666666666661</v>
      </c>
    </row>
    <row r="17" spans="1:33" ht="11.1" customHeight="1" x14ac:dyDescent="0.2">
      <c r="A17" s="8" t="s">
        <v>21</v>
      </c>
      <c r="B17" s="8" t="s">
        <v>13</v>
      </c>
      <c r="C17" s="9">
        <v>35</v>
      </c>
      <c r="D17" s="9"/>
      <c r="E17" s="9">
        <v>29</v>
      </c>
      <c r="F17" s="9">
        <v>4</v>
      </c>
      <c r="G17" s="24">
        <f>VLOOKUP(A17,[1]TDSheet!$A:$G,7,0)</f>
        <v>0.3</v>
      </c>
      <c r="H17" s="2">
        <f>VLOOKUP(A17,[1]TDSheet!$A:$H,8,0)</f>
        <v>40</v>
      </c>
      <c r="I17" s="2">
        <f>VLOOKUP(A17,[2]TDSheet!$A:$E,4,0)</f>
        <v>30</v>
      </c>
      <c r="J17" s="2">
        <f t="shared" si="8"/>
        <v>-1</v>
      </c>
      <c r="M17" s="2">
        <f>VLOOKUP(A17,[1]TDSheet!$A:$Q,17,0)</f>
        <v>17.333333333333336</v>
      </c>
      <c r="P17" s="2">
        <f t="shared" si="9"/>
        <v>9.6666666666666661</v>
      </c>
      <c r="Q17" s="37">
        <f>9*P17-M17-F17</f>
        <v>65.666666666666657</v>
      </c>
      <c r="R17" s="48"/>
      <c r="S17" s="25">
        <v>15.271317829457363</v>
      </c>
      <c r="T17" s="25">
        <v>25.197674418604649</v>
      </c>
      <c r="U17" s="49">
        <f t="shared" si="10"/>
        <v>25.197674418604649</v>
      </c>
      <c r="V17" s="38"/>
      <c r="X17" s="2">
        <f t="shared" si="11"/>
        <v>9</v>
      </c>
      <c r="Y17" s="2">
        <f t="shared" si="12"/>
        <v>2.2068965517241383</v>
      </c>
      <c r="Z17" s="2">
        <f>VLOOKUP(A17,[1]TDSheet!$A:$W,23,0)</f>
        <v>7</v>
      </c>
      <c r="AA17" s="2">
        <f>VLOOKUP(A17,[1]TDSheet!$A:$X,24,0)</f>
        <v>4</v>
      </c>
      <c r="AB17" s="2">
        <f>VLOOKUP(A17,[1]TDSheet!$A:$P,16,0)</f>
        <v>4.666666666666667</v>
      </c>
      <c r="AD17" s="2">
        <f t="shared" si="14"/>
        <v>0</v>
      </c>
      <c r="AE17" s="2">
        <f t="shared" si="15"/>
        <v>4.5813953488372086</v>
      </c>
      <c r="AF17" s="2">
        <f t="shared" si="16"/>
        <v>7.5593023255813945</v>
      </c>
      <c r="AG17" s="2">
        <f t="shared" si="13"/>
        <v>7.5593023255813945</v>
      </c>
    </row>
    <row r="18" spans="1:33" ht="11.1" customHeight="1" x14ac:dyDescent="0.2">
      <c r="A18" s="8" t="s">
        <v>22</v>
      </c>
      <c r="B18" s="8" t="s">
        <v>13</v>
      </c>
      <c r="C18" s="9">
        <v>54</v>
      </c>
      <c r="D18" s="9"/>
      <c r="E18" s="9">
        <v>6.24</v>
      </c>
      <c r="F18" s="9">
        <v>40.76</v>
      </c>
      <c r="G18" s="24">
        <f>VLOOKUP(A18,[1]TDSheet!$A:$G,7,0)</f>
        <v>0</v>
      </c>
      <c r="H18" s="2" t="e">
        <f>VLOOKUP(A18,[1]TDSheet!$A:$H,8,0)</f>
        <v>#N/A</v>
      </c>
      <c r="I18" s="2">
        <f>VLOOKUP(A18,[2]TDSheet!$A:$E,4,0)</f>
        <v>6</v>
      </c>
      <c r="J18" s="2">
        <f t="shared" si="8"/>
        <v>0.24000000000000021</v>
      </c>
      <c r="P18" s="2">
        <f t="shared" si="9"/>
        <v>2.08</v>
      </c>
      <c r="Q18" s="37"/>
      <c r="R18" s="48"/>
      <c r="S18" s="25">
        <v>0</v>
      </c>
      <c r="T18" s="25">
        <v>0</v>
      </c>
      <c r="U18" s="49">
        <f t="shared" si="10"/>
        <v>0</v>
      </c>
      <c r="V18" s="38"/>
      <c r="X18" s="2">
        <f t="shared" si="11"/>
        <v>19.596153846153843</v>
      </c>
      <c r="Y18" s="2">
        <f t="shared" si="12"/>
        <v>19.596153846153843</v>
      </c>
      <c r="Z18" s="2">
        <f>VLOOKUP(A18,[1]TDSheet!$A:$W,23,0)</f>
        <v>0.8</v>
      </c>
      <c r="AA18" s="2">
        <f>VLOOKUP(A18,[1]TDSheet!$A:$X,24,0)</f>
        <v>1.6</v>
      </c>
      <c r="AB18" s="2">
        <f>VLOOKUP(A18,[1]TDSheet!$A:$P,16,0)</f>
        <v>0.66666666666666663</v>
      </c>
      <c r="AC18" s="30" t="str">
        <f>VLOOKUP(A18,[1]TDSheet!$A:$Y,25,0)</f>
        <v>необходимо увеличить продажи</v>
      </c>
      <c r="AD18" s="2">
        <f t="shared" si="14"/>
        <v>0</v>
      </c>
      <c r="AE18" s="2">
        <f t="shared" si="15"/>
        <v>0</v>
      </c>
      <c r="AF18" s="2">
        <f t="shared" si="16"/>
        <v>0</v>
      </c>
      <c r="AG18" s="2">
        <f t="shared" si="13"/>
        <v>0</v>
      </c>
    </row>
    <row r="19" spans="1:33" ht="11.1" customHeight="1" x14ac:dyDescent="0.2">
      <c r="A19" s="8" t="s">
        <v>23</v>
      </c>
      <c r="B19" s="8" t="s">
        <v>13</v>
      </c>
      <c r="C19" s="9">
        <v>15</v>
      </c>
      <c r="D19" s="9"/>
      <c r="E19" s="9"/>
      <c r="F19" s="9"/>
      <c r="G19" s="24">
        <f>VLOOKUP(A19,[1]TDSheet!$A:$G,7,0)</f>
        <v>0</v>
      </c>
      <c r="H19" s="2" t="e">
        <f>VLOOKUP(A19,[1]TDSheet!$A:$H,8,0)</f>
        <v>#N/A</v>
      </c>
      <c r="J19" s="2">
        <f t="shared" si="8"/>
        <v>0</v>
      </c>
      <c r="P19" s="2">
        <f t="shared" si="9"/>
        <v>0</v>
      </c>
      <c r="Q19" s="37"/>
      <c r="R19" s="48"/>
      <c r="S19" s="25">
        <v>0</v>
      </c>
      <c r="T19" s="25">
        <v>0</v>
      </c>
      <c r="U19" s="49">
        <f t="shared" si="10"/>
        <v>0</v>
      </c>
      <c r="V19" s="38"/>
      <c r="X19" s="2" t="e">
        <f t="shared" si="11"/>
        <v>#DIV/0!</v>
      </c>
      <c r="Y19" s="2" t="e">
        <f t="shared" si="12"/>
        <v>#DIV/0!</v>
      </c>
      <c r="Z19" s="2">
        <f>VLOOKUP(A19,[1]TDSheet!$A:$W,23,0)</f>
        <v>0</v>
      </c>
      <c r="AA19" s="2">
        <f>VLOOKUP(A19,[1]TDSheet!$A:$X,24,0)</f>
        <v>-0.4</v>
      </c>
      <c r="AB19" s="2">
        <f>VLOOKUP(A19,[1]TDSheet!$A:$P,16,0)</f>
        <v>0</v>
      </c>
      <c r="AD19" s="2">
        <f t="shared" si="14"/>
        <v>0</v>
      </c>
      <c r="AE19" s="2">
        <f t="shared" si="15"/>
        <v>0</v>
      </c>
      <c r="AF19" s="2">
        <f t="shared" si="16"/>
        <v>0</v>
      </c>
      <c r="AG19" s="2">
        <f t="shared" si="13"/>
        <v>0</v>
      </c>
    </row>
    <row r="20" spans="1:33" ht="11.1" customHeight="1" x14ac:dyDescent="0.2">
      <c r="A20" s="8" t="s">
        <v>24</v>
      </c>
      <c r="B20" s="8" t="s">
        <v>13</v>
      </c>
      <c r="C20" s="9">
        <v>6</v>
      </c>
      <c r="D20" s="9">
        <v>165</v>
      </c>
      <c r="E20" s="9">
        <v>66</v>
      </c>
      <c r="F20" s="9">
        <v>99</v>
      </c>
      <c r="G20" s="24">
        <f>VLOOKUP(A20,[1]TDSheet!$A:$G,7,0)</f>
        <v>0.17</v>
      </c>
      <c r="H20" s="2">
        <f>VLOOKUP(A20,[1]TDSheet!$A:$H,8,0)</f>
        <v>180</v>
      </c>
      <c r="I20" s="2">
        <f>VLOOKUP(A20,[2]TDSheet!$A:$E,4,0)</f>
        <v>77</v>
      </c>
      <c r="J20" s="2">
        <f t="shared" si="8"/>
        <v>-11</v>
      </c>
      <c r="M20" s="2">
        <f>VLOOKUP(A20,[1]TDSheet!$A:$Q,17,0)</f>
        <v>238.33333333333337</v>
      </c>
      <c r="P20" s="2">
        <f t="shared" si="9"/>
        <v>22</v>
      </c>
      <c r="Q20" s="37"/>
      <c r="R20" s="48"/>
      <c r="S20" s="25">
        <v>0</v>
      </c>
      <c r="T20" s="25">
        <v>0</v>
      </c>
      <c r="U20" s="49">
        <f t="shared" si="10"/>
        <v>0</v>
      </c>
      <c r="V20" s="38"/>
      <c r="X20" s="2">
        <f t="shared" si="11"/>
        <v>15.333333333333336</v>
      </c>
      <c r="Y20" s="2">
        <f t="shared" si="12"/>
        <v>15.333333333333336</v>
      </c>
      <c r="Z20" s="2">
        <f>VLOOKUP(A20,[1]TDSheet!$A:$W,23,0)</f>
        <v>25.4</v>
      </c>
      <c r="AA20" s="2">
        <f>VLOOKUP(A20,[1]TDSheet!$A:$X,24,0)</f>
        <v>25.2</v>
      </c>
      <c r="AB20" s="2">
        <f>VLOOKUP(A20,[1]TDSheet!$A:$P,16,0)</f>
        <v>39.333333333333336</v>
      </c>
      <c r="AD20" s="2">
        <f t="shared" si="14"/>
        <v>0</v>
      </c>
      <c r="AE20" s="2">
        <f t="shared" si="15"/>
        <v>0</v>
      </c>
      <c r="AF20" s="2">
        <f t="shared" si="16"/>
        <v>0</v>
      </c>
      <c r="AG20" s="2">
        <f t="shared" si="13"/>
        <v>0</v>
      </c>
    </row>
    <row r="21" spans="1:33" ht="11.1" customHeight="1" x14ac:dyDescent="0.2">
      <c r="A21" s="8" t="s">
        <v>25</v>
      </c>
      <c r="B21" s="8" t="s">
        <v>13</v>
      </c>
      <c r="C21" s="9">
        <v>-2</v>
      </c>
      <c r="D21" s="9">
        <v>2</v>
      </c>
      <c r="E21" s="9"/>
      <c r="F21" s="9"/>
      <c r="G21" s="24">
        <f>VLOOKUP(A21,[1]TDSheet!$A:$G,7,0)</f>
        <v>0</v>
      </c>
      <c r="H21" s="2">
        <f>VLOOKUP(A21,[1]TDSheet!$A:$H,8,0)</f>
        <v>40</v>
      </c>
      <c r="J21" s="2">
        <f t="shared" si="8"/>
        <v>0</v>
      </c>
      <c r="P21" s="2">
        <f t="shared" si="9"/>
        <v>0</v>
      </c>
      <c r="Q21" s="37"/>
      <c r="R21" s="48"/>
      <c r="S21" s="25">
        <v>0</v>
      </c>
      <c r="T21" s="25">
        <v>0</v>
      </c>
      <c r="U21" s="49">
        <f t="shared" si="10"/>
        <v>0</v>
      </c>
      <c r="V21" s="38"/>
      <c r="X21" s="2" t="e">
        <f t="shared" si="11"/>
        <v>#DIV/0!</v>
      </c>
      <c r="Y21" s="2" t="e">
        <f t="shared" si="12"/>
        <v>#DIV/0!</v>
      </c>
      <c r="Z21" s="2">
        <f>VLOOKUP(A21,[1]TDSheet!$A:$W,23,0)</f>
        <v>0.4</v>
      </c>
      <c r="AA21" s="2">
        <f>VLOOKUP(A21,[1]TDSheet!$A:$X,24,0)</f>
        <v>-0.6</v>
      </c>
      <c r="AB21" s="2">
        <f>VLOOKUP(A21,[1]TDSheet!$A:$P,16,0)</f>
        <v>0</v>
      </c>
      <c r="AD21" s="2">
        <f t="shared" si="14"/>
        <v>0</v>
      </c>
      <c r="AE21" s="2">
        <f t="shared" si="15"/>
        <v>0</v>
      </c>
      <c r="AF21" s="2">
        <f t="shared" si="16"/>
        <v>0</v>
      </c>
      <c r="AG21" s="2">
        <f t="shared" si="13"/>
        <v>0</v>
      </c>
    </row>
    <row r="22" spans="1:33" ht="11.1" customHeight="1" x14ac:dyDescent="0.2">
      <c r="A22" s="28" t="s">
        <v>26</v>
      </c>
      <c r="B22" s="8" t="s">
        <v>13</v>
      </c>
      <c r="C22" s="9">
        <v>152</v>
      </c>
      <c r="D22" s="9"/>
      <c r="E22" s="35">
        <f>-1+E95</f>
        <v>9</v>
      </c>
      <c r="F22" s="35">
        <f>F95</f>
        <v>150</v>
      </c>
      <c r="G22" s="24">
        <f>VLOOKUP(A22,[1]TDSheet!$A:$G,7,0)</f>
        <v>0.35</v>
      </c>
      <c r="H22" s="2">
        <f>VLOOKUP(A22,[1]TDSheet!$A:$H,8,0)</f>
        <v>45</v>
      </c>
      <c r="I22" s="2">
        <f>VLOOKUP(A22,[2]TDSheet!$A:$E,4,0)</f>
        <v>8</v>
      </c>
      <c r="J22" s="2">
        <f t="shared" si="8"/>
        <v>1</v>
      </c>
      <c r="P22" s="2">
        <f t="shared" si="9"/>
        <v>3</v>
      </c>
      <c r="Q22" s="37"/>
      <c r="R22" s="48"/>
      <c r="S22" s="25">
        <v>0</v>
      </c>
      <c r="T22" s="25">
        <v>0</v>
      </c>
      <c r="U22" s="49">
        <f t="shared" si="10"/>
        <v>0</v>
      </c>
      <c r="V22" s="38"/>
      <c r="X22" s="2">
        <f t="shared" si="11"/>
        <v>50</v>
      </c>
      <c r="Y22" s="2">
        <f t="shared" si="12"/>
        <v>50</v>
      </c>
      <c r="Z22" s="2">
        <f>VLOOKUP(A22,[1]TDSheet!$A:$W,23,0)</f>
        <v>10</v>
      </c>
      <c r="AA22" s="2">
        <f>VLOOKUP(A22,[1]TDSheet!$A:$X,24,0)</f>
        <v>12</v>
      </c>
      <c r="AB22" s="2">
        <f>VLOOKUP(A22,[1]TDSheet!$A:$P,16,0)</f>
        <v>4.333333333333333</v>
      </c>
      <c r="AC22" s="29" t="s">
        <v>134</v>
      </c>
      <c r="AD22" s="2">
        <f t="shared" si="14"/>
        <v>0</v>
      </c>
      <c r="AE22" s="2">
        <f t="shared" si="15"/>
        <v>0</v>
      </c>
      <c r="AF22" s="2">
        <f t="shared" si="16"/>
        <v>0</v>
      </c>
      <c r="AG22" s="2">
        <f t="shared" si="13"/>
        <v>0</v>
      </c>
    </row>
    <row r="23" spans="1:33" ht="21.95" customHeight="1" x14ac:dyDescent="0.2">
      <c r="A23" s="8" t="s">
        <v>27</v>
      </c>
      <c r="B23" s="8" t="s">
        <v>13</v>
      </c>
      <c r="C23" s="9">
        <v>30</v>
      </c>
      <c r="D23" s="9">
        <v>18</v>
      </c>
      <c r="E23" s="9">
        <v>6</v>
      </c>
      <c r="F23" s="9">
        <v>8</v>
      </c>
      <c r="G23" s="24">
        <f>VLOOKUP(A23,[1]TDSheet!$A:$G,7,0)</f>
        <v>0.35</v>
      </c>
      <c r="H23" s="2">
        <f>VLOOKUP(A23,[1]TDSheet!$A:$H,8,0)</f>
        <v>45</v>
      </c>
      <c r="I23" s="2">
        <f>VLOOKUP(A23,[2]TDSheet!$A:$E,4,0)</f>
        <v>25</v>
      </c>
      <c r="J23" s="2">
        <f t="shared" si="8"/>
        <v>-19</v>
      </c>
      <c r="P23" s="2">
        <f t="shared" si="9"/>
        <v>2</v>
      </c>
      <c r="Q23" s="37">
        <f>11*P23-M23-F23</f>
        <v>14</v>
      </c>
      <c r="R23" s="48"/>
      <c r="S23" s="25">
        <v>0</v>
      </c>
      <c r="T23" s="25">
        <v>7</v>
      </c>
      <c r="U23" s="49">
        <v>5</v>
      </c>
      <c r="V23" s="38"/>
      <c r="X23" s="2">
        <f t="shared" si="11"/>
        <v>10</v>
      </c>
      <c r="Y23" s="2">
        <f t="shared" si="12"/>
        <v>4</v>
      </c>
      <c r="Z23" s="2">
        <f>VLOOKUP(A23,[1]TDSheet!$A:$W,23,0)</f>
        <v>5.6</v>
      </c>
      <c r="AA23" s="2">
        <f>VLOOKUP(A23,[1]TDSheet!$A:$X,24,0)</f>
        <v>4.5999999999999996</v>
      </c>
      <c r="AB23" s="2">
        <f>VLOOKUP(A23,[1]TDSheet!$A:$P,16,0)</f>
        <v>0.33333333333333331</v>
      </c>
      <c r="AD23" s="2">
        <f t="shared" si="14"/>
        <v>0</v>
      </c>
      <c r="AE23" s="2">
        <f t="shared" si="15"/>
        <v>0</v>
      </c>
      <c r="AF23" s="2">
        <f t="shared" si="16"/>
        <v>2.4499999999999997</v>
      </c>
      <c r="AG23" s="2">
        <f t="shared" si="13"/>
        <v>1.75</v>
      </c>
    </row>
    <row r="24" spans="1:33" ht="21.95" customHeight="1" x14ac:dyDescent="0.2">
      <c r="A24" s="8" t="s">
        <v>28</v>
      </c>
      <c r="B24" s="8" t="s">
        <v>13</v>
      </c>
      <c r="C24" s="9">
        <v>4</v>
      </c>
      <c r="D24" s="9"/>
      <c r="E24" s="9"/>
      <c r="F24" s="9"/>
      <c r="G24" s="24">
        <f>VLOOKUP(A24,[1]TDSheet!$A:$G,7,0)</f>
        <v>0</v>
      </c>
      <c r="H24" s="2" t="e">
        <f>VLOOKUP(A24,[1]TDSheet!$A:$H,8,0)</f>
        <v>#N/A</v>
      </c>
      <c r="I24" s="2">
        <f>VLOOKUP(A24,[2]TDSheet!$A:$E,4,0)</f>
        <v>1</v>
      </c>
      <c r="J24" s="2">
        <f t="shared" si="8"/>
        <v>-1</v>
      </c>
      <c r="P24" s="2">
        <f t="shared" si="9"/>
        <v>0</v>
      </c>
      <c r="Q24" s="37"/>
      <c r="R24" s="48"/>
      <c r="S24" s="25">
        <v>0</v>
      </c>
      <c r="T24" s="25">
        <v>0</v>
      </c>
      <c r="U24" s="49">
        <f t="shared" si="10"/>
        <v>0</v>
      </c>
      <c r="V24" s="38"/>
      <c r="X24" s="2" t="e">
        <f t="shared" si="11"/>
        <v>#DIV/0!</v>
      </c>
      <c r="Y24" s="2" t="e">
        <f t="shared" si="12"/>
        <v>#DIV/0!</v>
      </c>
      <c r="Z24" s="2">
        <f>VLOOKUP(A24,[1]TDSheet!$A:$W,23,0)</f>
        <v>0</v>
      </c>
      <c r="AA24" s="2">
        <f>VLOOKUP(A24,[1]TDSheet!$A:$X,24,0)</f>
        <v>0</v>
      </c>
      <c r="AB24" s="2">
        <f>VLOOKUP(A24,[1]TDSheet!$A:$P,16,0)</f>
        <v>0</v>
      </c>
      <c r="AD24" s="2">
        <f t="shared" si="14"/>
        <v>0</v>
      </c>
      <c r="AE24" s="2">
        <f t="shared" si="15"/>
        <v>0</v>
      </c>
      <c r="AF24" s="2">
        <f t="shared" si="16"/>
        <v>0</v>
      </c>
      <c r="AG24" s="2">
        <f t="shared" si="13"/>
        <v>0</v>
      </c>
    </row>
    <row r="25" spans="1:33" ht="21.95" customHeight="1" x14ac:dyDescent="0.2">
      <c r="A25" s="8" t="s">
        <v>29</v>
      </c>
      <c r="B25" s="8" t="s">
        <v>13</v>
      </c>
      <c r="C25" s="9">
        <v>3</v>
      </c>
      <c r="D25" s="9"/>
      <c r="E25" s="9"/>
      <c r="F25" s="9"/>
      <c r="G25" s="24">
        <f>VLOOKUP(A25,[1]TDSheet!$A:$G,7,0)</f>
        <v>0</v>
      </c>
      <c r="H25" s="2">
        <f>VLOOKUP(A25,[1]TDSheet!$A:$H,8,0)</f>
        <v>45</v>
      </c>
      <c r="J25" s="2">
        <f t="shared" si="8"/>
        <v>0</v>
      </c>
      <c r="P25" s="2">
        <f t="shared" si="9"/>
        <v>0</v>
      </c>
      <c r="Q25" s="37"/>
      <c r="R25" s="48"/>
      <c r="S25" s="25">
        <v>0</v>
      </c>
      <c r="T25" s="25">
        <v>0</v>
      </c>
      <c r="U25" s="49">
        <f t="shared" si="10"/>
        <v>0</v>
      </c>
      <c r="V25" s="38"/>
      <c r="X25" s="2" t="e">
        <f t="shared" si="11"/>
        <v>#DIV/0!</v>
      </c>
      <c r="Y25" s="2" t="e">
        <f t="shared" si="12"/>
        <v>#DIV/0!</v>
      </c>
      <c r="Z25" s="2">
        <f>VLOOKUP(A25,[1]TDSheet!$A:$W,23,0)</f>
        <v>0</v>
      </c>
      <c r="AA25" s="2">
        <f>VLOOKUP(A25,[1]TDSheet!$A:$X,24,0)</f>
        <v>0</v>
      </c>
      <c r="AB25" s="2">
        <f>VLOOKUP(A25,[1]TDSheet!$A:$P,16,0)</f>
        <v>0</v>
      </c>
      <c r="AD25" s="2">
        <f t="shared" si="14"/>
        <v>0</v>
      </c>
      <c r="AE25" s="2">
        <f t="shared" si="15"/>
        <v>0</v>
      </c>
      <c r="AF25" s="2">
        <f t="shared" si="16"/>
        <v>0</v>
      </c>
      <c r="AG25" s="2">
        <f t="shared" si="13"/>
        <v>0</v>
      </c>
    </row>
    <row r="26" spans="1:33" ht="11.1" customHeight="1" x14ac:dyDescent="0.2">
      <c r="A26" s="8" t="s">
        <v>30</v>
      </c>
      <c r="B26" s="8" t="s">
        <v>9</v>
      </c>
      <c r="C26" s="9">
        <v>412.745</v>
      </c>
      <c r="D26" s="9">
        <v>426.36</v>
      </c>
      <c r="E26" s="9">
        <v>817.33</v>
      </c>
      <c r="F26" s="9">
        <v>8.3849999999999998</v>
      </c>
      <c r="G26" s="24">
        <f>VLOOKUP(A26,[1]TDSheet!$A:$G,7,0)</f>
        <v>1</v>
      </c>
      <c r="H26" s="2">
        <f>VLOOKUP(A26,[1]TDSheet!$A:$H,8,0)</f>
        <v>55</v>
      </c>
      <c r="I26" s="2">
        <f>VLOOKUP(A26,[2]TDSheet!$A:$E,4,0)</f>
        <v>802.56600000000003</v>
      </c>
      <c r="J26" s="2">
        <f t="shared" si="8"/>
        <v>14.76400000000001</v>
      </c>
      <c r="M26" s="2">
        <f>VLOOKUP(A26,[1]TDSheet!$A:$Q,17,0)</f>
        <v>1023.9533333333334</v>
      </c>
      <c r="P26" s="2">
        <f t="shared" si="9"/>
        <v>272.44333333333333</v>
      </c>
      <c r="Q26" s="37">
        <v>1600</v>
      </c>
      <c r="R26" s="48"/>
      <c r="S26" s="25">
        <v>456.8693798449612</v>
      </c>
      <c r="T26" s="25">
        <v>571.56531007751937</v>
      </c>
      <c r="U26" s="49">
        <f t="shared" si="10"/>
        <v>571.56531007751937</v>
      </c>
      <c r="V26" s="38"/>
      <c r="X26" s="2">
        <f t="shared" si="11"/>
        <v>9.6619664027993597</v>
      </c>
      <c r="Y26" s="2">
        <f t="shared" si="12"/>
        <v>3.789185518701137</v>
      </c>
      <c r="Z26" s="2">
        <f>VLOOKUP(A26,[1]TDSheet!$A:$W,23,0)</f>
        <v>229.30940000000001</v>
      </c>
      <c r="AA26" s="2">
        <f>VLOOKUP(A26,[1]TDSheet!$A:$X,24,0)</f>
        <v>160.5146</v>
      </c>
      <c r="AB26" s="2">
        <f>VLOOKUP(A26,[1]TDSheet!$A:$P,16,0)</f>
        <v>184.50333333333333</v>
      </c>
      <c r="AD26" s="2">
        <f t="shared" si="14"/>
        <v>0</v>
      </c>
      <c r="AE26" s="2">
        <f t="shared" si="15"/>
        <v>456.8693798449612</v>
      </c>
      <c r="AF26" s="2">
        <f t="shared" si="16"/>
        <v>571.56531007751937</v>
      </c>
      <c r="AG26" s="2">
        <f t="shared" si="13"/>
        <v>571.56531007751937</v>
      </c>
    </row>
    <row r="27" spans="1:33" ht="11.1" customHeight="1" x14ac:dyDescent="0.2">
      <c r="A27" s="8" t="s">
        <v>31</v>
      </c>
      <c r="B27" s="8" t="s">
        <v>9</v>
      </c>
      <c r="C27" s="9">
        <v>1347.328</v>
      </c>
      <c r="D27" s="9">
        <v>5953.5249999999996</v>
      </c>
      <c r="E27" s="9">
        <v>3280.7809999999999</v>
      </c>
      <c r="F27" s="9">
        <v>4019.5819999999999</v>
      </c>
      <c r="G27" s="24">
        <f>VLOOKUP(A27,[1]TDSheet!$A:$G,7,0)</f>
        <v>1</v>
      </c>
      <c r="H27" s="2">
        <f>VLOOKUP(A27,[1]TDSheet!$A:$H,8,0)</f>
        <v>50</v>
      </c>
      <c r="I27" s="2">
        <f>VLOOKUP(A27,[2]TDSheet!$A:$E,4,0)</f>
        <v>3276.68</v>
      </c>
      <c r="J27" s="2">
        <f t="shared" si="8"/>
        <v>4.1010000000001128</v>
      </c>
      <c r="M27" s="2">
        <f>VLOOKUP(A27,[1]TDSheet!$A:$Q,17,0)</f>
        <v>131.47299999999905</v>
      </c>
      <c r="P27" s="2">
        <f t="shared" si="9"/>
        <v>1093.5936666666666</v>
      </c>
      <c r="Q27" s="37">
        <v>8000</v>
      </c>
      <c r="R27" s="48"/>
      <c r="S27" s="25">
        <v>1832.2035658914731</v>
      </c>
      <c r="T27" s="25">
        <v>3083.8982170542636</v>
      </c>
      <c r="U27" s="53">
        <v>3050</v>
      </c>
      <c r="V27" s="38"/>
      <c r="X27" s="2">
        <f t="shared" si="11"/>
        <v>11.080127063902529</v>
      </c>
      <c r="Y27" s="2">
        <f t="shared" si="12"/>
        <v>3.795792831036267</v>
      </c>
      <c r="Z27" s="2">
        <f>VLOOKUP(A27,[1]TDSheet!$A:$W,23,0)</f>
        <v>824.56780000000003</v>
      </c>
      <c r="AA27" s="2">
        <f>VLOOKUP(A27,[1]TDSheet!$A:$X,24,0)</f>
        <v>862.63700000000006</v>
      </c>
      <c r="AB27" s="2">
        <f>VLOOKUP(A27,[1]TDSheet!$A:$P,16,0)</f>
        <v>615.83066666666662</v>
      </c>
      <c r="AD27" s="2">
        <f t="shared" si="14"/>
        <v>0</v>
      </c>
      <c r="AE27" s="2">
        <f t="shared" si="15"/>
        <v>1832.2035658914731</v>
      </c>
      <c r="AF27" s="2">
        <f t="shared" si="16"/>
        <v>3083.8982170542636</v>
      </c>
      <c r="AG27" s="2">
        <f t="shared" si="13"/>
        <v>3050</v>
      </c>
    </row>
    <row r="28" spans="1:33" ht="11.1" customHeight="1" x14ac:dyDescent="0.2">
      <c r="A28" s="8" t="s">
        <v>32</v>
      </c>
      <c r="B28" s="8" t="s">
        <v>9</v>
      </c>
      <c r="C28" s="9">
        <v>48.744</v>
      </c>
      <c r="D28" s="9">
        <v>190.30099999999999</v>
      </c>
      <c r="E28" s="9">
        <v>38.783000000000001</v>
      </c>
      <c r="F28" s="9">
        <v>199.33600000000001</v>
      </c>
      <c r="G28" s="24">
        <f>VLOOKUP(A28,[1]TDSheet!$A:$G,7,0)</f>
        <v>1</v>
      </c>
      <c r="H28" s="2">
        <f>VLOOKUP(A28,[1]TDSheet!$A:$H,8,0)</f>
        <v>55</v>
      </c>
      <c r="I28" s="2">
        <f>VLOOKUP(A28,[2]TDSheet!$A:$E,4,0)</f>
        <v>37.35</v>
      </c>
      <c r="J28" s="2">
        <f t="shared" si="8"/>
        <v>1.4329999999999998</v>
      </c>
      <c r="M28" s="2">
        <f>VLOOKUP(A28,[1]TDSheet!$A:$Q,17,0)</f>
        <v>41.414333333333339</v>
      </c>
      <c r="P28" s="2">
        <f t="shared" si="9"/>
        <v>12.927666666666667</v>
      </c>
      <c r="Q28" s="37"/>
      <c r="R28" s="48"/>
      <c r="S28" s="25">
        <v>0</v>
      </c>
      <c r="T28" s="25">
        <v>0</v>
      </c>
      <c r="U28" s="49">
        <f t="shared" si="10"/>
        <v>0</v>
      </c>
      <c r="V28" s="38"/>
      <c r="X28" s="2">
        <f t="shared" si="11"/>
        <v>18.622876002372173</v>
      </c>
      <c r="Y28" s="2">
        <f t="shared" si="12"/>
        <v>18.622876002372173</v>
      </c>
      <c r="Z28" s="2">
        <f>VLOOKUP(A28,[1]TDSheet!$A:$W,23,0)</f>
        <v>4.2698</v>
      </c>
      <c r="AA28" s="2">
        <f>VLOOKUP(A28,[1]TDSheet!$A:$X,24,0)</f>
        <v>3.8445999999999998</v>
      </c>
      <c r="AB28" s="2">
        <f>VLOOKUP(A28,[1]TDSheet!$A:$P,16,0)</f>
        <v>8.8326666666666664</v>
      </c>
      <c r="AD28" s="2">
        <f t="shared" si="14"/>
        <v>0</v>
      </c>
      <c r="AE28" s="2">
        <f t="shared" si="15"/>
        <v>0</v>
      </c>
      <c r="AF28" s="2">
        <f t="shared" si="16"/>
        <v>0</v>
      </c>
      <c r="AG28" s="2">
        <f t="shared" si="13"/>
        <v>0</v>
      </c>
    </row>
    <row r="29" spans="1:33" ht="11.1" customHeight="1" x14ac:dyDescent="0.2">
      <c r="A29" s="8" t="s">
        <v>33</v>
      </c>
      <c r="B29" s="8" t="s">
        <v>9</v>
      </c>
      <c r="C29" s="9">
        <v>8.2430000000000003</v>
      </c>
      <c r="D29" s="9">
        <v>1159.027</v>
      </c>
      <c r="E29" s="9">
        <v>1025.0740000000001</v>
      </c>
      <c r="F29" s="9">
        <v>142.196</v>
      </c>
      <c r="G29" s="24">
        <f>VLOOKUP(A29,[1]TDSheet!$A:$G,7,0)</f>
        <v>1</v>
      </c>
      <c r="H29" s="2">
        <f>VLOOKUP(A29,[1]TDSheet!$A:$H,8,0)</f>
        <v>55</v>
      </c>
      <c r="I29" s="2">
        <f>VLOOKUP(A29,[2]TDSheet!$A:$E,4,0)</f>
        <v>1038.4739999999999</v>
      </c>
      <c r="J29" s="2">
        <f t="shared" si="8"/>
        <v>-13.399999999999864</v>
      </c>
      <c r="M29" s="2">
        <f>VLOOKUP(A29,[1]TDSheet!$A:$Q,17,0)</f>
        <v>93.870666666666665</v>
      </c>
      <c r="P29" s="2">
        <f t="shared" si="9"/>
        <v>341.69133333333338</v>
      </c>
      <c r="Q29" s="37">
        <v>2200</v>
      </c>
      <c r="R29" s="48"/>
      <c r="S29" s="25">
        <v>580.80558139534901</v>
      </c>
      <c r="T29" s="25">
        <v>809.5972093023255</v>
      </c>
      <c r="U29" s="49">
        <f t="shared" si="10"/>
        <v>809.5972093023255</v>
      </c>
      <c r="V29" s="38"/>
      <c r="X29" s="2">
        <f t="shared" si="11"/>
        <v>7.1294365089739848</v>
      </c>
      <c r="Y29" s="2">
        <f t="shared" si="12"/>
        <v>0.69087695132253857</v>
      </c>
      <c r="Z29" s="2">
        <f>VLOOKUP(A29,[1]TDSheet!$A:$W,23,0)</f>
        <v>218.30659999999997</v>
      </c>
      <c r="AA29" s="2">
        <f>VLOOKUP(A29,[1]TDSheet!$A:$X,24,0)</f>
        <v>183.02439999999999</v>
      </c>
      <c r="AB29" s="2">
        <f>VLOOKUP(A29,[1]TDSheet!$A:$P,16,0)</f>
        <v>114.12733333333334</v>
      </c>
      <c r="AD29" s="2">
        <f t="shared" si="14"/>
        <v>0</v>
      </c>
      <c r="AE29" s="2">
        <f t="shared" si="15"/>
        <v>580.80558139534901</v>
      </c>
      <c r="AF29" s="2">
        <f t="shared" si="16"/>
        <v>809.5972093023255</v>
      </c>
      <c r="AG29" s="2">
        <f t="shared" si="13"/>
        <v>809.5972093023255</v>
      </c>
    </row>
    <row r="30" spans="1:33" ht="21.95" customHeight="1" x14ac:dyDescent="0.2">
      <c r="A30" s="8" t="s">
        <v>34</v>
      </c>
      <c r="B30" s="8" t="s">
        <v>9</v>
      </c>
      <c r="C30" s="9">
        <v>-20.86</v>
      </c>
      <c r="D30" s="9">
        <v>20.86</v>
      </c>
      <c r="E30" s="9"/>
      <c r="F30" s="9"/>
      <c r="G30" s="24">
        <f>VLOOKUP(A30,[1]TDSheet!$A:$G,7,0)</f>
        <v>0</v>
      </c>
      <c r="H30" s="2" t="e">
        <f>VLOOKUP(A30,[1]TDSheet!$A:$H,8,0)</f>
        <v>#N/A</v>
      </c>
      <c r="J30" s="2">
        <f t="shared" si="8"/>
        <v>0</v>
      </c>
      <c r="P30" s="2">
        <f t="shared" si="9"/>
        <v>0</v>
      </c>
      <c r="Q30" s="37"/>
      <c r="R30" s="48"/>
      <c r="S30" s="25">
        <v>0</v>
      </c>
      <c r="T30" s="25">
        <v>0</v>
      </c>
      <c r="U30" s="49">
        <f t="shared" si="10"/>
        <v>0</v>
      </c>
      <c r="V30" s="38"/>
      <c r="X30" s="2" t="e">
        <f t="shared" si="11"/>
        <v>#DIV/0!</v>
      </c>
      <c r="Y30" s="2" t="e">
        <f t="shared" si="12"/>
        <v>#DIV/0!</v>
      </c>
      <c r="Z30" s="2">
        <f>VLOOKUP(A30,[1]TDSheet!$A:$W,23,0)</f>
        <v>0</v>
      </c>
      <c r="AA30" s="2">
        <f>VLOOKUP(A30,[1]TDSheet!$A:$X,24,0)</f>
        <v>0</v>
      </c>
      <c r="AB30" s="2">
        <f>VLOOKUP(A30,[1]TDSheet!$A:$P,16,0)</f>
        <v>0</v>
      </c>
      <c r="AD30" s="2">
        <f t="shared" si="14"/>
        <v>0</v>
      </c>
      <c r="AE30" s="2">
        <f t="shared" si="15"/>
        <v>0</v>
      </c>
      <c r="AF30" s="2">
        <f t="shared" si="16"/>
        <v>0</v>
      </c>
      <c r="AG30" s="2">
        <f t="shared" si="13"/>
        <v>0</v>
      </c>
    </row>
    <row r="31" spans="1:33" ht="11.1" customHeight="1" x14ac:dyDescent="0.2">
      <c r="A31" s="8" t="s">
        <v>35</v>
      </c>
      <c r="B31" s="8" t="s">
        <v>9</v>
      </c>
      <c r="C31" s="9">
        <v>38.018999999999998</v>
      </c>
      <c r="D31" s="9">
        <v>10217.823</v>
      </c>
      <c r="E31" s="9">
        <v>4567.7759999999998</v>
      </c>
      <c r="F31" s="9">
        <v>5649.3720000000003</v>
      </c>
      <c r="G31" s="24">
        <f>VLOOKUP(A31,[1]TDSheet!$A:$G,7,0)</f>
        <v>1</v>
      </c>
      <c r="H31" s="2">
        <f>VLOOKUP(A31,[1]TDSheet!$A:$H,8,0)</f>
        <v>60</v>
      </c>
      <c r="I31" s="2">
        <f>VLOOKUP(A31,[2]TDSheet!$A:$E,4,0)</f>
        <v>4616.768</v>
      </c>
      <c r="J31" s="2">
        <f t="shared" si="8"/>
        <v>-48.992000000000189</v>
      </c>
      <c r="M31" s="2">
        <f>VLOOKUP(A31,[1]TDSheet!$A:$Q,17,0)</f>
        <v>606.31600000000071</v>
      </c>
      <c r="P31" s="2">
        <f t="shared" si="9"/>
        <v>1522.5919999999999</v>
      </c>
      <c r="Q31" s="37">
        <v>9600</v>
      </c>
      <c r="R31" s="48">
        <v>1300</v>
      </c>
      <c r="S31" s="25">
        <v>3000</v>
      </c>
      <c r="T31" s="25">
        <v>3300</v>
      </c>
      <c r="U31" s="53">
        <v>3200</v>
      </c>
      <c r="V31" s="38"/>
      <c r="X31" s="2">
        <f t="shared" si="11"/>
        <v>11.201745444610246</v>
      </c>
      <c r="Y31" s="2">
        <f t="shared" si="12"/>
        <v>4.1085780038250572</v>
      </c>
      <c r="Z31" s="2">
        <f>VLOOKUP(A31,[1]TDSheet!$A:$W,23,0)</f>
        <v>1229.6986000000002</v>
      </c>
      <c r="AA31" s="2">
        <f>VLOOKUP(A31,[1]TDSheet!$A:$X,24,0)</f>
        <v>1253.5942</v>
      </c>
      <c r="AB31" s="2">
        <f>VLOOKUP(A31,[1]TDSheet!$A:$P,16,0)</f>
        <v>900.52633333333335</v>
      </c>
      <c r="AD31" s="2">
        <f t="shared" si="14"/>
        <v>1300</v>
      </c>
      <c r="AE31" s="2">
        <f t="shared" si="15"/>
        <v>3000</v>
      </c>
      <c r="AF31" s="2">
        <f t="shared" si="16"/>
        <v>3300</v>
      </c>
      <c r="AG31" s="2">
        <f t="shared" si="13"/>
        <v>3200</v>
      </c>
    </row>
    <row r="32" spans="1:33" ht="11.1" customHeight="1" x14ac:dyDescent="0.2">
      <c r="A32" s="8" t="s">
        <v>36</v>
      </c>
      <c r="B32" s="8" t="s">
        <v>9</v>
      </c>
      <c r="C32" s="9">
        <v>175.62299999999999</v>
      </c>
      <c r="D32" s="9">
        <v>142.46299999999999</v>
      </c>
      <c r="E32" s="9">
        <v>157.96299999999999</v>
      </c>
      <c r="F32" s="9">
        <v>154.82</v>
      </c>
      <c r="G32" s="24">
        <f>VLOOKUP(A32,[1]TDSheet!$A:$G,7,0)</f>
        <v>1</v>
      </c>
      <c r="H32" s="2">
        <f>VLOOKUP(A32,[1]TDSheet!$A:$H,8,0)</f>
        <v>50</v>
      </c>
      <c r="I32" s="2">
        <f>VLOOKUP(A32,[2]TDSheet!$A:$E,4,0)</f>
        <v>146.97800000000001</v>
      </c>
      <c r="J32" s="2">
        <f t="shared" si="8"/>
        <v>10.984999999999985</v>
      </c>
      <c r="P32" s="2">
        <f t="shared" si="9"/>
        <v>52.654333333333334</v>
      </c>
      <c r="Q32" s="37">
        <f>10*P32-M32-F32</f>
        <v>371.7233333333333</v>
      </c>
      <c r="R32" s="48"/>
      <c r="S32" s="25">
        <v>86.447286821705418</v>
      </c>
      <c r="T32" s="25">
        <v>142.63802325581395</v>
      </c>
      <c r="U32" s="49">
        <v>100</v>
      </c>
      <c r="V32" s="38"/>
      <c r="X32" s="2">
        <f t="shared" si="11"/>
        <v>9.1902276497189721</v>
      </c>
      <c r="Y32" s="2">
        <f t="shared" si="12"/>
        <v>2.9403088064926597</v>
      </c>
      <c r="Z32" s="2">
        <f>VLOOKUP(A32,[1]TDSheet!$A:$W,23,0)</f>
        <v>47.888600000000004</v>
      </c>
      <c r="AA32" s="2">
        <f>VLOOKUP(A32,[1]TDSheet!$A:$X,24,0)</f>
        <v>32.552599999999998</v>
      </c>
      <c r="AB32" s="2">
        <f>VLOOKUP(A32,[1]TDSheet!$A:$P,16,0)</f>
        <v>17.379333333333332</v>
      </c>
      <c r="AD32" s="2">
        <f t="shared" si="14"/>
        <v>0</v>
      </c>
      <c r="AE32" s="2">
        <f t="shared" si="15"/>
        <v>86.447286821705418</v>
      </c>
      <c r="AF32" s="2">
        <f t="shared" si="16"/>
        <v>142.63802325581395</v>
      </c>
      <c r="AG32" s="2">
        <f t="shared" si="13"/>
        <v>100</v>
      </c>
    </row>
    <row r="33" spans="1:33" ht="11.1" customHeight="1" x14ac:dyDescent="0.2">
      <c r="A33" s="8" t="s">
        <v>37</v>
      </c>
      <c r="B33" s="8" t="s">
        <v>9</v>
      </c>
      <c r="C33" s="9">
        <v>226.91399999999999</v>
      </c>
      <c r="D33" s="9">
        <v>772.55</v>
      </c>
      <c r="E33" s="9">
        <v>927.08199999999999</v>
      </c>
      <c r="F33" s="9">
        <v>8.4789999999999992</v>
      </c>
      <c r="G33" s="24">
        <f>VLOOKUP(A33,[1]TDSheet!$A:$G,7,0)</f>
        <v>1</v>
      </c>
      <c r="H33" s="2">
        <f>VLOOKUP(A33,[1]TDSheet!$A:$H,8,0)</f>
        <v>55</v>
      </c>
      <c r="I33" s="2">
        <f>VLOOKUP(A33,[2]TDSheet!$A:$E,4,0)</f>
        <v>1113.268</v>
      </c>
      <c r="J33" s="2">
        <f t="shared" si="8"/>
        <v>-186.18600000000004</v>
      </c>
      <c r="M33" s="2">
        <f>VLOOKUP(A33,[1]TDSheet!$A:$Q,17,0)</f>
        <v>1778.5949999999998</v>
      </c>
      <c r="P33" s="2">
        <f t="shared" si="9"/>
        <v>309.02733333333333</v>
      </c>
      <c r="Q33" s="37">
        <v>1600</v>
      </c>
      <c r="R33" s="48"/>
      <c r="S33" s="25">
        <v>446.80325581395351</v>
      </c>
      <c r="T33" s="25">
        <v>576.59837209302327</v>
      </c>
      <c r="U33" s="49">
        <v>500</v>
      </c>
      <c r="V33" s="38"/>
      <c r="X33" s="2">
        <f t="shared" si="11"/>
        <v>10.712565753321638</v>
      </c>
      <c r="Y33" s="2">
        <f t="shared" si="12"/>
        <v>5.7828994630464186</v>
      </c>
      <c r="Z33" s="2">
        <f>VLOOKUP(A33,[1]TDSheet!$A:$W,23,0)</f>
        <v>341.99079999999998</v>
      </c>
      <c r="AA33" s="2">
        <f>VLOOKUP(A33,[1]TDSheet!$A:$X,24,0)</f>
        <v>223.2978</v>
      </c>
      <c r="AB33" s="2">
        <f>VLOOKUP(A33,[1]TDSheet!$A:$P,16,0)</f>
        <v>301.37666666666667</v>
      </c>
      <c r="AD33" s="2">
        <f t="shared" si="14"/>
        <v>0</v>
      </c>
      <c r="AE33" s="2">
        <f t="shared" si="15"/>
        <v>446.80325581395351</v>
      </c>
      <c r="AF33" s="2">
        <f t="shared" si="16"/>
        <v>576.59837209302327</v>
      </c>
      <c r="AG33" s="2">
        <f t="shared" si="13"/>
        <v>500</v>
      </c>
    </row>
    <row r="34" spans="1:33" ht="11.1" customHeight="1" x14ac:dyDescent="0.2">
      <c r="A34" s="8" t="s">
        <v>38</v>
      </c>
      <c r="B34" s="8" t="s">
        <v>9</v>
      </c>
      <c r="C34" s="9">
        <v>2006.63</v>
      </c>
      <c r="D34" s="9">
        <v>4620.2449999999999</v>
      </c>
      <c r="E34" s="9">
        <v>3797.0740000000001</v>
      </c>
      <c r="F34" s="9">
        <v>2829.8009999999999</v>
      </c>
      <c r="G34" s="24">
        <f>VLOOKUP(A34,[1]TDSheet!$A:$G,7,0)</f>
        <v>1</v>
      </c>
      <c r="H34" s="2">
        <f>VLOOKUP(A34,[1]TDSheet!$A:$H,8,0)</f>
        <v>60</v>
      </c>
      <c r="I34" s="2">
        <f>VLOOKUP(A34,[2]TDSheet!$A:$E,4,0)</f>
        <v>3765.1170000000002</v>
      </c>
      <c r="J34" s="2">
        <f t="shared" si="8"/>
        <v>31.95699999999988</v>
      </c>
      <c r="M34" s="2">
        <f>VLOOKUP(A34,[1]TDSheet!$A:$Q,17,0)</f>
        <v>1851.2000000000007</v>
      </c>
      <c r="P34" s="2">
        <f t="shared" si="9"/>
        <v>1265.6913333333334</v>
      </c>
      <c r="Q34" s="37">
        <v>9000</v>
      </c>
      <c r="R34" s="48"/>
      <c r="S34" s="25">
        <v>2149.2101550387601</v>
      </c>
      <c r="T34" s="25">
        <v>3425.3949224806202</v>
      </c>
      <c r="U34" s="53">
        <v>3350</v>
      </c>
      <c r="V34" s="38"/>
      <c r="X34" s="2">
        <f t="shared" si="11"/>
        <v>10.749545105667716</v>
      </c>
      <c r="Y34" s="2">
        <f t="shared" si="12"/>
        <v>3.6983748539006611</v>
      </c>
      <c r="Z34" s="2">
        <f>VLOOKUP(A34,[1]TDSheet!$A:$W,23,0)</f>
        <v>856.66239999999993</v>
      </c>
      <c r="AA34" s="2">
        <f>VLOOKUP(A34,[1]TDSheet!$A:$X,24,0)</f>
        <v>789.04240000000004</v>
      </c>
      <c r="AB34" s="2">
        <f>VLOOKUP(A34,[1]TDSheet!$A:$P,16,0)</f>
        <v>701.90500000000009</v>
      </c>
      <c r="AD34" s="2">
        <f t="shared" si="14"/>
        <v>0</v>
      </c>
      <c r="AE34" s="2">
        <f t="shared" si="15"/>
        <v>2149.2101550387601</v>
      </c>
      <c r="AF34" s="2">
        <f t="shared" si="16"/>
        <v>3425.3949224806202</v>
      </c>
      <c r="AG34" s="2">
        <f t="shared" si="13"/>
        <v>3350</v>
      </c>
    </row>
    <row r="35" spans="1:33" ht="11.1" customHeight="1" x14ac:dyDescent="0.2">
      <c r="A35" s="8" t="s">
        <v>39</v>
      </c>
      <c r="B35" s="8" t="s">
        <v>9</v>
      </c>
      <c r="C35" s="9">
        <v>610.58699999999999</v>
      </c>
      <c r="D35" s="9">
        <v>3778.625</v>
      </c>
      <c r="E35" s="9">
        <v>1553.0429999999999</v>
      </c>
      <c r="F35" s="9">
        <v>2784.1970000000001</v>
      </c>
      <c r="G35" s="24">
        <f>VLOOKUP(A35,[1]TDSheet!$A:$G,7,0)</f>
        <v>1</v>
      </c>
      <c r="H35" s="2">
        <f>VLOOKUP(A35,[1]TDSheet!$A:$H,8,0)</f>
        <v>60</v>
      </c>
      <c r="I35" s="2">
        <f>VLOOKUP(A35,[2]TDSheet!$A:$E,4,0)</f>
        <v>1574.336</v>
      </c>
      <c r="J35" s="2">
        <f t="shared" si="8"/>
        <v>-21.29300000000012</v>
      </c>
      <c r="P35" s="2">
        <f t="shared" si="9"/>
        <v>517.68099999999993</v>
      </c>
      <c r="Q35" s="37">
        <v>3200</v>
      </c>
      <c r="R35" s="48"/>
      <c r="S35" s="25">
        <v>797.20348837209269</v>
      </c>
      <c r="T35" s="25">
        <v>1201.3982558139537</v>
      </c>
      <c r="U35" s="53">
        <v>1000</v>
      </c>
      <c r="V35" s="38"/>
      <c r="X35" s="2">
        <f t="shared" si="11"/>
        <v>11.17058332097575</v>
      </c>
      <c r="Y35" s="2">
        <f t="shared" si="12"/>
        <v>5.3782097469290946</v>
      </c>
      <c r="Z35" s="2">
        <f>VLOOKUP(A35,[1]TDSheet!$A:$W,23,0)</f>
        <v>344.25819999999999</v>
      </c>
      <c r="AA35" s="2">
        <f>VLOOKUP(A35,[1]TDSheet!$A:$X,24,0)</f>
        <v>447.51560000000001</v>
      </c>
      <c r="AB35" s="2">
        <f>VLOOKUP(A35,[1]TDSheet!$A:$P,16,0)</f>
        <v>185.27466666666666</v>
      </c>
      <c r="AD35" s="2">
        <f t="shared" si="14"/>
        <v>0</v>
      </c>
      <c r="AE35" s="2">
        <f t="shared" si="15"/>
        <v>797.20348837209269</v>
      </c>
      <c r="AF35" s="2">
        <f t="shared" si="16"/>
        <v>1201.3982558139537</v>
      </c>
      <c r="AG35" s="2">
        <f t="shared" si="13"/>
        <v>1000</v>
      </c>
    </row>
    <row r="36" spans="1:33" ht="11.1" customHeight="1" x14ac:dyDescent="0.2">
      <c r="A36" s="8" t="s">
        <v>40</v>
      </c>
      <c r="B36" s="8" t="s">
        <v>9</v>
      </c>
      <c r="C36" s="9">
        <v>444.96</v>
      </c>
      <c r="D36" s="9">
        <v>221.49</v>
      </c>
      <c r="E36" s="9">
        <v>370.17399999999998</v>
      </c>
      <c r="F36" s="9">
        <v>295.17700000000002</v>
      </c>
      <c r="G36" s="24">
        <f>VLOOKUP(A36,[1]TDSheet!$A:$G,7,0)</f>
        <v>1</v>
      </c>
      <c r="H36" s="2">
        <f>VLOOKUP(A36,[1]TDSheet!$A:$H,8,0)</f>
        <v>60</v>
      </c>
      <c r="I36" s="2">
        <f>VLOOKUP(A36,[2]TDSheet!$A:$E,4,0)</f>
        <v>349.87799999999999</v>
      </c>
      <c r="J36" s="2">
        <f t="shared" si="8"/>
        <v>20.295999999999992</v>
      </c>
      <c r="P36" s="2">
        <f t="shared" si="9"/>
        <v>123.39133333333332</v>
      </c>
      <c r="Q36" s="37">
        <f>9*P36-M36-F36</f>
        <v>815.34499999999991</v>
      </c>
      <c r="R36" s="48"/>
      <c r="S36" s="25">
        <v>189.61511627906975</v>
      </c>
      <c r="T36" s="25">
        <v>312.86494186046508</v>
      </c>
      <c r="U36" s="49">
        <v>200</v>
      </c>
      <c r="V36" s="38"/>
      <c r="X36" s="2">
        <f t="shared" si="11"/>
        <v>8.085309001762969</v>
      </c>
      <c r="Y36" s="2">
        <f t="shared" si="12"/>
        <v>2.3922020455245376</v>
      </c>
      <c r="Z36" s="2">
        <f>VLOOKUP(A36,[1]TDSheet!$A:$W,23,0)</f>
        <v>115.64739999999999</v>
      </c>
      <c r="AA36" s="2">
        <f>VLOOKUP(A36,[1]TDSheet!$A:$X,24,0)</f>
        <v>85.236400000000003</v>
      </c>
      <c r="AB36" s="2">
        <f>VLOOKUP(A36,[1]TDSheet!$A:$P,16,0)</f>
        <v>53.927</v>
      </c>
      <c r="AD36" s="2">
        <f t="shared" si="14"/>
        <v>0</v>
      </c>
      <c r="AE36" s="2">
        <f t="shared" si="15"/>
        <v>189.61511627906975</v>
      </c>
      <c r="AF36" s="2">
        <f t="shared" si="16"/>
        <v>312.86494186046508</v>
      </c>
      <c r="AG36" s="2">
        <f t="shared" si="13"/>
        <v>200</v>
      </c>
    </row>
    <row r="37" spans="1:33" ht="11.1" customHeight="1" x14ac:dyDescent="0.2">
      <c r="A37" s="8" t="s">
        <v>41</v>
      </c>
      <c r="B37" s="8" t="s">
        <v>9</v>
      </c>
      <c r="C37" s="9">
        <v>508.15</v>
      </c>
      <c r="D37" s="9">
        <v>518.62699999999995</v>
      </c>
      <c r="E37" s="9">
        <v>504.69299999999998</v>
      </c>
      <c r="F37" s="9">
        <v>520.774</v>
      </c>
      <c r="G37" s="24">
        <f>VLOOKUP(A37,[1]TDSheet!$A:$G,7,0)</f>
        <v>1</v>
      </c>
      <c r="H37" s="2">
        <f>VLOOKUP(A37,[1]TDSheet!$A:$H,8,0)</f>
        <v>60</v>
      </c>
      <c r="I37" s="2">
        <f>VLOOKUP(A37,[2]TDSheet!$A:$E,4,0)</f>
        <v>477.32299999999998</v>
      </c>
      <c r="J37" s="2">
        <f t="shared" si="8"/>
        <v>27.370000000000005</v>
      </c>
      <c r="P37" s="2">
        <f t="shared" si="9"/>
        <v>168.23099999999999</v>
      </c>
      <c r="Q37" s="37">
        <f>10*P37-M37-F37</f>
        <v>1161.5360000000001</v>
      </c>
      <c r="R37" s="48"/>
      <c r="S37" s="25">
        <v>270.12465116279071</v>
      </c>
      <c r="T37" s="25">
        <v>445.70567441860464</v>
      </c>
      <c r="U37" s="49">
        <v>300</v>
      </c>
      <c r="V37" s="38"/>
      <c r="X37" s="2">
        <f t="shared" si="11"/>
        <v>9.1338952130189757</v>
      </c>
      <c r="Y37" s="2">
        <f t="shared" si="12"/>
        <v>3.0955888034904389</v>
      </c>
      <c r="Z37" s="2">
        <f>VLOOKUP(A37,[1]TDSheet!$A:$W,23,0)</f>
        <v>182.3466</v>
      </c>
      <c r="AA37" s="2">
        <f>VLOOKUP(A37,[1]TDSheet!$A:$X,24,0)</f>
        <v>133.3124</v>
      </c>
      <c r="AB37" s="2">
        <f>VLOOKUP(A37,[1]TDSheet!$A:$P,16,0)</f>
        <v>93.149000000000001</v>
      </c>
      <c r="AD37" s="2">
        <f t="shared" si="14"/>
        <v>0</v>
      </c>
      <c r="AE37" s="2">
        <f t="shared" si="15"/>
        <v>270.12465116279071</v>
      </c>
      <c r="AF37" s="2">
        <f t="shared" si="16"/>
        <v>445.70567441860464</v>
      </c>
      <c r="AG37" s="2">
        <f t="shared" si="13"/>
        <v>300</v>
      </c>
    </row>
    <row r="38" spans="1:33" ht="11.1" customHeight="1" x14ac:dyDescent="0.2">
      <c r="A38" s="8" t="s">
        <v>42</v>
      </c>
      <c r="B38" s="8" t="s">
        <v>9</v>
      </c>
      <c r="C38" s="9">
        <v>0.59499999999999997</v>
      </c>
      <c r="D38" s="9"/>
      <c r="E38" s="9">
        <v>-0.376</v>
      </c>
      <c r="F38" s="9"/>
      <c r="G38" s="24">
        <f>VLOOKUP(A38,[1]TDSheet!$A:$G,7,0)</f>
        <v>1</v>
      </c>
      <c r="H38" s="2">
        <f>VLOOKUP(A38,[1]TDSheet!$A:$H,8,0)</f>
        <v>180</v>
      </c>
      <c r="J38" s="2">
        <f t="shared" si="8"/>
        <v>-0.376</v>
      </c>
      <c r="P38" s="2">
        <f t="shared" si="9"/>
        <v>-0.12533333333333332</v>
      </c>
      <c r="Q38" s="36">
        <v>25</v>
      </c>
      <c r="R38" s="48"/>
      <c r="S38" s="25">
        <v>0</v>
      </c>
      <c r="T38" s="25">
        <v>12.5</v>
      </c>
      <c r="U38" s="49">
        <f t="shared" si="10"/>
        <v>12.5</v>
      </c>
      <c r="V38" s="38"/>
      <c r="X38" s="2">
        <f t="shared" si="11"/>
        <v>-199.468085106383</v>
      </c>
      <c r="Y38" s="2">
        <f t="shared" si="12"/>
        <v>0</v>
      </c>
      <c r="Z38" s="2">
        <f>VLOOKUP(A38,[1]TDSheet!$A:$W,23,0)</f>
        <v>3.8201999999999998</v>
      </c>
      <c r="AA38" s="2">
        <f>VLOOKUP(A38,[1]TDSheet!$A:$X,24,0)</f>
        <v>3.2862</v>
      </c>
      <c r="AB38" s="2">
        <f>VLOOKUP(A38,[1]TDSheet!$A:$P,16,0)</f>
        <v>0</v>
      </c>
      <c r="AD38" s="2">
        <f t="shared" si="14"/>
        <v>0</v>
      </c>
      <c r="AE38" s="2">
        <f t="shared" si="15"/>
        <v>0</v>
      </c>
      <c r="AF38" s="2">
        <f t="shared" si="16"/>
        <v>12.5</v>
      </c>
      <c r="AG38" s="2">
        <f t="shared" si="13"/>
        <v>12.5</v>
      </c>
    </row>
    <row r="39" spans="1:33" ht="11.1" customHeight="1" x14ac:dyDescent="0.2">
      <c r="A39" s="8" t="s">
        <v>43</v>
      </c>
      <c r="B39" s="8" t="s">
        <v>9</v>
      </c>
      <c r="C39" s="9">
        <v>544.02599999999995</v>
      </c>
      <c r="D39" s="9">
        <v>674.54600000000005</v>
      </c>
      <c r="E39" s="9">
        <v>730.63300000000004</v>
      </c>
      <c r="F39" s="9">
        <v>487.93900000000002</v>
      </c>
      <c r="G39" s="24">
        <f>VLOOKUP(A39,[1]TDSheet!$A:$G,7,0)</f>
        <v>1</v>
      </c>
      <c r="H39" s="2">
        <f>VLOOKUP(A39,[1]TDSheet!$A:$H,8,0)</f>
        <v>60</v>
      </c>
      <c r="I39" s="2">
        <f>VLOOKUP(A39,[2]TDSheet!$A:$E,4,0)</f>
        <v>699.04700000000003</v>
      </c>
      <c r="J39" s="2">
        <f t="shared" si="8"/>
        <v>31.586000000000013</v>
      </c>
      <c r="M39" s="2">
        <f>VLOOKUP(A39,[1]TDSheet!$A:$Q,17,0)</f>
        <v>453.24533333333329</v>
      </c>
      <c r="P39" s="2">
        <f t="shared" si="9"/>
        <v>243.54433333333336</v>
      </c>
      <c r="Q39" s="37">
        <v>1500</v>
      </c>
      <c r="R39" s="48"/>
      <c r="S39" s="25">
        <v>404.14031007751942</v>
      </c>
      <c r="T39" s="25">
        <v>547.92984496124029</v>
      </c>
      <c r="U39" s="49">
        <v>500</v>
      </c>
      <c r="V39" s="38"/>
      <c r="X39" s="2">
        <f t="shared" si="11"/>
        <v>9.8267713956477163</v>
      </c>
      <c r="Y39" s="2">
        <f t="shared" si="12"/>
        <v>3.8645297981339466</v>
      </c>
      <c r="Z39" s="2">
        <f>VLOOKUP(A39,[1]TDSheet!$A:$W,23,0)</f>
        <v>211.9016</v>
      </c>
      <c r="AA39" s="2">
        <f>VLOOKUP(A39,[1]TDSheet!$A:$X,24,0)</f>
        <v>176.6086</v>
      </c>
      <c r="AB39" s="2">
        <f>VLOOKUP(A39,[1]TDSheet!$A:$P,16,0)</f>
        <v>151.32466666666667</v>
      </c>
      <c r="AD39" s="2">
        <f t="shared" si="14"/>
        <v>0</v>
      </c>
      <c r="AE39" s="2">
        <f t="shared" si="15"/>
        <v>404.14031007751942</v>
      </c>
      <c r="AF39" s="2">
        <f t="shared" si="16"/>
        <v>547.92984496124029</v>
      </c>
      <c r="AG39" s="2">
        <f t="shared" si="13"/>
        <v>500</v>
      </c>
    </row>
    <row r="40" spans="1:33" ht="11.1" customHeight="1" x14ac:dyDescent="0.2">
      <c r="A40" s="8" t="s">
        <v>44</v>
      </c>
      <c r="B40" s="8" t="s">
        <v>9</v>
      </c>
      <c r="C40" s="9">
        <v>9.2999999999999999E-2</v>
      </c>
      <c r="D40" s="9"/>
      <c r="E40" s="9">
        <v>-0.71</v>
      </c>
      <c r="F40" s="9"/>
      <c r="G40" s="24">
        <f>VLOOKUP(A40,[1]TDSheet!$A:$G,7,0)</f>
        <v>1</v>
      </c>
      <c r="H40" s="2">
        <f>VLOOKUP(A40,[1]TDSheet!$A:$H,8,0)</f>
        <v>35</v>
      </c>
      <c r="I40" s="2">
        <f>VLOOKUP(A40,[2]TDSheet!$A:$E,4,0)</f>
        <v>0.7</v>
      </c>
      <c r="J40" s="2">
        <f t="shared" si="8"/>
        <v>-1.41</v>
      </c>
      <c r="M40" s="2">
        <f>VLOOKUP(A40,[1]TDSheet!$A:$Q,17,0)</f>
        <v>20</v>
      </c>
      <c r="P40" s="2">
        <f t="shared" si="9"/>
        <v>-0.23666666666666666</v>
      </c>
      <c r="Q40" s="36">
        <v>10</v>
      </c>
      <c r="R40" s="48"/>
      <c r="S40" s="25">
        <v>0</v>
      </c>
      <c r="T40" s="25">
        <v>5</v>
      </c>
      <c r="U40" s="49">
        <f t="shared" si="10"/>
        <v>5</v>
      </c>
      <c r="V40" s="38"/>
      <c r="X40" s="2">
        <f t="shared" si="11"/>
        <v>-126.7605633802817</v>
      </c>
      <c r="Y40" s="2">
        <f t="shared" si="12"/>
        <v>-84.507042253521121</v>
      </c>
      <c r="Z40" s="2">
        <f>VLOOKUP(A40,[1]TDSheet!$A:$W,23,0)</f>
        <v>2.8121999999999998</v>
      </c>
      <c r="AA40" s="2">
        <f>VLOOKUP(A40,[1]TDSheet!$A:$X,24,0)</f>
        <v>4.1166</v>
      </c>
      <c r="AB40" s="2">
        <f>VLOOKUP(A40,[1]TDSheet!$A:$P,16,0)</f>
        <v>0</v>
      </c>
      <c r="AD40" s="2">
        <f t="shared" si="14"/>
        <v>0</v>
      </c>
      <c r="AE40" s="2">
        <f t="shared" si="15"/>
        <v>0</v>
      </c>
      <c r="AF40" s="2">
        <f t="shared" si="16"/>
        <v>5</v>
      </c>
      <c r="AG40" s="2">
        <f t="shared" si="13"/>
        <v>5</v>
      </c>
    </row>
    <row r="41" spans="1:33" ht="11.1" customHeight="1" x14ac:dyDescent="0.2">
      <c r="A41" s="8" t="s">
        <v>45</v>
      </c>
      <c r="B41" s="8" t="s">
        <v>9</v>
      </c>
      <c r="C41" s="9">
        <v>33.54</v>
      </c>
      <c r="D41" s="9"/>
      <c r="E41" s="9"/>
      <c r="F41" s="9"/>
      <c r="G41" s="24">
        <f>VLOOKUP(A41,[1]TDSheet!$A:$G,7,0)</f>
        <v>0</v>
      </c>
      <c r="H41" s="2" t="e">
        <f>VLOOKUP(A41,[1]TDSheet!$A:$H,8,0)</f>
        <v>#N/A</v>
      </c>
      <c r="J41" s="2">
        <f t="shared" si="8"/>
        <v>0</v>
      </c>
      <c r="P41" s="2">
        <f t="shared" si="9"/>
        <v>0</v>
      </c>
      <c r="Q41" s="37"/>
      <c r="R41" s="48"/>
      <c r="S41" s="25">
        <v>0</v>
      </c>
      <c r="T41" s="25">
        <v>0</v>
      </c>
      <c r="U41" s="49">
        <f t="shared" si="10"/>
        <v>0</v>
      </c>
      <c r="V41" s="38"/>
      <c r="X41" s="2" t="e">
        <f t="shared" si="11"/>
        <v>#DIV/0!</v>
      </c>
      <c r="Y41" s="2" t="e">
        <f t="shared" si="12"/>
        <v>#DIV/0!</v>
      </c>
      <c r="Z41" s="2">
        <f>VLOOKUP(A41,[1]TDSheet!$A:$W,23,0)</f>
        <v>0</v>
      </c>
      <c r="AA41" s="2">
        <f>VLOOKUP(A41,[1]TDSheet!$A:$X,24,0)</f>
        <v>0</v>
      </c>
      <c r="AB41" s="2">
        <f>VLOOKUP(A41,[1]TDSheet!$A:$P,16,0)</f>
        <v>0</v>
      </c>
      <c r="AD41" s="2">
        <f t="shared" si="14"/>
        <v>0</v>
      </c>
      <c r="AE41" s="2">
        <f t="shared" si="15"/>
        <v>0</v>
      </c>
      <c r="AF41" s="2">
        <f t="shared" si="16"/>
        <v>0</v>
      </c>
      <c r="AG41" s="2">
        <f t="shared" si="13"/>
        <v>0</v>
      </c>
    </row>
    <row r="42" spans="1:33" ht="11.1" customHeight="1" x14ac:dyDescent="0.2">
      <c r="A42" s="8" t="s">
        <v>46</v>
      </c>
      <c r="B42" s="8" t="s">
        <v>9</v>
      </c>
      <c r="C42" s="9">
        <v>47.99</v>
      </c>
      <c r="D42" s="9">
        <v>39.387</v>
      </c>
      <c r="E42" s="9">
        <v>54.389000000000003</v>
      </c>
      <c r="F42" s="9">
        <v>31.521000000000001</v>
      </c>
      <c r="G42" s="24">
        <f>VLOOKUP(A42,[1]TDSheet!$A:$G,7,0)</f>
        <v>1</v>
      </c>
      <c r="H42" s="2">
        <f>VLOOKUP(A42,[1]TDSheet!$A:$H,8,0)</f>
        <v>30</v>
      </c>
      <c r="I42" s="2">
        <f>VLOOKUP(A42,[2]TDSheet!$A:$E,4,0)</f>
        <v>115.5</v>
      </c>
      <c r="J42" s="2">
        <f t="shared" si="8"/>
        <v>-61.110999999999997</v>
      </c>
      <c r="M42" s="2">
        <f>VLOOKUP(A42,[1]TDSheet!$A:$Q,17,0)</f>
        <v>78.665999999999826</v>
      </c>
      <c r="P42" s="2">
        <f t="shared" si="9"/>
        <v>18.129666666666669</v>
      </c>
      <c r="Q42" s="37">
        <f>12*P42-M42-F42</f>
        <v>107.36900000000021</v>
      </c>
      <c r="R42" s="48"/>
      <c r="S42" s="25">
        <v>24.969534883720982</v>
      </c>
      <c r="T42" s="25">
        <v>41.199732558139615</v>
      </c>
      <c r="U42" s="49">
        <v>20</v>
      </c>
      <c r="V42" s="38"/>
      <c r="X42" s="2">
        <f t="shared" si="11"/>
        <v>10.830660654279013</v>
      </c>
      <c r="Y42" s="2">
        <f t="shared" si="12"/>
        <v>6.0777179209031136</v>
      </c>
      <c r="Z42" s="2">
        <f>VLOOKUP(A42,[1]TDSheet!$A:$W,23,0)</f>
        <v>25.322799999999994</v>
      </c>
      <c r="AA42" s="2">
        <f>VLOOKUP(A42,[1]TDSheet!$A:$X,24,0)</f>
        <v>15.357999999999993</v>
      </c>
      <c r="AB42" s="2">
        <f>VLOOKUP(A42,[1]TDSheet!$A:$P,16,0)</f>
        <v>17.287666666666649</v>
      </c>
      <c r="AD42" s="2">
        <f t="shared" si="14"/>
        <v>0</v>
      </c>
      <c r="AE42" s="2">
        <f t="shared" si="15"/>
        <v>24.969534883720982</v>
      </c>
      <c r="AF42" s="2">
        <f t="shared" si="16"/>
        <v>41.199732558139615</v>
      </c>
      <c r="AG42" s="2">
        <f t="shared" si="13"/>
        <v>20</v>
      </c>
    </row>
    <row r="43" spans="1:33" ht="11.1" customHeight="1" x14ac:dyDescent="0.2">
      <c r="A43" s="8" t="s">
        <v>47</v>
      </c>
      <c r="B43" s="8" t="s">
        <v>9</v>
      </c>
      <c r="C43" s="9">
        <v>-1.282</v>
      </c>
      <c r="D43" s="9">
        <v>1.282</v>
      </c>
      <c r="E43" s="9"/>
      <c r="F43" s="9"/>
      <c r="G43" s="24">
        <f>VLOOKUP(A43,[1]TDSheet!$A:$G,7,0)</f>
        <v>0</v>
      </c>
      <c r="H43" s="2" t="e">
        <f>VLOOKUP(A43,[1]TDSheet!$A:$H,8,0)</f>
        <v>#N/A</v>
      </c>
      <c r="J43" s="2">
        <f t="shared" si="8"/>
        <v>0</v>
      </c>
      <c r="P43" s="2">
        <f t="shared" si="9"/>
        <v>0</v>
      </c>
      <c r="Q43" s="37"/>
      <c r="R43" s="48"/>
      <c r="S43" s="25">
        <v>0</v>
      </c>
      <c r="T43" s="25">
        <v>0</v>
      </c>
      <c r="U43" s="49">
        <f t="shared" si="10"/>
        <v>0</v>
      </c>
      <c r="V43" s="38"/>
      <c r="X43" s="2" t="e">
        <f t="shared" si="11"/>
        <v>#DIV/0!</v>
      </c>
      <c r="Y43" s="2" t="e">
        <f t="shared" si="12"/>
        <v>#DIV/0!</v>
      </c>
      <c r="Z43" s="2">
        <f>VLOOKUP(A43,[1]TDSheet!$A:$W,23,0)</f>
        <v>0</v>
      </c>
      <c r="AA43" s="2">
        <f>VLOOKUP(A43,[1]TDSheet!$A:$X,24,0)</f>
        <v>0.25640000000000002</v>
      </c>
      <c r="AB43" s="2">
        <f>VLOOKUP(A43,[1]TDSheet!$A:$P,16,0)</f>
        <v>0</v>
      </c>
      <c r="AD43" s="2">
        <f t="shared" si="14"/>
        <v>0</v>
      </c>
      <c r="AE43" s="2">
        <f t="shared" si="15"/>
        <v>0</v>
      </c>
      <c r="AF43" s="2">
        <f t="shared" si="16"/>
        <v>0</v>
      </c>
      <c r="AG43" s="2">
        <f t="shared" si="13"/>
        <v>0</v>
      </c>
    </row>
    <row r="44" spans="1:33" ht="11.1" customHeight="1" x14ac:dyDescent="0.2">
      <c r="A44" s="8" t="s">
        <v>48</v>
      </c>
      <c r="B44" s="8" t="s">
        <v>9</v>
      </c>
      <c r="C44" s="9">
        <v>151.613</v>
      </c>
      <c r="D44" s="9">
        <v>260.666</v>
      </c>
      <c r="E44" s="9">
        <v>399.05099999999999</v>
      </c>
      <c r="F44" s="9">
        <v>7.65</v>
      </c>
      <c r="G44" s="24">
        <f>VLOOKUP(A44,[1]TDSheet!$A:$G,7,0)</f>
        <v>1</v>
      </c>
      <c r="H44" s="2">
        <f>VLOOKUP(A44,[1]TDSheet!$A:$H,8,0)</f>
        <v>30</v>
      </c>
      <c r="I44" s="2">
        <f>VLOOKUP(A44,[2]TDSheet!$A:$E,4,0)</f>
        <v>388.18099999999998</v>
      </c>
      <c r="J44" s="2">
        <f t="shared" si="8"/>
        <v>10.870000000000005</v>
      </c>
      <c r="M44" s="2">
        <f>VLOOKUP(A44,[1]TDSheet!$A:$Q,17,0)</f>
        <v>49.583999999999975</v>
      </c>
      <c r="P44" s="2">
        <f t="shared" si="9"/>
        <v>133.017</v>
      </c>
      <c r="Q44" s="37">
        <v>800</v>
      </c>
      <c r="R44" s="48"/>
      <c r="S44" s="25">
        <v>203.22906976744187</v>
      </c>
      <c r="T44" s="25">
        <v>298.38546511627908</v>
      </c>
      <c r="U44" s="49">
        <v>250</v>
      </c>
      <c r="V44" s="38"/>
      <c r="X44" s="2">
        <f t="shared" si="11"/>
        <v>6.0807906875340816</v>
      </c>
      <c r="Y44" s="2">
        <f t="shared" si="12"/>
        <v>0.43027582940526382</v>
      </c>
      <c r="Z44" s="2">
        <f>VLOOKUP(A44,[1]TDSheet!$A:$W,23,0)</f>
        <v>96.203000000000003</v>
      </c>
      <c r="AA44" s="2">
        <f>VLOOKUP(A44,[1]TDSheet!$A:$X,24,0)</f>
        <v>73.7102</v>
      </c>
      <c r="AB44" s="2">
        <f>VLOOKUP(A44,[1]TDSheet!$A:$P,16,0)</f>
        <v>51.640333333333331</v>
      </c>
      <c r="AD44" s="2">
        <f t="shared" si="14"/>
        <v>0</v>
      </c>
      <c r="AE44" s="2">
        <f t="shared" si="15"/>
        <v>203.22906976744187</v>
      </c>
      <c r="AF44" s="2">
        <f t="shared" si="16"/>
        <v>298.38546511627908</v>
      </c>
      <c r="AG44" s="2">
        <f t="shared" si="13"/>
        <v>250</v>
      </c>
    </row>
    <row r="45" spans="1:33" ht="11.1" customHeight="1" x14ac:dyDescent="0.2">
      <c r="A45" s="8" t="s">
        <v>49</v>
      </c>
      <c r="B45" s="8" t="s">
        <v>9</v>
      </c>
      <c r="C45" s="9">
        <v>29.870999999999999</v>
      </c>
      <c r="D45" s="9"/>
      <c r="E45" s="9">
        <v>23.315999999999999</v>
      </c>
      <c r="F45" s="9">
        <v>6.5309999999999997</v>
      </c>
      <c r="G45" s="24">
        <f>VLOOKUP(A45,[1]TDSheet!$A:$G,7,0)</f>
        <v>0</v>
      </c>
      <c r="H45" s="2" t="e">
        <f>VLOOKUP(A45,[1]TDSheet!$A:$H,8,0)</f>
        <v>#N/A</v>
      </c>
      <c r="I45" s="2">
        <f>VLOOKUP(A45,[2]TDSheet!$A:$E,4,0)</f>
        <v>22.6</v>
      </c>
      <c r="J45" s="2">
        <f t="shared" si="8"/>
        <v>0.71599999999999753</v>
      </c>
      <c r="P45" s="2">
        <f t="shared" si="9"/>
        <v>7.7719999999999994</v>
      </c>
      <c r="Q45" s="37"/>
      <c r="R45" s="48"/>
      <c r="S45" s="25">
        <v>0</v>
      </c>
      <c r="T45" s="25">
        <v>0</v>
      </c>
      <c r="U45" s="49">
        <f t="shared" si="10"/>
        <v>0</v>
      </c>
      <c r="V45" s="38"/>
      <c r="X45" s="2">
        <f t="shared" si="11"/>
        <v>0.8403242408646423</v>
      </c>
      <c r="Y45" s="2">
        <f t="shared" si="12"/>
        <v>0.8403242408646423</v>
      </c>
      <c r="Z45" s="2">
        <f>VLOOKUP(A45,[1]TDSheet!$A:$W,23,0)</f>
        <v>0</v>
      </c>
      <c r="AA45" s="2">
        <f>VLOOKUP(A45,[1]TDSheet!$A:$X,24,0)</f>
        <v>0</v>
      </c>
      <c r="AB45" s="2">
        <f>VLOOKUP(A45,[1]TDSheet!$A:$P,16,0)</f>
        <v>0.20866666666666667</v>
      </c>
      <c r="AD45" s="2">
        <f t="shared" si="14"/>
        <v>0</v>
      </c>
      <c r="AE45" s="2">
        <f t="shared" si="15"/>
        <v>0</v>
      </c>
      <c r="AF45" s="2">
        <f t="shared" si="16"/>
        <v>0</v>
      </c>
      <c r="AG45" s="2">
        <f t="shared" si="13"/>
        <v>0</v>
      </c>
    </row>
    <row r="46" spans="1:33" ht="11.1" customHeight="1" x14ac:dyDescent="0.2">
      <c r="A46" s="26" t="s">
        <v>50</v>
      </c>
      <c r="B46" s="8" t="s">
        <v>9</v>
      </c>
      <c r="C46" s="10"/>
      <c r="D46" s="9">
        <v>236.25</v>
      </c>
      <c r="E46" s="35">
        <v>155.11199999999999</v>
      </c>
      <c r="F46" s="35">
        <v>81.138000000000005</v>
      </c>
      <c r="G46" s="24">
        <v>0</v>
      </c>
      <c r="H46" s="2">
        <v>40</v>
      </c>
      <c r="I46" s="2">
        <f>VLOOKUP(A46,[2]TDSheet!$A:$E,4,0)</f>
        <v>156.624</v>
      </c>
      <c r="J46" s="2">
        <f t="shared" si="8"/>
        <v>-1.5120000000000005</v>
      </c>
      <c r="P46" s="2">
        <f t="shared" si="9"/>
        <v>51.704000000000001</v>
      </c>
      <c r="Q46" s="37"/>
      <c r="R46" s="48"/>
      <c r="S46" s="25">
        <v>0</v>
      </c>
      <c r="T46" s="25">
        <v>0</v>
      </c>
      <c r="U46" s="49">
        <f t="shared" si="10"/>
        <v>0</v>
      </c>
      <c r="V46" s="38"/>
      <c r="X46" s="2">
        <f t="shared" si="11"/>
        <v>1.5692789726133376</v>
      </c>
      <c r="Y46" s="2">
        <f t="shared" si="12"/>
        <v>1.5692789726133376</v>
      </c>
      <c r="Z46" s="2">
        <v>0</v>
      </c>
      <c r="AA46" s="2">
        <v>0</v>
      </c>
      <c r="AB46" s="2">
        <v>0</v>
      </c>
      <c r="AC46" s="29" t="s">
        <v>136</v>
      </c>
      <c r="AD46" s="2">
        <f t="shared" si="14"/>
        <v>0</v>
      </c>
      <c r="AE46" s="2">
        <f t="shared" si="15"/>
        <v>0</v>
      </c>
      <c r="AF46" s="2">
        <f t="shared" si="16"/>
        <v>0</v>
      </c>
      <c r="AG46" s="2">
        <f t="shared" si="13"/>
        <v>0</v>
      </c>
    </row>
    <row r="47" spans="1:33" ht="21.95" customHeight="1" x14ac:dyDescent="0.2">
      <c r="A47" s="8" t="s">
        <v>51</v>
      </c>
      <c r="B47" s="8" t="s">
        <v>9</v>
      </c>
      <c r="C47" s="9">
        <v>1138.22</v>
      </c>
      <c r="D47" s="9"/>
      <c r="E47" s="9">
        <v>1124.684</v>
      </c>
      <c r="F47" s="9">
        <v>-2.0579999999999998</v>
      </c>
      <c r="G47" s="24">
        <f>VLOOKUP(A47,[1]TDSheet!$A:$G,7,0)</f>
        <v>1</v>
      </c>
      <c r="H47" s="2">
        <f>VLOOKUP(A47,[1]TDSheet!$A:$H,8,0)</f>
        <v>40</v>
      </c>
      <c r="I47" s="2">
        <f>VLOOKUP(A47,[2]TDSheet!$A:$E,4,0)</f>
        <v>1372.4</v>
      </c>
      <c r="J47" s="2">
        <f t="shared" si="8"/>
        <v>-247.71600000000012</v>
      </c>
      <c r="M47" s="2">
        <f>VLOOKUP(A47,[1]TDSheet!$A:$Q,17,0)</f>
        <v>2890.2093333333332</v>
      </c>
      <c r="P47" s="2">
        <f t="shared" si="9"/>
        <v>374.89466666666664</v>
      </c>
      <c r="Q47" s="37">
        <v>1300</v>
      </c>
      <c r="R47" s="48"/>
      <c r="S47" s="25">
        <v>374.55457364341083</v>
      </c>
      <c r="T47" s="25">
        <v>462.72271317829461</v>
      </c>
      <c r="U47" s="49">
        <f t="shared" si="10"/>
        <v>462.72271317829461</v>
      </c>
      <c r="V47" s="38"/>
      <c r="X47" s="2">
        <f t="shared" si="11"/>
        <v>11.171541517439566</v>
      </c>
      <c r="Y47" s="2">
        <f t="shared" si="12"/>
        <v>7.7039008290328663</v>
      </c>
      <c r="Z47" s="2">
        <f>VLOOKUP(A47,[1]TDSheet!$A:$W,23,0)</f>
        <v>559.59879999999998</v>
      </c>
      <c r="AA47" s="2">
        <f>VLOOKUP(A47,[1]TDSheet!$A:$X,24,0)</f>
        <v>200.7362</v>
      </c>
      <c r="AB47" s="2">
        <f>VLOOKUP(A47,[1]TDSheet!$A:$P,16,0)</f>
        <v>501.80866666666662</v>
      </c>
      <c r="AD47" s="2">
        <f t="shared" si="14"/>
        <v>0</v>
      </c>
      <c r="AE47" s="2">
        <f t="shared" si="15"/>
        <v>374.55457364341083</v>
      </c>
      <c r="AF47" s="2">
        <f t="shared" si="16"/>
        <v>462.72271317829461</v>
      </c>
      <c r="AG47" s="2">
        <f t="shared" si="13"/>
        <v>462.72271317829461</v>
      </c>
    </row>
    <row r="48" spans="1:33" ht="11.1" customHeight="1" x14ac:dyDescent="0.2">
      <c r="A48" s="8" t="s">
        <v>52</v>
      </c>
      <c r="B48" s="8" t="s">
        <v>9</v>
      </c>
      <c r="C48" s="9">
        <v>1.274</v>
      </c>
      <c r="D48" s="9"/>
      <c r="E48" s="9">
        <v>1.274</v>
      </c>
      <c r="F48" s="9"/>
      <c r="G48" s="24">
        <f>VLOOKUP(A48,[1]TDSheet!$A:$G,7,0)</f>
        <v>1</v>
      </c>
      <c r="H48" s="2">
        <f>VLOOKUP(A48,[1]TDSheet!$A:$H,8,0)</f>
        <v>35</v>
      </c>
      <c r="I48" s="2">
        <f>VLOOKUP(A48,[2]TDSheet!$A:$E,4,0)</f>
        <v>1.3</v>
      </c>
      <c r="J48" s="2">
        <f t="shared" si="8"/>
        <v>-2.6000000000000023E-2</v>
      </c>
      <c r="M48" s="2">
        <f>VLOOKUP(A48,[1]TDSheet!$A:$Q,17,0)</f>
        <v>5</v>
      </c>
      <c r="P48" s="2">
        <f t="shared" si="9"/>
        <v>0.42466666666666669</v>
      </c>
      <c r="Q48" s="36">
        <v>5</v>
      </c>
      <c r="R48" s="47"/>
      <c r="S48" s="25">
        <v>0</v>
      </c>
      <c r="T48" s="25">
        <v>2.5</v>
      </c>
      <c r="U48" s="49">
        <f t="shared" si="10"/>
        <v>2.5</v>
      </c>
      <c r="V48" s="38"/>
      <c r="X48" s="2">
        <f t="shared" si="11"/>
        <v>23.547880690737831</v>
      </c>
      <c r="Y48" s="2">
        <f t="shared" si="12"/>
        <v>11.773940345368915</v>
      </c>
      <c r="Z48" s="2">
        <f>VLOOKUP(A48,[1]TDSheet!$A:$W,23,0)</f>
        <v>0</v>
      </c>
      <c r="AA48" s="2">
        <f>VLOOKUP(A48,[1]TDSheet!$A:$X,24,0)</f>
        <v>0.25359999999999999</v>
      </c>
      <c r="AB48" s="2">
        <f>VLOOKUP(A48,[1]TDSheet!$A:$P,16,0)</f>
        <v>0</v>
      </c>
      <c r="AD48" s="2">
        <f t="shared" si="14"/>
        <v>0</v>
      </c>
      <c r="AE48" s="2">
        <f t="shared" si="15"/>
        <v>0</v>
      </c>
      <c r="AF48" s="2">
        <f t="shared" si="16"/>
        <v>2.5</v>
      </c>
      <c r="AG48" s="2">
        <f t="shared" si="13"/>
        <v>2.5</v>
      </c>
    </row>
    <row r="49" spans="1:33" ht="11.1" customHeight="1" x14ac:dyDescent="0.2">
      <c r="A49" s="8" t="s">
        <v>53</v>
      </c>
      <c r="B49" s="8" t="s">
        <v>9</v>
      </c>
      <c r="C49" s="9">
        <v>51.22</v>
      </c>
      <c r="D49" s="9"/>
      <c r="E49" s="9"/>
      <c r="F49" s="9"/>
      <c r="G49" s="24">
        <f>VLOOKUP(A49,[1]TDSheet!$A:$G,7,0)</f>
        <v>0</v>
      </c>
      <c r="H49" s="2" t="e">
        <f>VLOOKUP(A49,[1]TDSheet!$A:$H,8,0)</f>
        <v>#N/A</v>
      </c>
      <c r="J49" s="2">
        <f t="shared" si="8"/>
        <v>0</v>
      </c>
      <c r="P49" s="2">
        <f t="shared" si="9"/>
        <v>0</v>
      </c>
      <c r="Q49" s="37"/>
      <c r="R49" s="48"/>
      <c r="S49" s="25">
        <v>0</v>
      </c>
      <c r="T49" s="25">
        <v>0</v>
      </c>
      <c r="U49" s="49">
        <f t="shared" si="10"/>
        <v>0</v>
      </c>
      <c r="V49" s="38"/>
      <c r="X49" s="2" t="e">
        <f t="shared" si="11"/>
        <v>#DIV/0!</v>
      </c>
      <c r="Y49" s="2" t="e">
        <f t="shared" si="12"/>
        <v>#DIV/0!</v>
      </c>
      <c r="Z49" s="2">
        <f>VLOOKUP(A49,[1]TDSheet!$A:$W,23,0)</f>
        <v>0.28799999999999998</v>
      </c>
      <c r="AA49" s="2">
        <f>VLOOKUP(A49,[1]TDSheet!$A:$X,24,0)</f>
        <v>0</v>
      </c>
      <c r="AB49" s="2">
        <f>VLOOKUP(A49,[1]TDSheet!$A:$P,16,0)</f>
        <v>0</v>
      </c>
      <c r="AD49" s="2">
        <f t="shared" si="14"/>
        <v>0</v>
      </c>
      <c r="AE49" s="2">
        <f t="shared" si="15"/>
        <v>0</v>
      </c>
      <c r="AF49" s="2">
        <f t="shared" si="16"/>
        <v>0</v>
      </c>
      <c r="AG49" s="2">
        <f t="shared" si="13"/>
        <v>0</v>
      </c>
    </row>
    <row r="50" spans="1:33" ht="11.1" customHeight="1" x14ac:dyDescent="0.2">
      <c r="A50" s="8" t="s">
        <v>54</v>
      </c>
      <c r="B50" s="8" t="s">
        <v>9</v>
      </c>
      <c r="C50" s="9">
        <v>11.012</v>
      </c>
      <c r="D50" s="9">
        <v>34.023000000000003</v>
      </c>
      <c r="E50" s="9">
        <v>9.2460000000000004</v>
      </c>
      <c r="F50" s="9">
        <v>24.777000000000001</v>
      </c>
      <c r="G50" s="24">
        <f>VLOOKUP(A50,[1]TDSheet!$A:$G,7,0)</f>
        <v>1</v>
      </c>
      <c r="H50" s="2">
        <f>VLOOKUP(A50,[1]TDSheet!$A:$H,8,0)</f>
        <v>45</v>
      </c>
      <c r="I50" s="2">
        <f>VLOOKUP(A50,[2]TDSheet!$A:$E,4,0)</f>
        <v>10.3</v>
      </c>
      <c r="J50" s="2">
        <f t="shared" si="8"/>
        <v>-1.0540000000000003</v>
      </c>
      <c r="P50" s="2">
        <f t="shared" si="9"/>
        <v>3.0820000000000003</v>
      </c>
      <c r="Q50" s="37">
        <f t="shared" ref="Q50:Q53" si="17">12*P50-M50-F50</f>
        <v>12.207000000000001</v>
      </c>
      <c r="R50" s="48"/>
      <c r="S50" s="25">
        <v>0</v>
      </c>
      <c r="T50" s="25">
        <v>6.1035000000000004</v>
      </c>
      <c r="U50" s="49">
        <f t="shared" si="10"/>
        <v>6.1035000000000004</v>
      </c>
      <c r="V50" s="38"/>
      <c r="X50" s="2">
        <f t="shared" si="11"/>
        <v>12</v>
      </c>
      <c r="Y50" s="2">
        <f t="shared" si="12"/>
        <v>8.0392602206359509</v>
      </c>
      <c r="Z50" s="2">
        <f>VLOOKUP(A50,[1]TDSheet!$A:$W,23,0)</f>
        <v>1.5602</v>
      </c>
      <c r="AA50" s="2">
        <f>VLOOKUP(A50,[1]TDSheet!$A:$X,24,0)</f>
        <v>5.4622000000000002</v>
      </c>
      <c r="AB50" s="2">
        <f>VLOOKUP(A50,[1]TDSheet!$A:$P,16,0)</f>
        <v>2.8849999999999998</v>
      </c>
      <c r="AD50" s="2">
        <f t="shared" si="14"/>
        <v>0</v>
      </c>
      <c r="AE50" s="2">
        <f t="shared" si="15"/>
        <v>0</v>
      </c>
      <c r="AF50" s="2">
        <f t="shared" si="16"/>
        <v>6.1035000000000004</v>
      </c>
      <c r="AG50" s="2">
        <f t="shared" si="13"/>
        <v>6.1035000000000004</v>
      </c>
    </row>
    <row r="51" spans="1:33" ht="11.1" customHeight="1" x14ac:dyDescent="0.2">
      <c r="A51" s="8" t="s">
        <v>55</v>
      </c>
      <c r="B51" s="8" t="s">
        <v>9</v>
      </c>
      <c r="C51" s="9">
        <v>39.508000000000003</v>
      </c>
      <c r="D51" s="9">
        <v>25.605</v>
      </c>
      <c r="E51" s="9">
        <v>44.905999999999999</v>
      </c>
      <c r="F51" s="9">
        <v>13.414</v>
      </c>
      <c r="G51" s="24">
        <f>VLOOKUP(A51,[1]TDSheet!$A:$G,7,0)</f>
        <v>1</v>
      </c>
      <c r="H51" s="2">
        <f>VLOOKUP(A51,[1]TDSheet!$A:$H,8,0)</f>
        <v>45</v>
      </c>
      <c r="I51" s="2">
        <f>VLOOKUP(A51,[2]TDSheet!$A:$E,4,0)</f>
        <v>46.2</v>
      </c>
      <c r="J51" s="2">
        <f t="shared" si="8"/>
        <v>-1.294000000000004</v>
      </c>
      <c r="M51" s="2">
        <f>VLOOKUP(A51,[1]TDSheet!$A:$Q,17,0)</f>
        <v>102.065</v>
      </c>
      <c r="P51" s="2">
        <f t="shared" si="9"/>
        <v>14.968666666666666</v>
      </c>
      <c r="Q51" s="37">
        <f t="shared" si="17"/>
        <v>64.144999999999996</v>
      </c>
      <c r="R51" s="48"/>
      <c r="S51" s="25">
        <v>14.917441860465116</v>
      </c>
      <c r="T51" s="25">
        <v>24.613779069767439</v>
      </c>
      <c r="U51" s="49">
        <v>10</v>
      </c>
      <c r="V51" s="38"/>
      <c r="X51" s="2">
        <f t="shared" si="11"/>
        <v>11.023708697962359</v>
      </c>
      <c r="Y51" s="2">
        <f t="shared" si="12"/>
        <v>7.7147151828263487</v>
      </c>
      <c r="Z51" s="2">
        <f>VLOOKUP(A51,[1]TDSheet!$A:$W,23,0)</f>
        <v>15.802199999999999</v>
      </c>
      <c r="AA51" s="2">
        <f>VLOOKUP(A51,[1]TDSheet!$A:$X,24,0)</f>
        <v>10.0092</v>
      </c>
      <c r="AB51" s="2">
        <f>VLOOKUP(A51,[1]TDSheet!$A:$P,16,0)</f>
        <v>15.978</v>
      </c>
      <c r="AD51" s="2">
        <f t="shared" si="14"/>
        <v>0</v>
      </c>
      <c r="AE51" s="2">
        <f t="shared" si="15"/>
        <v>14.917441860465116</v>
      </c>
      <c r="AF51" s="2">
        <f t="shared" si="16"/>
        <v>24.613779069767439</v>
      </c>
      <c r="AG51" s="2">
        <f t="shared" si="13"/>
        <v>10</v>
      </c>
    </row>
    <row r="52" spans="1:33" ht="21.95" customHeight="1" x14ac:dyDescent="0.2">
      <c r="A52" s="8" t="s">
        <v>56</v>
      </c>
      <c r="B52" s="8" t="s">
        <v>9</v>
      </c>
      <c r="C52" s="9">
        <v>14.509</v>
      </c>
      <c r="D52" s="9">
        <v>84.346000000000004</v>
      </c>
      <c r="E52" s="9">
        <v>53.116999999999997</v>
      </c>
      <c r="F52" s="9">
        <v>45.014000000000003</v>
      </c>
      <c r="G52" s="24">
        <f>VLOOKUP(A52,[1]TDSheet!$A:$G,7,0)</f>
        <v>1</v>
      </c>
      <c r="H52" s="2">
        <f>VLOOKUP(A52,[1]TDSheet!$A:$H,8,0)</f>
        <v>45</v>
      </c>
      <c r="I52" s="2">
        <f>VLOOKUP(A52,[2]TDSheet!$A:$E,4,0)</f>
        <v>54.985999999999997</v>
      </c>
      <c r="J52" s="2">
        <f t="shared" si="8"/>
        <v>-1.8689999999999998</v>
      </c>
      <c r="M52" s="2">
        <f>VLOOKUP(A52,[1]TDSheet!$A:$Q,17,0)</f>
        <v>46.109000000000009</v>
      </c>
      <c r="P52" s="2">
        <f t="shared" si="9"/>
        <v>17.705666666666666</v>
      </c>
      <c r="Q52" s="37">
        <f t="shared" si="17"/>
        <v>121.34499999999997</v>
      </c>
      <c r="R52" s="48"/>
      <c r="S52" s="25">
        <v>28.219767441860458</v>
      </c>
      <c r="T52" s="25">
        <v>46.562616279069758</v>
      </c>
      <c r="U52" s="49">
        <v>25</v>
      </c>
      <c r="V52" s="38"/>
      <c r="X52" s="2">
        <f t="shared" si="11"/>
        <v>10.78216298290172</v>
      </c>
      <c r="Y52" s="2">
        <f t="shared" si="12"/>
        <v>5.1465444208068991</v>
      </c>
      <c r="Z52" s="2">
        <f>VLOOKUP(A52,[1]TDSheet!$A:$W,23,0)</f>
        <v>11.1206</v>
      </c>
      <c r="AA52" s="2">
        <f>VLOOKUP(A52,[1]TDSheet!$A:$X,24,0)</f>
        <v>11.1966</v>
      </c>
      <c r="AB52" s="2">
        <f>VLOOKUP(A52,[1]TDSheet!$A:$P,16,0)</f>
        <v>12.964</v>
      </c>
      <c r="AD52" s="2">
        <f t="shared" si="14"/>
        <v>0</v>
      </c>
      <c r="AE52" s="2">
        <f t="shared" si="15"/>
        <v>28.219767441860458</v>
      </c>
      <c r="AF52" s="2">
        <f t="shared" si="16"/>
        <v>46.562616279069758</v>
      </c>
      <c r="AG52" s="2">
        <f t="shared" si="13"/>
        <v>25</v>
      </c>
    </row>
    <row r="53" spans="1:33" ht="11.1" customHeight="1" x14ac:dyDescent="0.2">
      <c r="A53" s="8" t="s">
        <v>57</v>
      </c>
      <c r="B53" s="8" t="s">
        <v>13</v>
      </c>
      <c r="C53" s="9">
        <v>5</v>
      </c>
      <c r="D53" s="9">
        <v>42</v>
      </c>
      <c r="E53" s="9">
        <v>31</v>
      </c>
      <c r="F53" s="9">
        <v>11</v>
      </c>
      <c r="G53" s="24">
        <f>VLOOKUP(A53,[1]TDSheet!$A:$G,7,0)</f>
        <v>0.35</v>
      </c>
      <c r="H53" s="2">
        <f>VLOOKUP(A53,[1]TDSheet!$A:$H,8,0)</f>
        <v>40</v>
      </c>
      <c r="I53" s="2">
        <f>VLOOKUP(A53,[2]TDSheet!$A:$E,4,0)</f>
        <v>41</v>
      </c>
      <c r="J53" s="2">
        <f t="shared" si="8"/>
        <v>-10</v>
      </c>
      <c r="M53" s="2">
        <f>VLOOKUP(A53,[1]TDSheet!$A:$Q,17,0)</f>
        <v>50</v>
      </c>
      <c r="P53" s="2">
        <f t="shared" si="9"/>
        <v>10.333333333333334</v>
      </c>
      <c r="Q53" s="37">
        <f t="shared" si="17"/>
        <v>63</v>
      </c>
      <c r="R53" s="48"/>
      <c r="S53" s="25">
        <v>14.651162790697676</v>
      </c>
      <c r="T53" s="25">
        <v>24.174418604651162</v>
      </c>
      <c r="U53" s="49">
        <f t="shared" si="10"/>
        <v>24.174418604651162</v>
      </c>
      <c r="V53" s="38"/>
      <c r="X53" s="2">
        <f t="shared" si="11"/>
        <v>12</v>
      </c>
      <c r="Y53" s="2">
        <f t="shared" si="12"/>
        <v>5.903225806451613</v>
      </c>
      <c r="Z53" s="2">
        <f>VLOOKUP(A53,[1]TDSheet!$A:$W,23,0)</f>
        <v>9.8000000000000007</v>
      </c>
      <c r="AA53" s="2">
        <f>VLOOKUP(A53,[1]TDSheet!$A:$X,24,0)</f>
        <v>11.2</v>
      </c>
      <c r="AB53" s="2">
        <f>VLOOKUP(A53,[1]TDSheet!$A:$P,16,0)</f>
        <v>9</v>
      </c>
      <c r="AD53" s="2">
        <f t="shared" si="14"/>
        <v>0</v>
      </c>
      <c r="AE53" s="2">
        <f t="shared" si="15"/>
        <v>5.1279069767441863</v>
      </c>
      <c r="AF53" s="2">
        <f t="shared" si="16"/>
        <v>8.4610465116279059</v>
      </c>
      <c r="AG53" s="2">
        <f t="shared" si="13"/>
        <v>8.4610465116279059</v>
      </c>
    </row>
    <row r="54" spans="1:33" ht="11.1" customHeight="1" x14ac:dyDescent="0.2">
      <c r="A54" s="8" t="s">
        <v>58</v>
      </c>
      <c r="B54" s="8" t="s">
        <v>13</v>
      </c>
      <c r="C54" s="9">
        <v>108</v>
      </c>
      <c r="D54" s="9">
        <v>972</v>
      </c>
      <c r="E54" s="9">
        <v>559</v>
      </c>
      <c r="F54" s="9">
        <v>499</v>
      </c>
      <c r="G54" s="24">
        <f>VLOOKUP(A54,[1]TDSheet!$A:$G,7,0)</f>
        <v>0.4</v>
      </c>
      <c r="H54" s="2">
        <f>VLOOKUP(A54,[1]TDSheet!$A:$H,8,0)</f>
        <v>45</v>
      </c>
      <c r="I54" s="2">
        <f>VLOOKUP(A54,[2]TDSheet!$A:$E,4,0)</f>
        <v>559</v>
      </c>
      <c r="J54" s="2">
        <f t="shared" si="8"/>
        <v>0</v>
      </c>
      <c r="P54" s="2">
        <f t="shared" si="9"/>
        <v>186.33333333333334</v>
      </c>
      <c r="Q54" s="37">
        <v>1100</v>
      </c>
      <c r="R54" s="48"/>
      <c r="S54" s="25">
        <v>317.28682170542641</v>
      </c>
      <c r="T54" s="25">
        <v>391.3565891472868</v>
      </c>
      <c r="U54" s="49">
        <f t="shared" si="10"/>
        <v>391.3565891472868</v>
      </c>
      <c r="V54" s="38"/>
      <c r="X54" s="2">
        <f t="shared" si="11"/>
        <v>8.5813953488372086</v>
      </c>
      <c r="Y54" s="2">
        <f t="shared" si="12"/>
        <v>2.6779964221824684</v>
      </c>
      <c r="Z54" s="2">
        <f>VLOOKUP(A54,[1]TDSheet!$A:$W,23,0)</f>
        <v>111</v>
      </c>
      <c r="AA54" s="2">
        <f>VLOOKUP(A54,[1]TDSheet!$A:$X,24,0)</f>
        <v>123.6</v>
      </c>
      <c r="AB54" s="2">
        <f>VLOOKUP(A54,[1]TDSheet!$A:$P,16,0)</f>
        <v>54.666666666666664</v>
      </c>
      <c r="AD54" s="2">
        <f t="shared" si="14"/>
        <v>0</v>
      </c>
      <c r="AE54" s="2">
        <f t="shared" si="15"/>
        <v>126.91472868217056</v>
      </c>
      <c r="AF54" s="2">
        <f t="shared" si="16"/>
        <v>156.54263565891472</v>
      </c>
      <c r="AG54" s="2">
        <f t="shared" si="13"/>
        <v>156.54263565891472</v>
      </c>
    </row>
    <row r="55" spans="1:33" ht="11.1" customHeight="1" x14ac:dyDescent="0.2">
      <c r="A55" s="8" t="s">
        <v>59</v>
      </c>
      <c r="B55" s="8" t="s">
        <v>13</v>
      </c>
      <c r="C55" s="9">
        <v>-1</v>
      </c>
      <c r="D55" s="9">
        <v>1</v>
      </c>
      <c r="E55" s="9"/>
      <c r="F55" s="9"/>
      <c r="G55" s="24">
        <f>VLOOKUP(A55,[1]TDSheet!$A:$G,7,0)</f>
        <v>0.45</v>
      </c>
      <c r="H55" s="2">
        <f>VLOOKUP(A55,[1]TDSheet!$A:$H,8,0)</f>
        <v>50</v>
      </c>
      <c r="J55" s="2">
        <f t="shared" si="8"/>
        <v>0</v>
      </c>
      <c r="M55" s="2">
        <f>VLOOKUP(A55,[1]TDSheet!$A:$Q,17,0)</f>
        <v>85</v>
      </c>
      <c r="P55" s="2">
        <f t="shared" si="9"/>
        <v>0</v>
      </c>
      <c r="Q55" s="37"/>
      <c r="R55" s="48"/>
      <c r="S55" s="25">
        <v>0</v>
      </c>
      <c r="T55" s="25">
        <v>0</v>
      </c>
      <c r="U55" s="49">
        <f t="shared" si="10"/>
        <v>0</v>
      </c>
      <c r="V55" s="38"/>
      <c r="X55" s="2" t="e">
        <f t="shared" si="11"/>
        <v>#DIV/0!</v>
      </c>
      <c r="Y55" s="2" t="e">
        <f t="shared" si="12"/>
        <v>#DIV/0!</v>
      </c>
      <c r="Z55" s="2">
        <f>VLOOKUP(A55,[1]TDSheet!$A:$W,23,0)</f>
        <v>6.4</v>
      </c>
      <c r="AA55" s="2">
        <f>VLOOKUP(A55,[1]TDSheet!$A:$X,24,0)</f>
        <v>3</v>
      </c>
      <c r="AB55" s="2">
        <f>VLOOKUP(A55,[1]TDSheet!$A:$P,16,0)</f>
        <v>14.333333333333334</v>
      </c>
      <c r="AD55" s="2">
        <f t="shared" si="14"/>
        <v>0</v>
      </c>
      <c r="AE55" s="2">
        <f t="shared" si="15"/>
        <v>0</v>
      </c>
      <c r="AF55" s="2">
        <f t="shared" si="16"/>
        <v>0</v>
      </c>
      <c r="AG55" s="2">
        <f t="shared" si="13"/>
        <v>0</v>
      </c>
    </row>
    <row r="56" spans="1:33" ht="11.1" customHeight="1" x14ac:dyDescent="0.2">
      <c r="A56" s="8" t="s">
        <v>60</v>
      </c>
      <c r="B56" s="8" t="s">
        <v>9</v>
      </c>
      <c r="C56" s="9">
        <v>297.81299999999999</v>
      </c>
      <c r="D56" s="9"/>
      <c r="E56" s="9">
        <v>298.73200000000003</v>
      </c>
      <c r="F56" s="9">
        <v>-1.98</v>
      </c>
      <c r="G56" s="24">
        <f>VLOOKUP(A56,[1]TDSheet!$A:$G,7,0)</f>
        <v>1</v>
      </c>
      <c r="H56" s="2">
        <f>VLOOKUP(A56,[1]TDSheet!$A:$H,8,0)</f>
        <v>45</v>
      </c>
      <c r="I56" s="2">
        <f>VLOOKUP(A56,[2]TDSheet!$A:$E,4,0)</f>
        <v>292.14999999999998</v>
      </c>
      <c r="J56" s="2">
        <f t="shared" si="8"/>
        <v>6.5820000000000505</v>
      </c>
      <c r="P56" s="2">
        <f t="shared" si="9"/>
        <v>99.577333333333343</v>
      </c>
      <c r="Q56" s="37">
        <v>600</v>
      </c>
      <c r="R56" s="48"/>
      <c r="S56" s="25">
        <v>162.56310077519382</v>
      </c>
      <c r="T56" s="25">
        <v>218.71844961240311</v>
      </c>
      <c r="U56" s="49">
        <f t="shared" si="10"/>
        <v>218.71844961240311</v>
      </c>
      <c r="V56" s="38"/>
      <c r="X56" s="2">
        <f t="shared" si="11"/>
        <v>6.0055836000160676</v>
      </c>
      <c r="Y56" s="2">
        <f t="shared" si="12"/>
        <v>-1.9884043222687893E-2</v>
      </c>
      <c r="Z56" s="2">
        <f>VLOOKUP(A56,[1]TDSheet!$A:$W,23,0)</f>
        <v>71.412999999999997</v>
      </c>
      <c r="AA56" s="2">
        <f>VLOOKUP(A56,[1]TDSheet!$A:$X,24,0)</f>
        <v>3.9774000000000003</v>
      </c>
      <c r="AB56" s="2">
        <f>VLOOKUP(A56,[1]TDSheet!$A:$P,16,0)</f>
        <v>21.503333333333334</v>
      </c>
      <c r="AD56" s="2">
        <f t="shared" si="14"/>
        <v>0</v>
      </c>
      <c r="AE56" s="2">
        <f t="shared" si="15"/>
        <v>162.56310077519382</v>
      </c>
      <c r="AF56" s="2">
        <f t="shared" si="16"/>
        <v>218.71844961240311</v>
      </c>
      <c r="AG56" s="2">
        <f t="shared" si="13"/>
        <v>218.71844961240311</v>
      </c>
    </row>
    <row r="57" spans="1:33" ht="11.1" customHeight="1" x14ac:dyDescent="0.2">
      <c r="A57" s="8" t="s">
        <v>61</v>
      </c>
      <c r="B57" s="8" t="s">
        <v>13</v>
      </c>
      <c r="C57" s="9">
        <v>6</v>
      </c>
      <c r="D57" s="9">
        <v>312</v>
      </c>
      <c r="E57" s="9">
        <v>133</v>
      </c>
      <c r="F57" s="9">
        <v>176</v>
      </c>
      <c r="G57" s="24">
        <f>VLOOKUP(A57,[1]TDSheet!$A:$G,7,0)</f>
        <v>0.35</v>
      </c>
      <c r="H57" s="2">
        <f>VLOOKUP(A57,[1]TDSheet!$A:$H,8,0)</f>
        <v>40</v>
      </c>
      <c r="I57" s="2">
        <f>VLOOKUP(A57,[2]TDSheet!$A:$E,4,0)</f>
        <v>140</v>
      </c>
      <c r="J57" s="2">
        <f t="shared" si="8"/>
        <v>-7</v>
      </c>
      <c r="P57" s="2">
        <f t="shared" si="9"/>
        <v>44.333333333333336</v>
      </c>
      <c r="Q57" s="37">
        <f>11*P57-M57-F57</f>
        <v>311.66666666666669</v>
      </c>
      <c r="R57" s="48"/>
      <c r="S57" s="25">
        <v>72.480620155038764</v>
      </c>
      <c r="T57" s="25">
        <v>119.59302325581396</v>
      </c>
      <c r="U57" s="49">
        <f t="shared" si="10"/>
        <v>119.59302325581396</v>
      </c>
      <c r="V57" s="38"/>
      <c r="X57" s="2">
        <f t="shared" si="11"/>
        <v>10.999999999999998</v>
      </c>
      <c r="Y57" s="2">
        <f t="shared" si="12"/>
        <v>3.969924812030075</v>
      </c>
      <c r="Z57" s="2">
        <f>VLOOKUP(A57,[1]TDSheet!$A:$W,23,0)</f>
        <v>21.6</v>
      </c>
      <c r="AA57" s="2">
        <f>VLOOKUP(A57,[1]TDSheet!$A:$X,24,0)</f>
        <v>39.6</v>
      </c>
      <c r="AB57" s="2">
        <f>VLOOKUP(A57,[1]TDSheet!$A:$P,16,0)</f>
        <v>-0.33333333333333331</v>
      </c>
      <c r="AD57" s="2">
        <f t="shared" si="14"/>
        <v>0</v>
      </c>
      <c r="AE57" s="2">
        <f t="shared" si="15"/>
        <v>25.368217054263567</v>
      </c>
      <c r="AF57" s="2">
        <f t="shared" si="16"/>
        <v>41.857558139534881</v>
      </c>
      <c r="AG57" s="2">
        <f t="shared" si="13"/>
        <v>41.857558139534881</v>
      </c>
    </row>
    <row r="58" spans="1:33" ht="11.1" customHeight="1" x14ac:dyDescent="0.2">
      <c r="A58" s="8" t="s">
        <v>62</v>
      </c>
      <c r="B58" s="8" t="s">
        <v>9</v>
      </c>
      <c r="C58" s="9">
        <v>4.9539999999999997</v>
      </c>
      <c r="D58" s="9"/>
      <c r="E58" s="9"/>
      <c r="F58" s="9"/>
      <c r="G58" s="24">
        <f>VLOOKUP(A58,[1]TDSheet!$A:$G,7,0)</f>
        <v>0</v>
      </c>
      <c r="H58" s="2" t="e">
        <f>VLOOKUP(A58,[1]TDSheet!$A:$H,8,0)</f>
        <v>#N/A</v>
      </c>
      <c r="J58" s="2">
        <f t="shared" si="8"/>
        <v>0</v>
      </c>
      <c r="P58" s="2">
        <f t="shared" si="9"/>
        <v>0</v>
      </c>
      <c r="Q58" s="37"/>
      <c r="R58" s="48"/>
      <c r="S58" s="25">
        <v>0</v>
      </c>
      <c r="T58" s="25">
        <v>0</v>
      </c>
      <c r="U58" s="49">
        <f t="shared" si="10"/>
        <v>0</v>
      </c>
      <c r="V58" s="38"/>
      <c r="X58" s="2" t="e">
        <f t="shared" si="11"/>
        <v>#DIV/0!</v>
      </c>
      <c r="Y58" s="2" t="e">
        <f t="shared" si="12"/>
        <v>#DIV/0!</v>
      </c>
      <c r="Z58" s="2">
        <f>VLOOKUP(A58,[1]TDSheet!$A:$W,23,0)</f>
        <v>0</v>
      </c>
      <c r="AA58" s="2">
        <f>VLOOKUP(A58,[1]TDSheet!$A:$X,24,0)</f>
        <v>0</v>
      </c>
      <c r="AB58" s="2">
        <f>VLOOKUP(A58,[1]TDSheet!$A:$P,16,0)</f>
        <v>0</v>
      </c>
      <c r="AD58" s="2">
        <f t="shared" si="14"/>
        <v>0</v>
      </c>
      <c r="AE58" s="2">
        <f t="shared" si="15"/>
        <v>0</v>
      </c>
      <c r="AF58" s="2">
        <f t="shared" si="16"/>
        <v>0</v>
      </c>
      <c r="AG58" s="2">
        <f t="shared" si="13"/>
        <v>0</v>
      </c>
    </row>
    <row r="59" spans="1:33" ht="11.1" customHeight="1" x14ac:dyDescent="0.2">
      <c r="A59" s="8" t="s">
        <v>63</v>
      </c>
      <c r="B59" s="8" t="s">
        <v>13</v>
      </c>
      <c r="C59" s="9">
        <v>293</v>
      </c>
      <c r="D59" s="9">
        <v>402</v>
      </c>
      <c r="E59" s="9">
        <v>340</v>
      </c>
      <c r="F59" s="9">
        <v>320</v>
      </c>
      <c r="G59" s="24">
        <f>VLOOKUP(A59,[1]TDSheet!$A:$G,7,0)</f>
        <v>0.4</v>
      </c>
      <c r="H59" s="2">
        <f>VLOOKUP(A59,[1]TDSheet!$A:$H,8,0)</f>
        <v>40</v>
      </c>
      <c r="I59" s="2">
        <f>VLOOKUP(A59,[2]TDSheet!$A:$E,4,0)</f>
        <v>335</v>
      </c>
      <c r="J59" s="2">
        <f t="shared" si="8"/>
        <v>5</v>
      </c>
      <c r="P59" s="2">
        <f t="shared" si="9"/>
        <v>113.33333333333333</v>
      </c>
      <c r="Q59" s="37">
        <f>10*P59-M59-F59</f>
        <v>813.33333333333326</v>
      </c>
      <c r="R59" s="48"/>
      <c r="S59" s="25">
        <v>189.14728682170542</v>
      </c>
      <c r="T59" s="25">
        <v>312.09302325581393</v>
      </c>
      <c r="U59" s="49">
        <f t="shared" si="10"/>
        <v>312.09302325581393</v>
      </c>
      <c r="V59" s="38"/>
      <c r="X59" s="2">
        <f t="shared" si="11"/>
        <v>10</v>
      </c>
      <c r="Y59" s="2">
        <f t="shared" si="12"/>
        <v>2.8235294117647061</v>
      </c>
      <c r="Z59" s="2">
        <f>VLOOKUP(A59,[1]TDSheet!$A:$W,23,0)</f>
        <v>100.2</v>
      </c>
      <c r="AA59" s="2">
        <f>VLOOKUP(A59,[1]TDSheet!$A:$X,24,0)</f>
        <v>81.599999999999994</v>
      </c>
      <c r="AB59" s="2">
        <f>VLOOKUP(A59,[1]TDSheet!$A:$P,16,0)</f>
        <v>41.333333333333336</v>
      </c>
      <c r="AD59" s="2">
        <f t="shared" si="14"/>
        <v>0</v>
      </c>
      <c r="AE59" s="2">
        <f t="shared" si="15"/>
        <v>75.658914728682177</v>
      </c>
      <c r="AF59" s="2">
        <f t="shared" si="16"/>
        <v>124.83720930232558</v>
      </c>
      <c r="AG59" s="2">
        <f t="shared" si="13"/>
        <v>124.83720930232558</v>
      </c>
    </row>
    <row r="60" spans="1:33" ht="11.1" customHeight="1" x14ac:dyDescent="0.2">
      <c r="A60" s="8" t="s">
        <v>64</v>
      </c>
      <c r="B60" s="8" t="s">
        <v>13</v>
      </c>
      <c r="C60" s="9">
        <v>561</v>
      </c>
      <c r="D60" s="9">
        <v>30</v>
      </c>
      <c r="E60" s="9">
        <v>572</v>
      </c>
      <c r="F60" s="9">
        <v>11</v>
      </c>
      <c r="G60" s="24">
        <f>VLOOKUP(A60,[1]TDSheet!$A:$G,7,0)</f>
        <v>0.4</v>
      </c>
      <c r="H60" s="2">
        <f>VLOOKUP(A60,[1]TDSheet!$A:$H,8,0)</f>
        <v>45</v>
      </c>
      <c r="I60" s="2">
        <f>VLOOKUP(A60,[2]TDSheet!$A:$E,4,0)</f>
        <v>576</v>
      </c>
      <c r="J60" s="2">
        <f t="shared" si="8"/>
        <v>-4</v>
      </c>
      <c r="M60" s="2">
        <f>VLOOKUP(A60,[1]TDSheet!$A:$Q,17,0)</f>
        <v>150.33333333333337</v>
      </c>
      <c r="P60" s="2">
        <f t="shared" si="9"/>
        <v>190.66666666666666</v>
      </c>
      <c r="Q60" s="37">
        <v>1100</v>
      </c>
      <c r="R60" s="48"/>
      <c r="S60" s="25">
        <v>317.2093023255814</v>
      </c>
      <c r="T60" s="25">
        <v>391.39534883720933</v>
      </c>
      <c r="U60" s="49">
        <f t="shared" si="10"/>
        <v>391.39534883720933</v>
      </c>
      <c r="V60" s="38"/>
      <c r="X60" s="2">
        <f t="shared" si="11"/>
        <v>6.6153846153846168</v>
      </c>
      <c r="Y60" s="2">
        <f t="shared" si="12"/>
        <v>0.84615384615384637</v>
      </c>
      <c r="Z60" s="2">
        <f>VLOOKUP(A60,[1]TDSheet!$A:$W,23,0)</f>
        <v>152.4</v>
      </c>
      <c r="AA60" s="2">
        <f>VLOOKUP(A60,[1]TDSheet!$A:$X,24,0)</f>
        <v>87</v>
      </c>
      <c r="AB60" s="2">
        <f>VLOOKUP(A60,[1]TDSheet!$A:$P,16,0)</f>
        <v>66.666666666666671</v>
      </c>
      <c r="AD60" s="2">
        <f t="shared" si="14"/>
        <v>0</v>
      </c>
      <c r="AE60" s="2">
        <f t="shared" si="15"/>
        <v>126.88372093023257</v>
      </c>
      <c r="AF60" s="2">
        <f t="shared" si="16"/>
        <v>156.55813953488374</v>
      </c>
      <c r="AG60" s="2">
        <f t="shared" si="13"/>
        <v>156.55813953488374</v>
      </c>
    </row>
    <row r="61" spans="1:33" ht="11.1" customHeight="1" x14ac:dyDescent="0.2">
      <c r="A61" s="8" t="s">
        <v>65</v>
      </c>
      <c r="B61" s="8" t="s">
        <v>13</v>
      </c>
      <c r="C61" s="9">
        <v>44</v>
      </c>
      <c r="D61" s="9">
        <v>60</v>
      </c>
      <c r="E61" s="9">
        <v>72</v>
      </c>
      <c r="F61" s="9">
        <v>16</v>
      </c>
      <c r="G61" s="24">
        <f>VLOOKUP(A61,[1]TDSheet!$A:$G,7,0)</f>
        <v>0.4</v>
      </c>
      <c r="H61" s="2">
        <f>VLOOKUP(A61,[1]TDSheet!$A:$H,8,0)</f>
        <v>40</v>
      </c>
      <c r="I61" s="2">
        <f>VLOOKUP(A61,[2]TDSheet!$A:$E,4,0)</f>
        <v>85</v>
      </c>
      <c r="J61" s="2">
        <f t="shared" si="8"/>
        <v>-13</v>
      </c>
      <c r="P61" s="2">
        <f t="shared" si="9"/>
        <v>24</v>
      </c>
      <c r="Q61" s="37">
        <f t="shared" ref="Q61" si="18">8*P61-M61-F61</f>
        <v>176</v>
      </c>
      <c r="R61" s="48"/>
      <c r="S61" s="25">
        <v>40.930232558139537</v>
      </c>
      <c r="T61" s="25">
        <v>67.534883720930225</v>
      </c>
      <c r="U61" s="49">
        <f t="shared" si="10"/>
        <v>67.534883720930225</v>
      </c>
      <c r="V61" s="38"/>
      <c r="X61" s="2">
        <f t="shared" si="11"/>
        <v>8</v>
      </c>
      <c r="Y61" s="2">
        <f t="shared" si="12"/>
        <v>0.66666666666666663</v>
      </c>
      <c r="Z61" s="2">
        <f>VLOOKUP(A61,[1]TDSheet!$A:$W,23,0)</f>
        <v>12.6</v>
      </c>
      <c r="AA61" s="2">
        <f>VLOOKUP(A61,[1]TDSheet!$A:$X,24,0)</f>
        <v>13.4</v>
      </c>
      <c r="AB61" s="2">
        <f>VLOOKUP(A61,[1]TDSheet!$A:$P,16,0)</f>
        <v>6</v>
      </c>
      <c r="AD61" s="2">
        <f t="shared" si="14"/>
        <v>0</v>
      </c>
      <c r="AE61" s="2">
        <f t="shared" si="15"/>
        <v>16.372093023255815</v>
      </c>
      <c r="AF61" s="2">
        <f t="shared" si="16"/>
        <v>27.013953488372092</v>
      </c>
      <c r="AG61" s="2">
        <f t="shared" si="13"/>
        <v>27.013953488372092</v>
      </c>
    </row>
    <row r="62" spans="1:33" ht="11.1" customHeight="1" x14ac:dyDescent="0.2">
      <c r="A62" s="8" t="s">
        <v>66</v>
      </c>
      <c r="B62" s="8" t="s">
        <v>9</v>
      </c>
      <c r="C62" s="9">
        <v>15.074</v>
      </c>
      <c r="D62" s="9">
        <v>213.30799999999999</v>
      </c>
      <c r="E62" s="9">
        <v>102.85899999999999</v>
      </c>
      <c r="F62" s="9">
        <v>124.173</v>
      </c>
      <c r="G62" s="24">
        <f>VLOOKUP(A62,[1]TDSheet!$A:$G,7,0)</f>
        <v>1</v>
      </c>
      <c r="H62" s="2">
        <f>VLOOKUP(A62,[1]TDSheet!$A:$H,8,0)</f>
        <v>50</v>
      </c>
      <c r="I62" s="2">
        <f>VLOOKUP(A62,[2]TDSheet!$A:$E,4,0)</f>
        <v>116.2</v>
      </c>
      <c r="J62" s="2">
        <f t="shared" si="8"/>
        <v>-13.341000000000008</v>
      </c>
      <c r="P62" s="2">
        <f t="shared" si="9"/>
        <v>34.286333333333332</v>
      </c>
      <c r="Q62" s="37">
        <f>11*P62-M62-F62</f>
        <v>252.97666666666663</v>
      </c>
      <c r="R62" s="48"/>
      <c r="S62" s="25">
        <v>58.831782945736428</v>
      </c>
      <c r="T62" s="25">
        <v>97.072441860465105</v>
      </c>
      <c r="U62" s="49">
        <v>60</v>
      </c>
      <c r="V62" s="38"/>
      <c r="X62" s="2">
        <f t="shared" si="11"/>
        <v>9.918739968487003</v>
      </c>
      <c r="Y62" s="2">
        <f t="shared" si="12"/>
        <v>3.6216471091494182</v>
      </c>
      <c r="Z62" s="2">
        <f>VLOOKUP(A62,[1]TDSheet!$A:$W,23,0)</f>
        <v>24.260400000000001</v>
      </c>
      <c r="AA62" s="2">
        <f>VLOOKUP(A62,[1]TDSheet!$A:$X,24,0)</f>
        <v>27.552199999999999</v>
      </c>
      <c r="AB62" s="2">
        <f>VLOOKUP(A62,[1]TDSheet!$A:$P,16,0)</f>
        <v>20.370666666666668</v>
      </c>
      <c r="AD62" s="2">
        <f t="shared" si="14"/>
        <v>0</v>
      </c>
      <c r="AE62" s="2">
        <f t="shared" si="15"/>
        <v>58.831782945736428</v>
      </c>
      <c r="AF62" s="2">
        <f t="shared" si="16"/>
        <v>97.072441860465105</v>
      </c>
      <c r="AG62" s="2">
        <f t="shared" si="13"/>
        <v>60</v>
      </c>
    </row>
    <row r="63" spans="1:33" ht="11.1" customHeight="1" x14ac:dyDescent="0.2">
      <c r="A63" s="8" t="s">
        <v>67</v>
      </c>
      <c r="B63" s="8" t="s">
        <v>9</v>
      </c>
      <c r="C63" s="9">
        <v>7.327</v>
      </c>
      <c r="D63" s="9">
        <v>43.844000000000001</v>
      </c>
      <c r="E63" s="9">
        <v>42.558999999999997</v>
      </c>
      <c r="F63" s="9">
        <v>1.4999999999999999E-2</v>
      </c>
      <c r="G63" s="24">
        <f>VLOOKUP(A63,[1]TDSheet!$A:$G,7,0)</f>
        <v>1</v>
      </c>
      <c r="H63" s="2">
        <f>VLOOKUP(A63,[1]TDSheet!$A:$H,8,0)</f>
        <v>50</v>
      </c>
      <c r="I63" s="2">
        <f>VLOOKUP(A63,[2]TDSheet!$A:$E,4,0)</f>
        <v>89.3</v>
      </c>
      <c r="J63" s="2">
        <f t="shared" si="8"/>
        <v>-46.741</v>
      </c>
      <c r="M63" s="2">
        <f>VLOOKUP(A63,[1]TDSheet!$A:$Q,17,0)</f>
        <v>392.49199999999996</v>
      </c>
      <c r="P63" s="2">
        <f t="shared" si="9"/>
        <v>14.186333333333332</v>
      </c>
      <c r="Q63" s="37"/>
      <c r="R63" s="48"/>
      <c r="S63" s="25">
        <v>0</v>
      </c>
      <c r="T63" s="25">
        <v>0</v>
      </c>
      <c r="U63" s="49">
        <f t="shared" si="10"/>
        <v>0</v>
      </c>
      <c r="V63" s="38"/>
      <c r="X63" s="2">
        <f t="shared" si="11"/>
        <v>27.667966822528722</v>
      </c>
      <c r="Y63" s="2">
        <f t="shared" si="12"/>
        <v>27.667966822528722</v>
      </c>
      <c r="Z63" s="2">
        <f>VLOOKUP(A63,[1]TDSheet!$A:$W,23,0)</f>
        <v>47.743600000000001</v>
      </c>
      <c r="AA63" s="2">
        <f>VLOOKUP(A63,[1]TDSheet!$A:$X,24,0)</f>
        <v>30.844999999999999</v>
      </c>
      <c r="AB63" s="2">
        <f>VLOOKUP(A63,[1]TDSheet!$A:$P,16,0)</f>
        <v>71.248666666666665</v>
      </c>
      <c r="AD63" s="2">
        <f t="shared" si="14"/>
        <v>0</v>
      </c>
      <c r="AE63" s="2">
        <f t="shared" si="15"/>
        <v>0</v>
      </c>
      <c r="AF63" s="2">
        <f t="shared" si="16"/>
        <v>0</v>
      </c>
      <c r="AG63" s="2">
        <f t="shared" si="13"/>
        <v>0</v>
      </c>
    </row>
    <row r="64" spans="1:33" ht="21.95" customHeight="1" x14ac:dyDescent="0.2">
      <c r="A64" s="8" t="s">
        <v>68</v>
      </c>
      <c r="B64" s="8" t="s">
        <v>9</v>
      </c>
      <c r="C64" s="9">
        <v>20.035</v>
      </c>
      <c r="D64" s="9">
        <v>455.505</v>
      </c>
      <c r="E64" s="9">
        <v>205.95</v>
      </c>
      <c r="F64" s="9">
        <v>248.34700000000001</v>
      </c>
      <c r="G64" s="24">
        <f>VLOOKUP(A64,[1]TDSheet!$A:$G,7,0)</f>
        <v>1</v>
      </c>
      <c r="H64" s="2">
        <f>VLOOKUP(A64,[1]TDSheet!$A:$H,8,0)</f>
        <v>55</v>
      </c>
      <c r="I64" s="2">
        <f>VLOOKUP(A64,[2]TDSheet!$A:$E,4,0)</f>
        <v>220.2</v>
      </c>
      <c r="J64" s="2">
        <f t="shared" si="8"/>
        <v>-14.25</v>
      </c>
      <c r="P64" s="2">
        <f t="shared" si="9"/>
        <v>68.649999999999991</v>
      </c>
      <c r="Q64" s="37">
        <v>450</v>
      </c>
      <c r="R64" s="48"/>
      <c r="S64" s="25">
        <v>117.86116279069765</v>
      </c>
      <c r="T64" s="25">
        <v>166.06941860465116</v>
      </c>
      <c r="U64" s="49">
        <f t="shared" si="10"/>
        <v>166.06941860465116</v>
      </c>
      <c r="V64" s="38"/>
      <c r="X64" s="2">
        <f t="shared" si="11"/>
        <v>10.172571012381647</v>
      </c>
      <c r="Y64" s="2">
        <f t="shared" si="12"/>
        <v>3.6175819373634384</v>
      </c>
      <c r="Z64" s="2">
        <f>VLOOKUP(A64,[1]TDSheet!$A:$W,23,0)</f>
        <v>39.605200000000004</v>
      </c>
      <c r="AA64" s="2">
        <f>VLOOKUP(A64,[1]TDSheet!$A:$X,24,0)</f>
        <v>55.451000000000001</v>
      </c>
      <c r="AB64" s="2">
        <f>VLOOKUP(A64,[1]TDSheet!$A:$P,16,0)</f>
        <v>31.918000000000003</v>
      </c>
      <c r="AD64" s="2">
        <f t="shared" si="14"/>
        <v>0</v>
      </c>
      <c r="AE64" s="2">
        <f t="shared" si="15"/>
        <v>117.86116279069765</v>
      </c>
      <c r="AF64" s="2">
        <f t="shared" si="16"/>
        <v>166.06941860465116</v>
      </c>
      <c r="AG64" s="2">
        <f t="shared" si="13"/>
        <v>166.06941860465116</v>
      </c>
    </row>
    <row r="65" spans="1:33" ht="21.95" customHeight="1" x14ac:dyDescent="0.2">
      <c r="A65" s="8" t="s">
        <v>69</v>
      </c>
      <c r="B65" s="8" t="s">
        <v>9</v>
      </c>
      <c r="C65" s="9">
        <v>28.995999999999999</v>
      </c>
      <c r="D65" s="9"/>
      <c r="E65" s="9"/>
      <c r="F65" s="9"/>
      <c r="G65" s="24">
        <f>VLOOKUP(A65,[1]TDSheet!$A:$G,7,0)</f>
        <v>0</v>
      </c>
      <c r="H65" s="2" t="e">
        <f>VLOOKUP(A65,[1]TDSheet!$A:$H,8,0)</f>
        <v>#N/A</v>
      </c>
      <c r="J65" s="2">
        <f t="shared" si="8"/>
        <v>0</v>
      </c>
      <c r="P65" s="2">
        <f t="shared" si="9"/>
        <v>0</v>
      </c>
      <c r="Q65" s="37"/>
      <c r="R65" s="48"/>
      <c r="S65" s="25">
        <v>0</v>
      </c>
      <c r="T65" s="25">
        <v>0</v>
      </c>
      <c r="U65" s="49">
        <f t="shared" si="10"/>
        <v>0</v>
      </c>
      <c r="V65" s="38"/>
      <c r="X65" s="2" t="e">
        <f t="shared" si="11"/>
        <v>#DIV/0!</v>
      </c>
      <c r="Y65" s="2" t="e">
        <f t="shared" si="12"/>
        <v>#DIV/0!</v>
      </c>
      <c r="Z65" s="2">
        <f>VLOOKUP(A65,[1]TDSheet!$A:$W,23,0)</f>
        <v>0</v>
      </c>
      <c r="AA65" s="2">
        <f>VLOOKUP(A65,[1]TDSheet!$A:$X,24,0)</f>
        <v>0</v>
      </c>
      <c r="AB65" s="2">
        <f>VLOOKUP(A65,[1]TDSheet!$A:$P,16,0)</f>
        <v>0</v>
      </c>
      <c r="AD65" s="2">
        <f t="shared" si="14"/>
        <v>0</v>
      </c>
      <c r="AE65" s="2">
        <f t="shared" si="15"/>
        <v>0</v>
      </c>
      <c r="AF65" s="2">
        <f t="shared" si="16"/>
        <v>0</v>
      </c>
      <c r="AG65" s="2">
        <f t="shared" si="13"/>
        <v>0</v>
      </c>
    </row>
    <row r="66" spans="1:33" ht="21.95" customHeight="1" x14ac:dyDescent="0.2">
      <c r="A66" s="26" t="s">
        <v>70</v>
      </c>
      <c r="B66" s="8" t="s">
        <v>9</v>
      </c>
      <c r="C66" s="9">
        <v>4.516</v>
      </c>
      <c r="D66" s="9">
        <v>28.7</v>
      </c>
      <c r="E66" s="35">
        <f>49.105+E46</f>
        <v>204.21699999999998</v>
      </c>
      <c r="F66" s="35">
        <f>-17.163+F46</f>
        <v>63.975000000000009</v>
      </c>
      <c r="G66" s="24">
        <f>VLOOKUP(A66,[1]TDSheet!$A:$G,7,0)</f>
        <v>1</v>
      </c>
      <c r="H66" s="2">
        <f>VLOOKUP(A66,[1]TDSheet!$A:$H,8,0)</f>
        <v>40</v>
      </c>
      <c r="I66" s="2">
        <f>VLOOKUP(A66,[2]TDSheet!$A:$E,4,0)</f>
        <v>53.3</v>
      </c>
      <c r="J66" s="2">
        <f t="shared" si="8"/>
        <v>150.91699999999997</v>
      </c>
      <c r="P66" s="2">
        <f t="shared" si="9"/>
        <v>68.072333333333333</v>
      </c>
      <c r="Q66" s="37">
        <f>8*P66-M66-F66</f>
        <v>480.60366666666664</v>
      </c>
      <c r="R66" s="48"/>
      <c r="S66" s="25">
        <v>111.76829457364342</v>
      </c>
      <c r="T66" s="25">
        <v>184.41768604651162</v>
      </c>
      <c r="U66" s="49">
        <v>110</v>
      </c>
      <c r="V66" s="38"/>
      <c r="X66" s="2">
        <f t="shared" si="11"/>
        <v>6.9067851445299127</v>
      </c>
      <c r="Y66" s="2">
        <f t="shared" si="12"/>
        <v>0.93980912460764787</v>
      </c>
      <c r="Z66" s="2">
        <f>VLOOKUP(A66,[1]TDSheet!$A:$W,23,0)</f>
        <v>29.752199999999998</v>
      </c>
      <c r="AA66" s="2">
        <f>VLOOKUP(A66,[1]TDSheet!$A:$X,24,0)</f>
        <v>27.964400000000001</v>
      </c>
      <c r="AB66" s="2">
        <f>VLOOKUP(A66,[1]TDSheet!$A:$P,16,0)</f>
        <v>8.9309999999999992</v>
      </c>
      <c r="AC66" s="29" t="s">
        <v>137</v>
      </c>
      <c r="AD66" s="2">
        <f t="shared" si="14"/>
        <v>0</v>
      </c>
      <c r="AE66" s="2">
        <f t="shared" si="15"/>
        <v>111.76829457364342</v>
      </c>
      <c r="AF66" s="2">
        <f t="shared" si="16"/>
        <v>184.41768604651162</v>
      </c>
      <c r="AG66" s="2">
        <f t="shared" si="13"/>
        <v>110</v>
      </c>
    </row>
    <row r="67" spans="1:33" ht="11.1" customHeight="1" x14ac:dyDescent="0.2">
      <c r="A67" s="8" t="s">
        <v>71</v>
      </c>
      <c r="B67" s="8" t="s">
        <v>13</v>
      </c>
      <c r="C67" s="9">
        <v>118</v>
      </c>
      <c r="D67" s="9"/>
      <c r="E67" s="9">
        <v>100</v>
      </c>
      <c r="F67" s="9"/>
      <c r="G67" s="24">
        <f>VLOOKUP(A67,[1]TDSheet!$A:$G,7,0)</f>
        <v>0.4</v>
      </c>
      <c r="H67" s="2">
        <f>VLOOKUP(A67,[1]TDSheet!$A:$H,8,0)</f>
        <v>45</v>
      </c>
      <c r="I67" s="2">
        <f>VLOOKUP(A67,[2]TDSheet!$A:$E,4,0)</f>
        <v>164</v>
      </c>
      <c r="J67" s="2">
        <f t="shared" si="8"/>
        <v>-64</v>
      </c>
      <c r="M67" s="2">
        <f>VLOOKUP(A67,[1]TDSheet!$A:$Q,17,0)</f>
        <v>264.33333333333331</v>
      </c>
      <c r="P67" s="2">
        <f t="shared" si="9"/>
        <v>33.333333333333336</v>
      </c>
      <c r="Q67" s="37">
        <f>12*P67-M67-F67</f>
        <v>135.66666666666669</v>
      </c>
      <c r="R67" s="48"/>
      <c r="S67" s="25">
        <v>31.550387596899231</v>
      </c>
      <c r="T67" s="25">
        <v>52.058139534883729</v>
      </c>
      <c r="U67" s="49">
        <v>20</v>
      </c>
      <c r="V67" s="38"/>
      <c r="X67" s="2">
        <f t="shared" si="11"/>
        <v>11.038255813953485</v>
      </c>
      <c r="Y67" s="2">
        <f t="shared" si="12"/>
        <v>7.9299999999999988</v>
      </c>
      <c r="Z67" s="2">
        <f>VLOOKUP(A67,[1]TDSheet!$A:$W,23,0)</f>
        <v>13</v>
      </c>
      <c r="AA67" s="2">
        <f>VLOOKUP(A67,[1]TDSheet!$A:$X,24,0)</f>
        <v>17.399999999999999</v>
      </c>
      <c r="AB67" s="2">
        <f>VLOOKUP(A67,[1]TDSheet!$A:$P,16,0)</f>
        <v>45.666666666666664</v>
      </c>
      <c r="AD67" s="2">
        <f t="shared" si="14"/>
        <v>0</v>
      </c>
      <c r="AE67" s="2">
        <f t="shared" si="15"/>
        <v>12.620155038759693</v>
      </c>
      <c r="AF67" s="2">
        <f t="shared" si="16"/>
        <v>20.823255813953494</v>
      </c>
      <c r="AG67" s="2">
        <f t="shared" si="13"/>
        <v>8</v>
      </c>
    </row>
    <row r="68" spans="1:33" ht="21.95" customHeight="1" x14ac:dyDescent="0.2">
      <c r="A68" s="8" t="s">
        <v>72</v>
      </c>
      <c r="B68" s="8" t="s">
        <v>13</v>
      </c>
      <c r="C68" s="9">
        <v>29</v>
      </c>
      <c r="D68" s="9"/>
      <c r="E68" s="9">
        <v>25</v>
      </c>
      <c r="F68" s="9">
        <v>1</v>
      </c>
      <c r="G68" s="24">
        <f>VLOOKUP(A68,[1]TDSheet!$A:$G,7,0)</f>
        <v>0.35</v>
      </c>
      <c r="H68" s="2">
        <f>VLOOKUP(A68,[1]TDSheet!$A:$H,8,0)</f>
        <v>40</v>
      </c>
      <c r="I68" s="2">
        <f>VLOOKUP(A68,[2]TDSheet!$A:$E,4,0)</f>
        <v>26</v>
      </c>
      <c r="J68" s="2">
        <f t="shared" si="8"/>
        <v>-1</v>
      </c>
      <c r="M68" s="2">
        <f>VLOOKUP(A68,[1]TDSheet!$A:$Q,17,0)</f>
        <v>121</v>
      </c>
      <c r="P68" s="2">
        <f t="shared" si="9"/>
        <v>8.3333333333333339</v>
      </c>
      <c r="Q68" s="37"/>
      <c r="R68" s="48"/>
      <c r="S68" s="25">
        <v>0</v>
      </c>
      <c r="T68" s="25">
        <v>0</v>
      </c>
      <c r="U68" s="49">
        <f t="shared" si="10"/>
        <v>0</v>
      </c>
      <c r="V68" s="38"/>
      <c r="X68" s="2">
        <f t="shared" si="11"/>
        <v>14.639999999999999</v>
      </c>
      <c r="Y68" s="2">
        <f t="shared" si="12"/>
        <v>14.639999999999999</v>
      </c>
      <c r="Z68" s="2">
        <f>VLOOKUP(A68,[1]TDSheet!$A:$W,23,0)</f>
        <v>18.399999999999999</v>
      </c>
      <c r="AA68" s="2">
        <f>VLOOKUP(A68,[1]TDSheet!$A:$X,24,0)</f>
        <v>5.4</v>
      </c>
      <c r="AB68" s="2">
        <f>VLOOKUP(A68,[1]TDSheet!$A:$P,16,0)</f>
        <v>21</v>
      </c>
      <c r="AD68" s="2">
        <f t="shared" si="14"/>
        <v>0</v>
      </c>
      <c r="AE68" s="2">
        <f t="shared" si="15"/>
        <v>0</v>
      </c>
      <c r="AF68" s="2">
        <f t="shared" si="16"/>
        <v>0</v>
      </c>
      <c r="AG68" s="2">
        <f t="shared" si="13"/>
        <v>0</v>
      </c>
    </row>
    <row r="69" spans="1:33" ht="21.95" customHeight="1" x14ac:dyDescent="0.2">
      <c r="A69" s="8" t="s">
        <v>73</v>
      </c>
      <c r="B69" s="8" t="s">
        <v>13</v>
      </c>
      <c r="C69" s="9">
        <v>12</v>
      </c>
      <c r="D69" s="9">
        <v>60</v>
      </c>
      <c r="E69" s="9">
        <v>3</v>
      </c>
      <c r="F69" s="9">
        <v>57</v>
      </c>
      <c r="G69" s="24">
        <f>VLOOKUP(A69,[1]TDSheet!$A:$G,7,0)</f>
        <v>0</v>
      </c>
      <c r="H69" s="2">
        <f>VLOOKUP(A69,[1]TDSheet!$A:$H,8,0)</f>
        <v>60</v>
      </c>
      <c r="I69" s="2">
        <f>VLOOKUP(A69,[2]TDSheet!$A:$E,4,0)</f>
        <v>3</v>
      </c>
      <c r="J69" s="2">
        <f t="shared" si="8"/>
        <v>0</v>
      </c>
      <c r="P69" s="2">
        <f t="shared" si="9"/>
        <v>1</v>
      </c>
      <c r="Q69" s="37"/>
      <c r="R69" s="48"/>
      <c r="S69" s="25">
        <v>0</v>
      </c>
      <c r="T69" s="25">
        <v>0</v>
      </c>
      <c r="U69" s="49">
        <f t="shared" si="10"/>
        <v>0</v>
      </c>
      <c r="V69" s="38"/>
      <c r="X69" s="2">
        <f t="shared" si="11"/>
        <v>57</v>
      </c>
      <c r="Y69" s="2">
        <f t="shared" si="12"/>
        <v>57</v>
      </c>
      <c r="Z69" s="2">
        <f>VLOOKUP(A69,[1]TDSheet!$A:$W,23,0)</f>
        <v>0</v>
      </c>
      <c r="AA69" s="2">
        <f>VLOOKUP(A69,[1]TDSheet!$A:$X,24,0)</f>
        <v>0.8</v>
      </c>
      <c r="AB69" s="2">
        <f>VLOOKUP(A69,[1]TDSheet!$A:$P,16,0)</f>
        <v>1</v>
      </c>
      <c r="AD69" s="2">
        <f t="shared" si="14"/>
        <v>0</v>
      </c>
      <c r="AE69" s="2">
        <f t="shared" si="15"/>
        <v>0</v>
      </c>
      <c r="AF69" s="2">
        <f t="shared" si="16"/>
        <v>0</v>
      </c>
      <c r="AG69" s="2">
        <f t="shared" si="13"/>
        <v>0</v>
      </c>
    </row>
    <row r="70" spans="1:33" ht="21.95" customHeight="1" x14ac:dyDescent="0.2">
      <c r="A70" s="8" t="s">
        <v>74</v>
      </c>
      <c r="B70" s="8" t="s">
        <v>13</v>
      </c>
      <c r="C70" s="9">
        <v>-1</v>
      </c>
      <c r="D70" s="9">
        <v>1</v>
      </c>
      <c r="E70" s="9"/>
      <c r="F70" s="9"/>
      <c r="G70" s="24">
        <f>VLOOKUP(A70,[1]TDSheet!$A:$G,7,0)</f>
        <v>0</v>
      </c>
      <c r="H70" s="2" t="e">
        <f>VLOOKUP(A70,[1]TDSheet!$A:$H,8,0)</f>
        <v>#N/A</v>
      </c>
      <c r="J70" s="2">
        <f t="shared" si="8"/>
        <v>0</v>
      </c>
      <c r="P70" s="2">
        <f t="shared" si="9"/>
        <v>0</v>
      </c>
      <c r="Q70" s="37"/>
      <c r="R70" s="48"/>
      <c r="S70" s="25">
        <v>0</v>
      </c>
      <c r="T70" s="25">
        <v>0</v>
      </c>
      <c r="U70" s="49">
        <f t="shared" si="10"/>
        <v>0</v>
      </c>
      <c r="V70" s="38"/>
      <c r="X70" s="2" t="e">
        <f t="shared" si="11"/>
        <v>#DIV/0!</v>
      </c>
      <c r="Y70" s="2" t="e">
        <f t="shared" si="12"/>
        <v>#DIV/0!</v>
      </c>
      <c r="Z70" s="2">
        <f>VLOOKUP(A70,[1]TDSheet!$A:$W,23,0)</f>
        <v>0</v>
      </c>
      <c r="AA70" s="2">
        <f>VLOOKUP(A70,[1]TDSheet!$A:$X,24,0)</f>
        <v>-0.2</v>
      </c>
      <c r="AB70" s="2">
        <f>VLOOKUP(A70,[1]TDSheet!$A:$P,16,0)</f>
        <v>0.33333333333333331</v>
      </c>
      <c r="AD70" s="2">
        <f t="shared" si="14"/>
        <v>0</v>
      </c>
      <c r="AE70" s="2">
        <f t="shared" si="15"/>
        <v>0</v>
      </c>
      <c r="AF70" s="2">
        <f t="shared" si="16"/>
        <v>0</v>
      </c>
      <c r="AG70" s="2">
        <f t="shared" si="13"/>
        <v>0</v>
      </c>
    </row>
    <row r="71" spans="1:33" ht="11.1" customHeight="1" x14ac:dyDescent="0.2">
      <c r="A71" s="8" t="s">
        <v>75</v>
      </c>
      <c r="B71" s="8" t="s">
        <v>13</v>
      </c>
      <c r="C71" s="9">
        <v>-10</v>
      </c>
      <c r="D71" s="9">
        <v>134</v>
      </c>
      <c r="E71" s="9">
        <v>61</v>
      </c>
      <c r="F71" s="9">
        <v>63</v>
      </c>
      <c r="G71" s="24">
        <f>VLOOKUP(A71,[1]TDSheet!$A:$G,7,0)</f>
        <v>0.4</v>
      </c>
      <c r="H71" s="2">
        <f>VLOOKUP(A71,[1]TDSheet!$A:$H,8,0)</f>
        <v>40</v>
      </c>
      <c r="I71" s="2">
        <f>VLOOKUP(A71,[2]TDSheet!$A:$E,4,0)</f>
        <v>62</v>
      </c>
      <c r="J71" s="2">
        <f t="shared" ref="J71:J105" si="19">E71-I71</f>
        <v>-1</v>
      </c>
      <c r="P71" s="2">
        <f t="shared" ref="P71:P105" si="20">E71/3</f>
        <v>20.333333333333332</v>
      </c>
      <c r="Q71" s="37">
        <f>10*P71-M71-F71</f>
        <v>140.33333333333331</v>
      </c>
      <c r="R71" s="48"/>
      <c r="S71" s="25">
        <v>32.63565891472868</v>
      </c>
      <c r="T71" s="25">
        <v>53.848837209302317</v>
      </c>
      <c r="U71" s="49">
        <v>30</v>
      </c>
      <c r="V71" s="38"/>
      <c r="X71" s="2">
        <f t="shared" ref="X71:X105" si="21">(F71+M71+R71+S71+T71+U71)/P71</f>
        <v>8.8271063667556238</v>
      </c>
      <c r="Y71" s="2">
        <f t="shared" ref="Y71:Y105" si="22">(F71+M71)/P71</f>
        <v>3.098360655737705</v>
      </c>
      <c r="Z71" s="2">
        <f>VLOOKUP(A71,[1]TDSheet!$A:$W,23,0)</f>
        <v>6.6</v>
      </c>
      <c r="AA71" s="2">
        <f>VLOOKUP(A71,[1]TDSheet!$A:$X,24,0)</f>
        <v>0.8</v>
      </c>
      <c r="AB71" s="2">
        <f>VLOOKUP(A71,[1]TDSheet!$A:$P,16,0)</f>
        <v>0.66666666666666663</v>
      </c>
      <c r="AD71" s="2">
        <f t="shared" si="14"/>
        <v>0</v>
      </c>
      <c r="AE71" s="2">
        <f t="shared" si="15"/>
        <v>13.054263565891473</v>
      </c>
      <c r="AF71" s="2">
        <f t="shared" si="16"/>
        <v>21.539534883720929</v>
      </c>
      <c r="AG71" s="2">
        <f t="shared" ref="AG71:AG105" si="23">U71*G71</f>
        <v>12</v>
      </c>
    </row>
    <row r="72" spans="1:33" ht="21.95" customHeight="1" x14ac:dyDescent="0.2">
      <c r="A72" s="8" t="s">
        <v>76</v>
      </c>
      <c r="B72" s="8" t="s">
        <v>9</v>
      </c>
      <c r="C72" s="9">
        <v>2.9079999999999999</v>
      </c>
      <c r="D72" s="9">
        <v>17.125</v>
      </c>
      <c r="E72" s="9">
        <v>10.090999999999999</v>
      </c>
      <c r="F72" s="9">
        <v>9.9420000000000002</v>
      </c>
      <c r="G72" s="24">
        <f>VLOOKUP(A72,[1]TDSheet!$A:$G,7,0)</f>
        <v>1</v>
      </c>
      <c r="H72" s="2">
        <f>VLOOKUP(A72,[1]TDSheet!$A:$H,8,0)</f>
        <v>40</v>
      </c>
      <c r="I72" s="2">
        <f>VLOOKUP(A72,[2]TDSheet!$A:$E,4,0)</f>
        <v>10.7</v>
      </c>
      <c r="J72" s="2">
        <f t="shared" si="19"/>
        <v>-0.60899999999999999</v>
      </c>
      <c r="M72" s="2">
        <f>VLOOKUP(A72,[1]TDSheet!$A:$Q,17,0)</f>
        <v>4.126333333333335</v>
      </c>
      <c r="P72" s="2">
        <f t="shared" si="20"/>
        <v>3.3636666666666666</v>
      </c>
      <c r="Q72" s="37">
        <f>11*P72-M72-F72</f>
        <v>22.931999999999995</v>
      </c>
      <c r="R72" s="48"/>
      <c r="S72" s="25">
        <v>0</v>
      </c>
      <c r="T72" s="25">
        <v>11.465999999999998</v>
      </c>
      <c r="U72" s="49">
        <v>8</v>
      </c>
      <c r="V72" s="38"/>
      <c r="X72" s="2">
        <f t="shared" si="21"/>
        <v>9.9695768506590046</v>
      </c>
      <c r="Y72" s="2">
        <f t="shared" si="22"/>
        <v>4.1824397978396597</v>
      </c>
      <c r="Z72" s="2">
        <f>VLOOKUP(A72,[1]TDSheet!$A:$W,23,0)</f>
        <v>1.7167999999999999</v>
      </c>
      <c r="AA72" s="2">
        <f>VLOOKUP(A72,[1]TDSheet!$A:$X,24,0)</f>
        <v>1.4418</v>
      </c>
      <c r="AB72" s="2">
        <f>VLOOKUP(A72,[1]TDSheet!$A:$P,16,0)</f>
        <v>1.9406666666666668</v>
      </c>
      <c r="AD72" s="2">
        <f t="shared" si="14"/>
        <v>0</v>
      </c>
      <c r="AE72" s="2">
        <f t="shared" si="15"/>
        <v>0</v>
      </c>
      <c r="AF72" s="2">
        <f t="shared" si="16"/>
        <v>11.465999999999998</v>
      </c>
      <c r="AG72" s="2">
        <f t="shared" si="23"/>
        <v>8</v>
      </c>
    </row>
    <row r="73" spans="1:33" ht="21.95" customHeight="1" x14ac:dyDescent="0.2">
      <c r="A73" s="8" t="s">
        <v>77</v>
      </c>
      <c r="B73" s="8" t="s">
        <v>13</v>
      </c>
      <c r="C73" s="9">
        <v>3</v>
      </c>
      <c r="D73" s="9">
        <v>4</v>
      </c>
      <c r="E73" s="9">
        <v>7</v>
      </c>
      <c r="F73" s="9"/>
      <c r="G73" s="24">
        <f>VLOOKUP(A73,[1]TDSheet!$A:$G,7,0)</f>
        <v>0.35</v>
      </c>
      <c r="H73" s="2">
        <f>VLOOKUP(A73,[1]TDSheet!$A:$H,8,0)</f>
        <v>35</v>
      </c>
      <c r="I73" s="2">
        <f>VLOOKUP(A73,[2]TDSheet!$A:$E,4,0)</f>
        <v>7</v>
      </c>
      <c r="J73" s="2">
        <f t="shared" si="19"/>
        <v>0</v>
      </c>
      <c r="M73" s="2">
        <f>VLOOKUP(A73,[1]TDSheet!$A:$Q,17,0)</f>
        <v>14</v>
      </c>
      <c r="P73" s="2">
        <f t="shared" si="20"/>
        <v>2.3333333333333335</v>
      </c>
      <c r="Q73" s="37">
        <f>12*P73-M73-F73</f>
        <v>14</v>
      </c>
      <c r="R73" s="48"/>
      <c r="S73" s="25">
        <v>0</v>
      </c>
      <c r="T73" s="25">
        <v>7</v>
      </c>
      <c r="U73" s="49">
        <v>5</v>
      </c>
      <c r="V73" s="38"/>
      <c r="X73" s="2">
        <f t="shared" si="21"/>
        <v>11.142857142857142</v>
      </c>
      <c r="Y73" s="2">
        <f t="shared" si="22"/>
        <v>6</v>
      </c>
      <c r="Z73" s="2">
        <f>VLOOKUP(A73,[1]TDSheet!$A:$W,23,0)</f>
        <v>1</v>
      </c>
      <c r="AA73" s="2">
        <f>VLOOKUP(A73,[1]TDSheet!$A:$X,24,0)</f>
        <v>0</v>
      </c>
      <c r="AB73" s="2">
        <f>VLOOKUP(A73,[1]TDSheet!$A:$P,16,0)</f>
        <v>3</v>
      </c>
      <c r="AD73" s="2">
        <f t="shared" si="14"/>
        <v>0</v>
      </c>
      <c r="AE73" s="2">
        <f t="shared" si="15"/>
        <v>0</v>
      </c>
      <c r="AF73" s="2">
        <f t="shared" si="16"/>
        <v>2.4499999999999997</v>
      </c>
      <c r="AG73" s="2">
        <f t="shared" si="23"/>
        <v>1.75</v>
      </c>
    </row>
    <row r="74" spans="1:33" ht="21.95" customHeight="1" x14ac:dyDescent="0.2">
      <c r="A74" s="8" t="s">
        <v>78</v>
      </c>
      <c r="B74" s="8" t="s">
        <v>13</v>
      </c>
      <c r="C74" s="9">
        <v>12</v>
      </c>
      <c r="D74" s="9"/>
      <c r="E74" s="9">
        <v>-2</v>
      </c>
      <c r="F74" s="9"/>
      <c r="G74" s="24">
        <f>VLOOKUP(A74,[1]TDSheet!$A:$G,7,0)</f>
        <v>0.28000000000000003</v>
      </c>
      <c r="H74" s="2">
        <f>VLOOKUP(A74,[1]TDSheet!$A:$H,8,0)</f>
        <v>45</v>
      </c>
      <c r="I74" s="2">
        <f>VLOOKUP(A74,[2]TDSheet!$A:$E,4,0)</f>
        <v>8</v>
      </c>
      <c r="J74" s="2">
        <f t="shared" si="19"/>
        <v>-10</v>
      </c>
      <c r="M74" s="2">
        <f>VLOOKUP(A74,[1]TDSheet!$A:$Q,17,0)</f>
        <v>40</v>
      </c>
      <c r="P74" s="2">
        <f t="shared" si="20"/>
        <v>-0.66666666666666663</v>
      </c>
      <c r="Q74" s="36">
        <v>10</v>
      </c>
      <c r="R74" s="47"/>
      <c r="S74" s="25">
        <v>0</v>
      </c>
      <c r="T74" s="25">
        <v>5</v>
      </c>
      <c r="U74" s="49">
        <f t="shared" ref="U71:U105" si="24">Q74-S74-T74</f>
        <v>5</v>
      </c>
      <c r="V74" s="38"/>
      <c r="X74" s="2">
        <f t="shared" si="21"/>
        <v>-75</v>
      </c>
      <c r="Y74" s="2">
        <f t="shared" si="22"/>
        <v>-60</v>
      </c>
      <c r="Z74" s="2">
        <f>VLOOKUP(A74,[1]TDSheet!$A:$W,23,0)</f>
        <v>5.4</v>
      </c>
      <c r="AA74" s="2">
        <f>VLOOKUP(A74,[1]TDSheet!$A:$X,24,0)</f>
        <v>2.6</v>
      </c>
      <c r="AB74" s="2">
        <f>VLOOKUP(A74,[1]TDSheet!$A:$P,16,0)</f>
        <v>0</v>
      </c>
      <c r="AD74" s="2">
        <f t="shared" ref="AD74:AD105" si="25">R74*G74</f>
        <v>0</v>
      </c>
      <c r="AE74" s="2">
        <f t="shared" ref="AE74:AE105" si="26">S74*G74</f>
        <v>0</v>
      </c>
      <c r="AF74" s="2">
        <f t="shared" ref="AF74:AF105" si="27">T74*G74</f>
        <v>1.4000000000000001</v>
      </c>
      <c r="AG74" s="2">
        <f t="shared" si="23"/>
        <v>1.4000000000000001</v>
      </c>
    </row>
    <row r="75" spans="1:33" ht="21.95" customHeight="1" x14ac:dyDescent="0.2">
      <c r="A75" s="8" t="s">
        <v>79</v>
      </c>
      <c r="B75" s="8" t="s">
        <v>13</v>
      </c>
      <c r="C75" s="9">
        <v>5</v>
      </c>
      <c r="D75" s="9"/>
      <c r="E75" s="9">
        <v>0</v>
      </c>
      <c r="F75" s="9"/>
      <c r="G75" s="24">
        <f>VLOOKUP(A75,[1]TDSheet!$A:$G,7,0)</f>
        <v>0.28000000000000003</v>
      </c>
      <c r="H75" s="2">
        <f>VLOOKUP(A75,[1]TDSheet!$A:$H,8,0)</f>
        <v>45</v>
      </c>
      <c r="I75" s="2">
        <f>VLOOKUP(A75,[2]TDSheet!$A:$E,4,0)</f>
        <v>4</v>
      </c>
      <c r="J75" s="2">
        <f t="shared" si="19"/>
        <v>-4</v>
      </c>
      <c r="M75" s="2">
        <f>VLOOKUP(A75,[1]TDSheet!$A:$Q,17,0)</f>
        <v>21</v>
      </c>
      <c r="P75" s="2">
        <f t="shared" si="20"/>
        <v>0</v>
      </c>
      <c r="Q75" s="37"/>
      <c r="R75" s="48"/>
      <c r="S75" s="25">
        <v>0</v>
      </c>
      <c r="T75" s="25">
        <v>0</v>
      </c>
      <c r="U75" s="49">
        <f t="shared" si="24"/>
        <v>0</v>
      </c>
      <c r="V75" s="38"/>
      <c r="X75" s="2" t="e">
        <f t="shared" si="21"/>
        <v>#DIV/0!</v>
      </c>
      <c r="Y75" s="2" t="e">
        <f t="shared" si="22"/>
        <v>#DIV/0!</v>
      </c>
      <c r="Z75" s="2">
        <f>VLOOKUP(A75,[1]TDSheet!$A:$W,23,0)</f>
        <v>7.8</v>
      </c>
      <c r="AA75" s="2">
        <f>VLOOKUP(A75,[1]TDSheet!$A:$X,24,0)</f>
        <v>4.5999999999999996</v>
      </c>
      <c r="AB75" s="2">
        <f>VLOOKUP(A75,[1]TDSheet!$A:$P,16,0)</f>
        <v>3.6666666666666665</v>
      </c>
      <c r="AD75" s="2">
        <f t="shared" si="25"/>
        <v>0</v>
      </c>
      <c r="AE75" s="2">
        <f t="shared" si="26"/>
        <v>0</v>
      </c>
      <c r="AF75" s="2">
        <f t="shared" si="27"/>
        <v>0</v>
      </c>
      <c r="AG75" s="2">
        <f t="shared" si="23"/>
        <v>0</v>
      </c>
    </row>
    <row r="76" spans="1:33" ht="11.1" customHeight="1" x14ac:dyDescent="0.2">
      <c r="A76" s="8" t="s">
        <v>80</v>
      </c>
      <c r="B76" s="8" t="s">
        <v>9</v>
      </c>
      <c r="C76" s="9">
        <v>0.10100000000000001</v>
      </c>
      <c r="D76" s="9">
        <v>57.284999999999997</v>
      </c>
      <c r="E76" s="9">
        <v>56.935000000000002</v>
      </c>
      <c r="F76" s="9">
        <v>-0.32</v>
      </c>
      <c r="G76" s="24">
        <f>VLOOKUP(A76,[1]TDSheet!$A:$G,7,0)</f>
        <v>1</v>
      </c>
      <c r="H76" s="2">
        <f>VLOOKUP(A76,[1]TDSheet!$A:$H,8,0)</f>
        <v>50</v>
      </c>
      <c r="I76" s="2">
        <f>VLOOKUP(A76,[2]TDSheet!$A:$E,4,0)</f>
        <v>104.1</v>
      </c>
      <c r="J76" s="2">
        <f t="shared" si="19"/>
        <v>-47.164999999999992</v>
      </c>
      <c r="P76" s="2">
        <f t="shared" si="20"/>
        <v>18.978333333333335</v>
      </c>
      <c r="Q76" s="37">
        <f>7*P76-M76-F76</f>
        <v>133.16833333333335</v>
      </c>
      <c r="R76" s="48"/>
      <c r="S76" s="25">
        <v>30.969379844961246</v>
      </c>
      <c r="T76" s="25">
        <v>51.099476744186049</v>
      </c>
      <c r="U76" s="49">
        <v>30</v>
      </c>
      <c r="V76" s="38"/>
      <c r="X76" s="2">
        <f t="shared" si="21"/>
        <v>5.8882334199954656</v>
      </c>
      <c r="Y76" s="2">
        <f t="shared" si="22"/>
        <v>-1.6861333099148151E-2</v>
      </c>
      <c r="Z76" s="2">
        <f>VLOOKUP(A76,[1]TDSheet!$A:$W,23,0)</f>
        <v>4.6871999999999998</v>
      </c>
      <c r="AA76" s="2">
        <f>VLOOKUP(A76,[1]TDSheet!$A:$X,24,0)</f>
        <v>10.038</v>
      </c>
      <c r="AB76" s="2">
        <f>VLOOKUP(A76,[1]TDSheet!$A:$P,16,0)</f>
        <v>2.7119999999999997</v>
      </c>
      <c r="AD76" s="2">
        <f t="shared" si="25"/>
        <v>0</v>
      </c>
      <c r="AE76" s="2">
        <f t="shared" si="26"/>
        <v>30.969379844961246</v>
      </c>
      <c r="AF76" s="2">
        <f t="shared" si="27"/>
        <v>51.099476744186049</v>
      </c>
      <c r="AG76" s="2">
        <f t="shared" si="23"/>
        <v>30</v>
      </c>
    </row>
    <row r="77" spans="1:33" ht="11.1" customHeight="1" x14ac:dyDescent="0.2">
      <c r="A77" s="8" t="s">
        <v>81</v>
      </c>
      <c r="B77" s="8" t="s">
        <v>9</v>
      </c>
      <c r="C77" s="9">
        <v>31.588999999999999</v>
      </c>
      <c r="D77" s="9">
        <v>8.9999999999999993E-3</v>
      </c>
      <c r="E77" s="9">
        <v>29.635999999999999</v>
      </c>
      <c r="F77" s="9">
        <v>1.962</v>
      </c>
      <c r="G77" s="24">
        <f>VLOOKUP(A77,[1]TDSheet!$A:$G,7,0)</f>
        <v>1</v>
      </c>
      <c r="H77" s="2">
        <f>VLOOKUP(A77,[1]TDSheet!$A:$H,8,0)</f>
        <v>50</v>
      </c>
      <c r="I77" s="2">
        <f>VLOOKUP(A77,[2]TDSheet!$A:$E,4,0)</f>
        <v>39.1</v>
      </c>
      <c r="J77" s="2">
        <f t="shared" si="19"/>
        <v>-9.4640000000000022</v>
      </c>
      <c r="M77" s="2">
        <f>VLOOKUP(A77,[1]TDSheet!$A:$Q,17,0)</f>
        <v>33.83</v>
      </c>
      <c r="P77" s="2">
        <f t="shared" si="20"/>
        <v>9.8786666666666658</v>
      </c>
      <c r="Q77" s="37">
        <f>11*P77-M77-F77</f>
        <v>72.873333333333321</v>
      </c>
      <c r="R77" s="48"/>
      <c r="S77" s="25">
        <v>16.947286821705426</v>
      </c>
      <c r="T77" s="25">
        <v>27.963023255813948</v>
      </c>
      <c r="U77" s="49">
        <v>20</v>
      </c>
      <c r="V77" s="38"/>
      <c r="X77" s="2">
        <f t="shared" si="21"/>
        <v>10.193917203150161</v>
      </c>
      <c r="Y77" s="2">
        <f t="shared" si="22"/>
        <v>3.6231610203806186</v>
      </c>
      <c r="Z77" s="2">
        <f>VLOOKUP(A77,[1]TDSheet!$A:$W,23,0)</f>
        <v>8.0323999999999991</v>
      </c>
      <c r="AA77" s="2">
        <f>VLOOKUP(A77,[1]TDSheet!$A:$X,24,0)</f>
        <v>3.7307999999999999</v>
      </c>
      <c r="AB77" s="2">
        <f>VLOOKUP(A77,[1]TDSheet!$A:$P,16,0)</f>
        <v>5.9480000000000004</v>
      </c>
      <c r="AD77" s="2">
        <f t="shared" si="25"/>
        <v>0</v>
      </c>
      <c r="AE77" s="2">
        <f t="shared" si="26"/>
        <v>16.947286821705426</v>
      </c>
      <c r="AF77" s="2">
        <f t="shared" si="27"/>
        <v>27.963023255813948</v>
      </c>
      <c r="AG77" s="2">
        <f t="shared" si="23"/>
        <v>20</v>
      </c>
    </row>
    <row r="78" spans="1:33" ht="11.1" customHeight="1" x14ac:dyDescent="0.2">
      <c r="A78" s="8" t="s">
        <v>82</v>
      </c>
      <c r="B78" s="8" t="s">
        <v>13</v>
      </c>
      <c r="C78" s="9">
        <v>231</v>
      </c>
      <c r="D78" s="9">
        <v>216</v>
      </c>
      <c r="E78" s="9">
        <v>411</v>
      </c>
      <c r="F78" s="9">
        <v>25</v>
      </c>
      <c r="G78" s="24">
        <f>VLOOKUP(A78,[1]TDSheet!$A:$G,7,0)</f>
        <v>0.4</v>
      </c>
      <c r="H78" s="2">
        <f>VLOOKUP(A78,[1]TDSheet!$A:$H,8,0)</f>
        <v>40</v>
      </c>
      <c r="I78" s="2">
        <f>VLOOKUP(A78,[2]TDSheet!$A:$E,4,0)</f>
        <v>414</v>
      </c>
      <c r="J78" s="2">
        <f t="shared" si="19"/>
        <v>-3</v>
      </c>
      <c r="P78" s="2">
        <f t="shared" si="20"/>
        <v>137</v>
      </c>
      <c r="Q78" s="37">
        <v>850</v>
      </c>
      <c r="R78" s="48"/>
      <c r="S78" s="25">
        <v>217.2093023255814</v>
      </c>
      <c r="T78" s="25">
        <v>316.39534883720933</v>
      </c>
      <c r="U78" s="49">
        <v>300</v>
      </c>
      <c r="V78" s="38"/>
      <c r="X78" s="2">
        <f t="shared" si="21"/>
        <v>6.2671872347648963</v>
      </c>
      <c r="Y78" s="2">
        <f t="shared" si="22"/>
        <v>0.18248175182481752</v>
      </c>
      <c r="Z78" s="2">
        <f>VLOOKUP(A78,[1]TDSheet!$A:$W,23,0)</f>
        <v>81.2</v>
      </c>
      <c r="AA78" s="2">
        <f>VLOOKUP(A78,[1]TDSheet!$A:$X,24,0)</f>
        <v>59.2</v>
      </c>
      <c r="AB78" s="2">
        <f>VLOOKUP(A78,[1]TDSheet!$A:$P,16,0)</f>
        <v>28.666666666666668</v>
      </c>
      <c r="AD78" s="2">
        <f t="shared" si="25"/>
        <v>0</v>
      </c>
      <c r="AE78" s="2">
        <f t="shared" si="26"/>
        <v>86.88372093023257</v>
      </c>
      <c r="AF78" s="2">
        <f t="shared" si="27"/>
        <v>126.55813953488374</v>
      </c>
      <c r="AG78" s="2">
        <f t="shared" si="23"/>
        <v>120</v>
      </c>
    </row>
    <row r="79" spans="1:33" ht="11.1" customHeight="1" x14ac:dyDescent="0.2">
      <c r="A79" s="8" t="s">
        <v>83</v>
      </c>
      <c r="B79" s="8" t="s">
        <v>13</v>
      </c>
      <c r="C79" s="9">
        <v>146</v>
      </c>
      <c r="D79" s="9">
        <v>49</v>
      </c>
      <c r="E79" s="9">
        <v>197</v>
      </c>
      <c r="F79" s="9">
        <v>-3</v>
      </c>
      <c r="G79" s="24">
        <f>VLOOKUP(A79,[1]TDSheet!$A:$G,7,0)</f>
        <v>0.4</v>
      </c>
      <c r="H79" s="2">
        <f>VLOOKUP(A79,[1]TDSheet!$A:$H,8,0)</f>
        <v>40</v>
      </c>
      <c r="I79" s="2">
        <f>VLOOKUP(A79,[2]TDSheet!$A:$E,4,0)</f>
        <v>211</v>
      </c>
      <c r="J79" s="2">
        <f t="shared" si="19"/>
        <v>-14</v>
      </c>
      <c r="M79" s="2">
        <f>VLOOKUP(A79,[1]TDSheet!$A:$Q,17,0)</f>
        <v>67.333333333333371</v>
      </c>
      <c r="P79" s="2">
        <f t="shared" si="20"/>
        <v>65.666666666666671</v>
      </c>
      <c r="Q79" s="37">
        <f>8*P79-M79-F79</f>
        <v>461</v>
      </c>
      <c r="R79" s="48"/>
      <c r="S79" s="25">
        <v>107.2093023255814</v>
      </c>
      <c r="T79" s="25">
        <v>176.8953488372093</v>
      </c>
      <c r="U79" s="49">
        <v>100</v>
      </c>
      <c r="V79" s="38"/>
      <c r="X79" s="2">
        <f t="shared" si="21"/>
        <v>6.8290048400424981</v>
      </c>
      <c r="Y79" s="2">
        <f t="shared" si="22"/>
        <v>0.97969543147208171</v>
      </c>
      <c r="Z79" s="2">
        <f>VLOOKUP(A79,[1]TDSheet!$A:$W,23,0)</f>
        <v>51</v>
      </c>
      <c r="AA79" s="2">
        <f>VLOOKUP(A79,[1]TDSheet!$A:$X,24,0)</f>
        <v>27</v>
      </c>
      <c r="AB79" s="2">
        <f>VLOOKUP(A79,[1]TDSheet!$A:$P,16,0)</f>
        <v>23.666666666666668</v>
      </c>
      <c r="AD79" s="2">
        <f t="shared" si="25"/>
        <v>0</v>
      </c>
      <c r="AE79" s="2">
        <f t="shared" si="26"/>
        <v>42.883720930232563</v>
      </c>
      <c r="AF79" s="2">
        <f t="shared" si="27"/>
        <v>70.758139534883725</v>
      </c>
      <c r="AG79" s="2">
        <f t="shared" si="23"/>
        <v>40</v>
      </c>
    </row>
    <row r="80" spans="1:33" ht="11.1" customHeight="1" x14ac:dyDescent="0.2">
      <c r="A80" s="8" t="s">
        <v>84</v>
      </c>
      <c r="B80" s="8" t="s">
        <v>13</v>
      </c>
      <c r="C80" s="9">
        <v>59</v>
      </c>
      <c r="D80" s="9"/>
      <c r="E80" s="9">
        <v>4</v>
      </c>
      <c r="F80" s="9">
        <v>37</v>
      </c>
      <c r="G80" s="24">
        <f>VLOOKUP(A80,[1]TDSheet!$A:$G,7,0)</f>
        <v>0</v>
      </c>
      <c r="H80" s="2">
        <f>VLOOKUP(A80,[1]TDSheet!$A:$H,8,0)</f>
        <v>50</v>
      </c>
      <c r="I80" s="2">
        <f>VLOOKUP(A80,[2]TDSheet!$A:$E,4,0)</f>
        <v>6</v>
      </c>
      <c r="J80" s="2">
        <f t="shared" si="19"/>
        <v>-2</v>
      </c>
      <c r="P80" s="2">
        <f t="shared" si="20"/>
        <v>1.3333333333333333</v>
      </c>
      <c r="Q80" s="37"/>
      <c r="R80" s="48"/>
      <c r="S80" s="25">
        <v>0</v>
      </c>
      <c r="T80" s="25">
        <v>0</v>
      </c>
      <c r="U80" s="49">
        <f t="shared" si="24"/>
        <v>0</v>
      </c>
      <c r="V80" s="38"/>
      <c r="X80" s="2">
        <f t="shared" si="21"/>
        <v>27.75</v>
      </c>
      <c r="Y80" s="2">
        <f t="shared" si="22"/>
        <v>27.75</v>
      </c>
      <c r="Z80" s="2">
        <f>VLOOKUP(A80,[1]TDSheet!$A:$W,23,0)</f>
        <v>2</v>
      </c>
      <c r="AA80" s="2">
        <f>VLOOKUP(A80,[1]TDSheet!$A:$X,24,0)</f>
        <v>3.2</v>
      </c>
      <c r="AB80" s="2">
        <f>VLOOKUP(A80,[1]TDSheet!$A:$P,16,0)</f>
        <v>4.666666666666667</v>
      </c>
      <c r="AC80" s="30" t="s">
        <v>138</v>
      </c>
      <c r="AD80" s="2">
        <f t="shared" si="25"/>
        <v>0</v>
      </c>
      <c r="AE80" s="2">
        <f t="shared" si="26"/>
        <v>0</v>
      </c>
      <c r="AF80" s="2">
        <f t="shared" si="27"/>
        <v>0</v>
      </c>
      <c r="AG80" s="2">
        <f t="shared" si="23"/>
        <v>0</v>
      </c>
    </row>
    <row r="81" spans="1:33" ht="11.1" customHeight="1" x14ac:dyDescent="0.2">
      <c r="A81" s="8" t="s">
        <v>85</v>
      </c>
      <c r="B81" s="8" t="s">
        <v>13</v>
      </c>
      <c r="C81" s="9">
        <v>-1</v>
      </c>
      <c r="D81" s="9">
        <v>1</v>
      </c>
      <c r="E81" s="9"/>
      <c r="F81" s="9"/>
      <c r="G81" s="24">
        <f>VLOOKUP(A81,[1]TDSheet!$A:$G,7,0)</f>
        <v>0</v>
      </c>
      <c r="H81" s="2" t="e">
        <f>VLOOKUP(A81,[1]TDSheet!$A:$H,8,0)</f>
        <v>#N/A</v>
      </c>
      <c r="J81" s="2">
        <f t="shared" si="19"/>
        <v>0</v>
      </c>
      <c r="P81" s="2">
        <f t="shared" si="20"/>
        <v>0</v>
      </c>
      <c r="Q81" s="37"/>
      <c r="R81" s="48"/>
      <c r="S81" s="25">
        <v>0</v>
      </c>
      <c r="T81" s="25">
        <v>0</v>
      </c>
      <c r="U81" s="49">
        <f t="shared" si="24"/>
        <v>0</v>
      </c>
      <c r="V81" s="38"/>
      <c r="X81" s="2" t="e">
        <f t="shared" si="21"/>
        <v>#DIV/0!</v>
      </c>
      <c r="Y81" s="2" t="e">
        <f t="shared" si="22"/>
        <v>#DIV/0!</v>
      </c>
      <c r="Z81" s="2">
        <f>VLOOKUP(A81,[1]TDSheet!$A:$W,23,0)</f>
        <v>0</v>
      </c>
      <c r="AA81" s="2">
        <f>VLOOKUP(A81,[1]TDSheet!$A:$X,24,0)</f>
        <v>0</v>
      </c>
      <c r="AB81" s="2">
        <f>VLOOKUP(A81,[1]TDSheet!$A:$P,16,0)</f>
        <v>0.33333333333333331</v>
      </c>
      <c r="AD81" s="2">
        <f t="shared" si="25"/>
        <v>0</v>
      </c>
      <c r="AE81" s="2">
        <f t="shared" si="26"/>
        <v>0</v>
      </c>
      <c r="AF81" s="2">
        <f t="shared" si="27"/>
        <v>0</v>
      </c>
      <c r="AG81" s="2">
        <f t="shared" si="23"/>
        <v>0</v>
      </c>
    </row>
    <row r="82" spans="1:33" ht="21.95" customHeight="1" x14ac:dyDescent="0.2">
      <c r="A82" s="8" t="s">
        <v>86</v>
      </c>
      <c r="B82" s="8" t="s">
        <v>13</v>
      </c>
      <c r="C82" s="9">
        <v>-2</v>
      </c>
      <c r="D82" s="9">
        <v>15</v>
      </c>
      <c r="E82" s="9">
        <v>13</v>
      </c>
      <c r="F82" s="9"/>
      <c r="G82" s="24">
        <f>VLOOKUP(A82,[1]TDSheet!$A:$G,7,0)</f>
        <v>0</v>
      </c>
      <c r="H82" s="2" t="e">
        <f>VLOOKUP(A82,[1]TDSheet!$A:$H,8,0)</f>
        <v>#N/A</v>
      </c>
      <c r="I82" s="2">
        <f>VLOOKUP(A82,[2]TDSheet!$A:$E,4,0)</f>
        <v>15</v>
      </c>
      <c r="J82" s="2">
        <f t="shared" si="19"/>
        <v>-2</v>
      </c>
      <c r="P82" s="2">
        <f t="shared" si="20"/>
        <v>4.333333333333333</v>
      </c>
      <c r="Q82" s="37"/>
      <c r="R82" s="48"/>
      <c r="S82" s="25">
        <v>0</v>
      </c>
      <c r="T82" s="25">
        <v>0</v>
      </c>
      <c r="U82" s="49">
        <f t="shared" si="24"/>
        <v>0</v>
      </c>
      <c r="V82" s="38"/>
      <c r="X82" s="2">
        <f t="shared" si="21"/>
        <v>0</v>
      </c>
      <c r="Y82" s="2">
        <f t="shared" si="22"/>
        <v>0</v>
      </c>
      <c r="Z82" s="2">
        <f>VLOOKUP(A82,[1]TDSheet!$A:$W,23,0)</f>
        <v>0</v>
      </c>
      <c r="AA82" s="2">
        <f>VLOOKUP(A82,[1]TDSheet!$A:$X,24,0)</f>
        <v>0</v>
      </c>
      <c r="AB82" s="2">
        <f>VLOOKUP(A82,[1]TDSheet!$A:$P,16,0)</f>
        <v>0.66666666666666663</v>
      </c>
      <c r="AD82" s="2">
        <f t="shared" si="25"/>
        <v>0</v>
      </c>
      <c r="AE82" s="2">
        <f t="shared" si="26"/>
        <v>0</v>
      </c>
      <c r="AF82" s="2">
        <f t="shared" si="27"/>
        <v>0</v>
      </c>
      <c r="AG82" s="2">
        <f t="shared" si="23"/>
        <v>0</v>
      </c>
    </row>
    <row r="83" spans="1:33" ht="11.1" customHeight="1" x14ac:dyDescent="0.2">
      <c r="A83" s="8" t="s">
        <v>87</v>
      </c>
      <c r="B83" s="8" t="s">
        <v>13</v>
      </c>
      <c r="C83" s="9">
        <v>24</v>
      </c>
      <c r="D83" s="9"/>
      <c r="E83" s="9">
        <v>-1</v>
      </c>
      <c r="F83" s="9"/>
      <c r="G83" s="24">
        <f>VLOOKUP(A83,[1]TDSheet!$A:$G,7,0)</f>
        <v>0.4</v>
      </c>
      <c r="H83" s="2">
        <f>VLOOKUP(A83,[1]TDSheet!$A:$H,8,0)</f>
        <v>40</v>
      </c>
      <c r="J83" s="2">
        <f t="shared" si="19"/>
        <v>-1</v>
      </c>
      <c r="M83" s="2">
        <f>VLOOKUP(A83,[1]TDSheet!$A:$Q,17,0)</f>
        <v>14</v>
      </c>
      <c r="P83" s="2">
        <f t="shared" si="20"/>
        <v>-0.33333333333333331</v>
      </c>
      <c r="Q83" s="36">
        <v>10</v>
      </c>
      <c r="R83" s="47"/>
      <c r="S83" s="25">
        <v>0</v>
      </c>
      <c r="T83" s="25">
        <v>5</v>
      </c>
      <c r="U83" s="49">
        <f t="shared" si="24"/>
        <v>5</v>
      </c>
      <c r="V83" s="38"/>
      <c r="X83" s="2">
        <f t="shared" si="21"/>
        <v>-72</v>
      </c>
      <c r="Y83" s="2">
        <f t="shared" si="22"/>
        <v>-42</v>
      </c>
      <c r="Z83" s="2">
        <f>VLOOKUP(A83,[1]TDSheet!$A:$W,23,0)</f>
        <v>4.2</v>
      </c>
      <c r="AA83" s="2">
        <f>VLOOKUP(A83,[1]TDSheet!$A:$X,24,0)</f>
        <v>0.4</v>
      </c>
      <c r="AB83" s="2">
        <f>VLOOKUP(A83,[1]TDSheet!$A:$P,16,0)</f>
        <v>2.3333333333333335</v>
      </c>
      <c r="AD83" s="2">
        <f t="shared" si="25"/>
        <v>0</v>
      </c>
      <c r="AE83" s="2">
        <f t="shared" si="26"/>
        <v>0</v>
      </c>
      <c r="AF83" s="2">
        <f t="shared" si="27"/>
        <v>2</v>
      </c>
      <c r="AG83" s="2">
        <f t="shared" si="23"/>
        <v>2</v>
      </c>
    </row>
    <row r="84" spans="1:33" ht="21.95" customHeight="1" x14ac:dyDescent="0.2">
      <c r="A84" s="8" t="s">
        <v>88</v>
      </c>
      <c r="B84" s="8" t="s">
        <v>9</v>
      </c>
      <c r="C84" s="9">
        <v>6.4320000000000004</v>
      </c>
      <c r="D84" s="9">
        <v>155.161</v>
      </c>
      <c r="E84" s="9">
        <v>65.570999999999998</v>
      </c>
      <c r="F84" s="9">
        <v>91.212000000000003</v>
      </c>
      <c r="G84" s="24">
        <f>VLOOKUP(A84,[1]TDSheet!$A:$G,7,0)</f>
        <v>1</v>
      </c>
      <c r="H84" s="2">
        <f>VLOOKUP(A84,[1]TDSheet!$A:$H,8,0)</f>
        <v>40</v>
      </c>
      <c r="I84" s="2">
        <f>VLOOKUP(A84,[2]TDSheet!$A:$E,4,0)</f>
        <v>67.757000000000005</v>
      </c>
      <c r="J84" s="2">
        <f t="shared" si="19"/>
        <v>-2.186000000000007</v>
      </c>
      <c r="M84" s="2">
        <f>VLOOKUP(A84,[1]TDSheet!$A:$Q,17,0)</f>
        <v>17.541000000000004</v>
      </c>
      <c r="P84" s="2">
        <f t="shared" si="20"/>
        <v>21.856999999999999</v>
      </c>
      <c r="Q84" s="37">
        <f t="shared" ref="Q84:Q85" si="28">12*P84-M84-F84</f>
        <v>153.53100000000001</v>
      </c>
      <c r="R84" s="48"/>
      <c r="S84" s="25">
        <v>35.704883720930233</v>
      </c>
      <c r="T84" s="25">
        <v>58.913058139534883</v>
      </c>
      <c r="U84" s="49">
        <v>40</v>
      </c>
      <c r="V84" s="38"/>
      <c r="X84" s="2">
        <f t="shared" si="21"/>
        <v>11.134691030812332</v>
      </c>
      <c r="Y84" s="2">
        <f t="shared" si="22"/>
        <v>4.9756599716338021</v>
      </c>
      <c r="Z84" s="2">
        <f>VLOOKUP(A84,[1]TDSheet!$A:$W,23,0)</f>
        <v>21.416399999999999</v>
      </c>
      <c r="AA84" s="2">
        <f>VLOOKUP(A84,[1]TDSheet!$A:$X,24,0)</f>
        <v>21.584600000000002</v>
      </c>
      <c r="AB84" s="2">
        <f>VLOOKUP(A84,[1]TDSheet!$A:$P,16,0)</f>
        <v>15.453000000000001</v>
      </c>
      <c r="AD84" s="2">
        <f t="shared" si="25"/>
        <v>0</v>
      </c>
      <c r="AE84" s="2">
        <f t="shared" si="26"/>
        <v>35.704883720930233</v>
      </c>
      <c r="AF84" s="2">
        <f t="shared" si="27"/>
        <v>58.913058139534883</v>
      </c>
      <c r="AG84" s="2">
        <f t="shared" si="23"/>
        <v>40</v>
      </c>
    </row>
    <row r="85" spans="1:33" ht="21.95" customHeight="1" x14ac:dyDescent="0.2">
      <c r="A85" s="8" t="s">
        <v>89</v>
      </c>
      <c r="B85" s="8" t="s">
        <v>9</v>
      </c>
      <c r="C85" s="9">
        <v>1.8580000000000001</v>
      </c>
      <c r="D85" s="9">
        <v>38.773000000000003</v>
      </c>
      <c r="E85" s="9">
        <v>26.687999999999999</v>
      </c>
      <c r="F85" s="9">
        <v>9.6539999999999999</v>
      </c>
      <c r="G85" s="24">
        <f>VLOOKUP(A85,[1]TDSheet!$A:$G,7,0)</f>
        <v>1</v>
      </c>
      <c r="H85" s="2">
        <f>VLOOKUP(A85,[1]TDSheet!$A:$H,8,0)</f>
        <v>40</v>
      </c>
      <c r="I85" s="2">
        <f>VLOOKUP(A85,[2]TDSheet!$A:$E,4,0)</f>
        <v>30.4</v>
      </c>
      <c r="J85" s="2">
        <f t="shared" si="19"/>
        <v>-3.7119999999999997</v>
      </c>
      <c r="M85" s="2">
        <f>VLOOKUP(A85,[1]TDSheet!$A:$Q,17,0)</f>
        <v>41.955999999999989</v>
      </c>
      <c r="P85" s="2">
        <f t="shared" si="20"/>
        <v>8.895999999999999</v>
      </c>
      <c r="Q85" s="37">
        <f t="shared" si="28"/>
        <v>55.141999999999996</v>
      </c>
      <c r="R85" s="48"/>
      <c r="S85" s="25">
        <v>0</v>
      </c>
      <c r="T85" s="25">
        <v>27.570999999999998</v>
      </c>
      <c r="U85" s="49">
        <f t="shared" si="24"/>
        <v>27.570999999999998</v>
      </c>
      <c r="V85" s="38"/>
      <c r="X85" s="2">
        <f t="shared" si="21"/>
        <v>12</v>
      </c>
      <c r="Y85" s="2">
        <f t="shared" si="22"/>
        <v>5.8014838129496393</v>
      </c>
      <c r="Z85" s="2">
        <f>VLOOKUP(A85,[1]TDSheet!$A:$W,23,0)</f>
        <v>10.481999999999999</v>
      </c>
      <c r="AA85" s="2">
        <f>VLOOKUP(A85,[1]TDSheet!$A:$X,24,0)</f>
        <v>8.6932000000000009</v>
      </c>
      <c r="AB85" s="2">
        <f>VLOOKUP(A85,[1]TDSheet!$A:$P,16,0)</f>
        <v>6.9959999999999996</v>
      </c>
      <c r="AD85" s="2">
        <f t="shared" si="25"/>
        <v>0</v>
      </c>
      <c r="AE85" s="2">
        <f t="shared" si="26"/>
        <v>0</v>
      </c>
      <c r="AF85" s="2">
        <f t="shared" si="27"/>
        <v>27.570999999999998</v>
      </c>
      <c r="AG85" s="2">
        <f t="shared" si="23"/>
        <v>27.570999999999998</v>
      </c>
    </row>
    <row r="86" spans="1:33" ht="21.95" customHeight="1" x14ac:dyDescent="0.2">
      <c r="A86" s="8" t="s">
        <v>90</v>
      </c>
      <c r="B86" s="8" t="s">
        <v>9</v>
      </c>
      <c r="C86" s="9">
        <v>2.1760000000000002</v>
      </c>
      <c r="D86" s="9"/>
      <c r="E86" s="9"/>
      <c r="F86" s="9"/>
      <c r="G86" s="24">
        <f>VLOOKUP(A86,[1]TDSheet!$A:$G,7,0)</f>
        <v>0</v>
      </c>
      <c r="H86" s="2" t="e">
        <f>VLOOKUP(A86,[1]TDSheet!$A:$H,8,0)</f>
        <v>#N/A</v>
      </c>
      <c r="J86" s="2">
        <f t="shared" si="19"/>
        <v>0</v>
      </c>
      <c r="P86" s="2">
        <f t="shared" si="20"/>
        <v>0</v>
      </c>
      <c r="Q86" s="37"/>
      <c r="R86" s="48"/>
      <c r="S86" s="25">
        <v>0</v>
      </c>
      <c r="T86" s="25">
        <v>0</v>
      </c>
      <c r="U86" s="49">
        <f t="shared" si="24"/>
        <v>0</v>
      </c>
      <c r="V86" s="38"/>
      <c r="X86" s="2" t="e">
        <f t="shared" si="21"/>
        <v>#DIV/0!</v>
      </c>
      <c r="Y86" s="2" t="e">
        <f t="shared" si="22"/>
        <v>#DIV/0!</v>
      </c>
      <c r="Z86" s="2">
        <f>VLOOKUP(A86,[1]TDSheet!$A:$W,23,0)</f>
        <v>-0.14379999999999998</v>
      </c>
      <c r="AA86" s="2">
        <f>VLOOKUP(A86,[1]TDSheet!$A:$X,24,0)</f>
        <v>-0.14379999999999998</v>
      </c>
      <c r="AB86" s="2">
        <f>VLOOKUP(A86,[1]TDSheet!$A:$P,16,0)</f>
        <v>0</v>
      </c>
      <c r="AD86" s="2">
        <f t="shared" si="25"/>
        <v>0</v>
      </c>
      <c r="AE86" s="2">
        <f t="shared" si="26"/>
        <v>0</v>
      </c>
      <c r="AF86" s="2">
        <f t="shared" si="27"/>
        <v>0</v>
      </c>
      <c r="AG86" s="2">
        <f t="shared" si="23"/>
        <v>0</v>
      </c>
    </row>
    <row r="87" spans="1:33" ht="21.95" customHeight="1" x14ac:dyDescent="0.2">
      <c r="A87" s="32" t="s">
        <v>91</v>
      </c>
      <c r="B87" s="32" t="s">
        <v>13</v>
      </c>
      <c r="C87" s="33">
        <v>9</v>
      </c>
      <c r="D87" s="33"/>
      <c r="E87" s="33"/>
      <c r="F87" s="33"/>
      <c r="G87" s="24">
        <f>VLOOKUP(A87,[1]TDSheet!$A:$G,7,0)</f>
        <v>0.4</v>
      </c>
      <c r="H87" s="2">
        <f>VLOOKUP(A87,[1]TDSheet!$A:$H,8,0)</f>
        <v>90</v>
      </c>
      <c r="J87" s="2">
        <f t="shared" si="19"/>
        <v>0</v>
      </c>
      <c r="P87" s="2">
        <f t="shared" si="20"/>
        <v>0</v>
      </c>
      <c r="Q87" s="37"/>
      <c r="R87" s="48"/>
      <c r="S87" s="25">
        <v>0</v>
      </c>
      <c r="T87" s="25">
        <v>0</v>
      </c>
      <c r="U87" s="49">
        <f t="shared" si="24"/>
        <v>0</v>
      </c>
      <c r="V87" s="38"/>
      <c r="X87" s="2" t="e">
        <f t="shared" si="21"/>
        <v>#DIV/0!</v>
      </c>
      <c r="Y87" s="2" t="e">
        <f t="shared" si="22"/>
        <v>#DIV/0!</v>
      </c>
      <c r="Z87" s="2">
        <f>VLOOKUP(A87,[1]TDSheet!$A:$W,23,0)</f>
        <v>8.4</v>
      </c>
      <c r="AA87" s="2">
        <f>VLOOKUP(A87,[1]TDSheet!$A:$X,24,0)</f>
        <v>10.6</v>
      </c>
      <c r="AB87" s="2">
        <f>VLOOKUP(A87,[1]TDSheet!$A:$P,16,0)</f>
        <v>0.33333333333333331</v>
      </c>
      <c r="AC87" s="31" t="str">
        <f>VLOOKUP(A87,[1]TDSheet!$A:$Y,25,0)</f>
        <v>отсутствует в бланке заказа</v>
      </c>
      <c r="AD87" s="2">
        <f t="shared" si="25"/>
        <v>0</v>
      </c>
      <c r="AE87" s="2">
        <f t="shared" si="26"/>
        <v>0</v>
      </c>
      <c r="AF87" s="2">
        <f t="shared" si="27"/>
        <v>0</v>
      </c>
      <c r="AG87" s="2">
        <f t="shared" si="23"/>
        <v>0</v>
      </c>
    </row>
    <row r="88" spans="1:33" ht="21.95" customHeight="1" x14ac:dyDescent="0.2">
      <c r="A88" s="32" t="s">
        <v>92</v>
      </c>
      <c r="B88" s="32" t="s">
        <v>13</v>
      </c>
      <c r="C88" s="33">
        <v>3</v>
      </c>
      <c r="D88" s="33"/>
      <c r="E88" s="33">
        <v>2</v>
      </c>
      <c r="F88" s="33"/>
      <c r="G88" s="24">
        <f>VLOOKUP(A88,[1]TDSheet!$A:$G,7,0)</f>
        <v>0.33</v>
      </c>
      <c r="H88" s="2">
        <f>VLOOKUP(A88,[1]TDSheet!$A:$H,8,0)</f>
        <v>60</v>
      </c>
      <c r="I88" s="2">
        <f>VLOOKUP(A88,[2]TDSheet!$A:$E,4,0)</f>
        <v>2</v>
      </c>
      <c r="J88" s="2">
        <f t="shared" si="19"/>
        <v>0</v>
      </c>
      <c r="P88" s="2">
        <f t="shared" si="20"/>
        <v>0.66666666666666663</v>
      </c>
      <c r="Q88" s="37"/>
      <c r="R88" s="48"/>
      <c r="S88" s="25">
        <v>0</v>
      </c>
      <c r="T88" s="25">
        <v>0</v>
      </c>
      <c r="U88" s="49">
        <f t="shared" si="24"/>
        <v>0</v>
      </c>
      <c r="V88" s="38"/>
      <c r="X88" s="2">
        <f t="shared" si="21"/>
        <v>0</v>
      </c>
      <c r="Y88" s="2">
        <f t="shared" si="22"/>
        <v>0</v>
      </c>
      <c r="Z88" s="2">
        <f>VLOOKUP(A88,[1]TDSheet!$A:$W,23,0)</f>
        <v>7.6</v>
      </c>
      <c r="AA88" s="2">
        <f>VLOOKUP(A88,[1]TDSheet!$A:$X,24,0)</f>
        <v>9.4</v>
      </c>
      <c r="AB88" s="2">
        <f>VLOOKUP(A88,[1]TDSheet!$A:$P,16,0)</f>
        <v>0</v>
      </c>
      <c r="AC88" s="31" t="str">
        <f>VLOOKUP(A88,[1]TDSheet!$A:$Y,25,0)</f>
        <v>отсутствует в бланке заказа</v>
      </c>
      <c r="AD88" s="2">
        <f t="shared" si="25"/>
        <v>0</v>
      </c>
      <c r="AE88" s="2">
        <f t="shared" si="26"/>
        <v>0</v>
      </c>
      <c r="AF88" s="2">
        <f t="shared" si="27"/>
        <v>0</v>
      </c>
      <c r="AG88" s="2">
        <f t="shared" si="23"/>
        <v>0</v>
      </c>
    </row>
    <row r="89" spans="1:33" ht="21.95" customHeight="1" x14ac:dyDescent="0.2">
      <c r="A89" s="8" t="s">
        <v>93</v>
      </c>
      <c r="B89" s="8" t="s">
        <v>13</v>
      </c>
      <c r="C89" s="9">
        <v>8</v>
      </c>
      <c r="D89" s="9">
        <v>12</v>
      </c>
      <c r="E89" s="9">
        <v>7</v>
      </c>
      <c r="F89" s="9">
        <v>13</v>
      </c>
      <c r="G89" s="24">
        <f>VLOOKUP(A89,[1]TDSheet!$A:$G,7,0)</f>
        <v>0</v>
      </c>
      <c r="H89" s="2" t="e">
        <f>VLOOKUP(A89,[1]TDSheet!$A:$H,8,0)</f>
        <v>#N/A</v>
      </c>
      <c r="I89" s="2">
        <f>VLOOKUP(A89,[2]TDSheet!$A:$E,4,0)</f>
        <v>15</v>
      </c>
      <c r="J89" s="2">
        <f t="shared" si="19"/>
        <v>-8</v>
      </c>
      <c r="P89" s="2">
        <f t="shared" si="20"/>
        <v>2.3333333333333335</v>
      </c>
      <c r="Q89" s="37"/>
      <c r="R89" s="48"/>
      <c r="S89" s="25">
        <v>0</v>
      </c>
      <c r="T89" s="25">
        <v>0</v>
      </c>
      <c r="U89" s="49">
        <f t="shared" si="24"/>
        <v>0</v>
      </c>
      <c r="V89" s="38"/>
      <c r="X89" s="2">
        <f t="shared" si="21"/>
        <v>5.5714285714285712</v>
      </c>
      <c r="Y89" s="2">
        <f t="shared" si="22"/>
        <v>5.5714285714285712</v>
      </c>
      <c r="Z89" s="2">
        <f>VLOOKUP(A89,[1]TDSheet!$A:$W,23,0)</f>
        <v>1.4</v>
      </c>
      <c r="AA89" s="2">
        <f>VLOOKUP(A89,[1]TDSheet!$A:$X,24,0)</f>
        <v>0.2</v>
      </c>
      <c r="AB89" s="2">
        <f>VLOOKUP(A89,[1]TDSheet!$A:$P,16,0)</f>
        <v>0</v>
      </c>
      <c r="AD89" s="2">
        <f t="shared" si="25"/>
        <v>0</v>
      </c>
      <c r="AE89" s="2">
        <f t="shared" si="26"/>
        <v>0</v>
      </c>
      <c r="AF89" s="2">
        <f t="shared" si="27"/>
        <v>0</v>
      </c>
      <c r="AG89" s="2">
        <f t="shared" si="23"/>
        <v>0</v>
      </c>
    </row>
    <row r="90" spans="1:33" ht="11.1" customHeight="1" x14ac:dyDescent="0.2">
      <c r="A90" s="8" t="s">
        <v>94</v>
      </c>
      <c r="B90" s="8" t="s">
        <v>9</v>
      </c>
      <c r="C90" s="9">
        <v>-1.39</v>
      </c>
      <c r="D90" s="9">
        <v>1.39</v>
      </c>
      <c r="E90" s="9"/>
      <c r="F90" s="9"/>
      <c r="G90" s="24">
        <f>VLOOKUP(A90,[1]TDSheet!$A:$G,7,0)</f>
        <v>0</v>
      </c>
      <c r="H90" s="2" t="e">
        <f>VLOOKUP(A90,[1]TDSheet!$A:$H,8,0)</f>
        <v>#N/A</v>
      </c>
      <c r="J90" s="2">
        <f t="shared" si="19"/>
        <v>0</v>
      </c>
      <c r="P90" s="2">
        <f t="shared" si="20"/>
        <v>0</v>
      </c>
      <c r="Q90" s="37"/>
      <c r="R90" s="48"/>
      <c r="S90" s="25">
        <v>0</v>
      </c>
      <c r="T90" s="25">
        <v>0</v>
      </c>
      <c r="U90" s="49">
        <f t="shared" si="24"/>
        <v>0</v>
      </c>
      <c r="V90" s="38"/>
      <c r="X90" s="2" t="e">
        <f t="shared" si="21"/>
        <v>#DIV/0!</v>
      </c>
      <c r="Y90" s="2" t="e">
        <f t="shared" si="22"/>
        <v>#DIV/0!</v>
      </c>
      <c r="Z90" s="2">
        <f>VLOOKUP(A90,[1]TDSheet!$A:$W,23,0)</f>
        <v>0</v>
      </c>
      <c r="AA90" s="2">
        <f>VLOOKUP(A90,[1]TDSheet!$A:$X,24,0)</f>
        <v>0.27799999999999997</v>
      </c>
      <c r="AB90" s="2">
        <f>VLOOKUP(A90,[1]TDSheet!$A:$P,16,0)</f>
        <v>0</v>
      </c>
      <c r="AD90" s="2">
        <f t="shared" si="25"/>
        <v>0</v>
      </c>
      <c r="AE90" s="2">
        <f t="shared" si="26"/>
        <v>0</v>
      </c>
      <c r="AF90" s="2">
        <f t="shared" si="27"/>
        <v>0</v>
      </c>
      <c r="AG90" s="2">
        <f t="shared" si="23"/>
        <v>0</v>
      </c>
    </row>
    <row r="91" spans="1:33" ht="11.1" customHeight="1" x14ac:dyDescent="0.2">
      <c r="A91" s="8" t="s">
        <v>95</v>
      </c>
      <c r="B91" s="8" t="s">
        <v>13</v>
      </c>
      <c r="C91" s="9">
        <v>-10.945</v>
      </c>
      <c r="D91" s="9"/>
      <c r="E91" s="9"/>
      <c r="F91" s="9">
        <v>-10.945</v>
      </c>
      <c r="G91" s="24">
        <v>0</v>
      </c>
      <c r="H91" s="2" t="e">
        <f>VLOOKUP(A91,[1]TDSheet!$A:$H,8,0)</f>
        <v>#N/A</v>
      </c>
      <c r="J91" s="2">
        <f t="shared" si="19"/>
        <v>0</v>
      </c>
      <c r="P91" s="2">
        <f t="shared" si="20"/>
        <v>0</v>
      </c>
      <c r="Q91" s="37"/>
      <c r="R91" s="48"/>
      <c r="S91" s="25">
        <v>0</v>
      </c>
      <c r="T91" s="25">
        <v>0</v>
      </c>
      <c r="U91" s="49">
        <f t="shared" si="24"/>
        <v>0</v>
      </c>
      <c r="V91" s="38"/>
      <c r="X91" s="2" t="e">
        <f t="shared" si="21"/>
        <v>#DIV/0!</v>
      </c>
      <c r="Y91" s="2" t="e">
        <f t="shared" si="22"/>
        <v>#DIV/0!</v>
      </c>
      <c r="Z91" s="2">
        <v>0</v>
      </c>
      <c r="AA91" s="2">
        <v>0</v>
      </c>
      <c r="AB91" s="2">
        <v>0</v>
      </c>
      <c r="AD91" s="2">
        <f t="shared" si="25"/>
        <v>0</v>
      </c>
      <c r="AE91" s="2">
        <f t="shared" si="26"/>
        <v>0</v>
      </c>
      <c r="AF91" s="2">
        <f t="shared" si="27"/>
        <v>0</v>
      </c>
      <c r="AG91" s="2">
        <f t="shared" si="23"/>
        <v>0</v>
      </c>
    </row>
    <row r="92" spans="1:33" ht="21.95" customHeight="1" x14ac:dyDescent="0.2">
      <c r="A92" s="8" t="s">
        <v>96</v>
      </c>
      <c r="B92" s="8" t="s">
        <v>9</v>
      </c>
      <c r="C92" s="10"/>
      <c r="D92" s="9">
        <v>10.945</v>
      </c>
      <c r="E92" s="9"/>
      <c r="F92" s="9">
        <v>10.945</v>
      </c>
      <c r="G92" s="24">
        <f>VLOOKUP(A92,[1]TDSheet!$A:$G,7,0)</f>
        <v>0</v>
      </c>
      <c r="H92" s="2" t="e">
        <f>VLOOKUP(A92,[1]TDSheet!$A:$H,8,0)</f>
        <v>#N/A</v>
      </c>
      <c r="I92" s="2">
        <f>VLOOKUP(A92,[2]TDSheet!$A:$E,4,0)</f>
        <v>5</v>
      </c>
      <c r="J92" s="2">
        <f t="shared" si="19"/>
        <v>-5</v>
      </c>
      <c r="P92" s="2">
        <f t="shared" si="20"/>
        <v>0</v>
      </c>
      <c r="Q92" s="37"/>
      <c r="R92" s="48"/>
      <c r="S92" s="25">
        <v>0</v>
      </c>
      <c r="T92" s="25">
        <v>0</v>
      </c>
      <c r="U92" s="49">
        <f t="shared" si="24"/>
        <v>0</v>
      </c>
      <c r="V92" s="38"/>
      <c r="X92" s="2" t="e">
        <f t="shared" si="21"/>
        <v>#DIV/0!</v>
      </c>
      <c r="Y92" s="2" t="e">
        <f t="shared" si="22"/>
        <v>#DIV/0!</v>
      </c>
      <c r="Z92" s="2">
        <f>VLOOKUP(A92,[1]TDSheet!$A:$W,23,0)</f>
        <v>2.1890000000000001</v>
      </c>
      <c r="AA92" s="2">
        <f>VLOOKUP(A92,[1]TDSheet!$A:$X,24,0)</f>
        <v>0</v>
      </c>
      <c r="AB92" s="2">
        <f>VLOOKUP(A92,[1]TDSheet!$A:$P,16,0)</f>
        <v>0</v>
      </c>
      <c r="AD92" s="2">
        <f t="shared" si="25"/>
        <v>0</v>
      </c>
      <c r="AE92" s="2">
        <f t="shared" si="26"/>
        <v>0</v>
      </c>
      <c r="AF92" s="2">
        <f t="shared" si="27"/>
        <v>0</v>
      </c>
      <c r="AG92" s="2">
        <f t="shared" si="23"/>
        <v>0</v>
      </c>
    </row>
    <row r="93" spans="1:33" ht="11.1" customHeight="1" x14ac:dyDescent="0.2">
      <c r="A93" s="8" t="s">
        <v>97</v>
      </c>
      <c r="B93" s="8" t="s">
        <v>9</v>
      </c>
      <c r="C93" s="9">
        <v>168.14699999999999</v>
      </c>
      <c r="D93" s="9"/>
      <c r="E93" s="9"/>
      <c r="F93" s="9"/>
      <c r="G93" s="24">
        <f>VLOOKUP(A93,[1]TDSheet!$A:$G,7,0)</f>
        <v>0</v>
      </c>
      <c r="H93" s="2" t="e">
        <f>VLOOKUP(A93,[1]TDSheet!$A:$H,8,0)</f>
        <v>#N/A</v>
      </c>
      <c r="J93" s="2">
        <f t="shared" si="19"/>
        <v>0</v>
      </c>
      <c r="P93" s="2">
        <f t="shared" si="20"/>
        <v>0</v>
      </c>
      <c r="Q93" s="37"/>
      <c r="R93" s="48"/>
      <c r="S93" s="25">
        <v>0</v>
      </c>
      <c r="T93" s="25">
        <v>0</v>
      </c>
      <c r="U93" s="49">
        <f t="shared" si="24"/>
        <v>0</v>
      </c>
      <c r="V93" s="38"/>
      <c r="X93" s="2" t="e">
        <f t="shared" si="21"/>
        <v>#DIV/0!</v>
      </c>
      <c r="Y93" s="2" t="e">
        <f t="shared" si="22"/>
        <v>#DIV/0!</v>
      </c>
      <c r="Z93" s="2">
        <f>VLOOKUP(A93,[1]TDSheet!$A:$W,23,0)</f>
        <v>0.53700000000000003</v>
      </c>
      <c r="AA93" s="2">
        <f>VLOOKUP(A93,[1]TDSheet!$A:$X,24,0)</f>
        <v>0</v>
      </c>
      <c r="AB93" s="2">
        <f>VLOOKUP(A93,[1]TDSheet!$A:$P,16,0)</f>
        <v>0</v>
      </c>
      <c r="AD93" s="2">
        <f t="shared" si="25"/>
        <v>0</v>
      </c>
      <c r="AE93" s="2">
        <f t="shared" si="26"/>
        <v>0</v>
      </c>
      <c r="AF93" s="2">
        <f t="shared" si="27"/>
        <v>0</v>
      </c>
      <c r="AG93" s="2">
        <f t="shared" si="23"/>
        <v>0</v>
      </c>
    </row>
    <row r="94" spans="1:33" ht="21.95" customHeight="1" x14ac:dyDescent="0.2">
      <c r="A94" s="8" t="s">
        <v>98</v>
      </c>
      <c r="B94" s="8" t="s">
        <v>13</v>
      </c>
      <c r="C94" s="9">
        <v>48</v>
      </c>
      <c r="D94" s="9">
        <v>12</v>
      </c>
      <c r="E94" s="9">
        <v>19</v>
      </c>
      <c r="F94" s="9">
        <v>13</v>
      </c>
      <c r="G94" s="24">
        <f>VLOOKUP(A94,[1]TDSheet!$A:$G,7,0)</f>
        <v>0.35</v>
      </c>
      <c r="H94" s="2">
        <f>VLOOKUP(A94,[1]TDSheet!$A:$H,8,0)</f>
        <v>40</v>
      </c>
      <c r="I94" s="2">
        <f>VLOOKUP(A94,[2]TDSheet!$A:$E,4,0)</f>
        <v>27</v>
      </c>
      <c r="J94" s="2">
        <f t="shared" si="19"/>
        <v>-8</v>
      </c>
      <c r="P94" s="2">
        <f t="shared" si="20"/>
        <v>6.333333333333333</v>
      </c>
      <c r="Q94" s="37">
        <f>9*P94-M94-F94</f>
        <v>44</v>
      </c>
      <c r="R94" s="48"/>
      <c r="S94" s="25">
        <v>0</v>
      </c>
      <c r="T94" s="25">
        <v>22</v>
      </c>
      <c r="U94" s="49">
        <v>15</v>
      </c>
      <c r="V94" s="38"/>
      <c r="X94" s="2">
        <f t="shared" si="21"/>
        <v>7.8947368421052637</v>
      </c>
      <c r="Y94" s="2">
        <f t="shared" si="22"/>
        <v>2.0526315789473686</v>
      </c>
      <c r="Z94" s="2">
        <f>VLOOKUP(A94,[1]TDSheet!$A:$W,23,0)</f>
        <v>6.6</v>
      </c>
      <c r="AA94" s="2">
        <f>VLOOKUP(A94,[1]TDSheet!$A:$X,24,0)</f>
        <v>5.2</v>
      </c>
      <c r="AB94" s="2">
        <f>VLOOKUP(A94,[1]TDSheet!$A:$P,16,0)</f>
        <v>1</v>
      </c>
      <c r="AD94" s="2">
        <f t="shared" si="25"/>
        <v>0</v>
      </c>
      <c r="AE94" s="2">
        <f t="shared" si="26"/>
        <v>0</v>
      </c>
      <c r="AF94" s="2">
        <f t="shared" si="27"/>
        <v>7.6999999999999993</v>
      </c>
      <c r="AG94" s="2">
        <f t="shared" si="23"/>
        <v>5.25</v>
      </c>
    </row>
    <row r="95" spans="1:33" ht="11.1" customHeight="1" x14ac:dyDescent="0.2">
      <c r="A95" s="28" t="s">
        <v>99</v>
      </c>
      <c r="B95" s="8" t="s">
        <v>13</v>
      </c>
      <c r="C95" s="9">
        <v>-1</v>
      </c>
      <c r="D95" s="9">
        <v>161</v>
      </c>
      <c r="E95" s="35">
        <v>10</v>
      </c>
      <c r="F95" s="35">
        <v>150</v>
      </c>
      <c r="G95" s="24">
        <f>VLOOKUP(A95,[1]TDSheet!$A:$G,7,0)</f>
        <v>0</v>
      </c>
      <c r="H95" s="2">
        <v>45</v>
      </c>
      <c r="I95" s="2">
        <f>VLOOKUP(A95,[2]TDSheet!$A:$E,4,0)</f>
        <v>26</v>
      </c>
      <c r="J95" s="2">
        <f t="shared" si="19"/>
        <v>-16</v>
      </c>
      <c r="P95" s="2">
        <f t="shared" si="20"/>
        <v>3.3333333333333335</v>
      </c>
      <c r="Q95" s="37"/>
      <c r="R95" s="48"/>
      <c r="S95" s="25">
        <v>0</v>
      </c>
      <c r="T95" s="25">
        <v>0</v>
      </c>
      <c r="U95" s="49">
        <f t="shared" si="24"/>
        <v>0</v>
      </c>
      <c r="V95" s="38"/>
      <c r="X95" s="2">
        <f t="shared" si="21"/>
        <v>45</v>
      </c>
      <c r="Y95" s="2">
        <f t="shared" si="22"/>
        <v>45</v>
      </c>
      <c r="Z95" s="2">
        <f>VLOOKUP(A95,[1]TDSheet!$A:$W,23,0)</f>
        <v>0</v>
      </c>
      <c r="AA95" s="2">
        <f>VLOOKUP(A95,[1]TDSheet!$A:$X,24,0)</f>
        <v>0</v>
      </c>
      <c r="AB95" s="2">
        <f>VLOOKUP(A95,[1]TDSheet!$A:$P,16,0)</f>
        <v>0.33333333333333331</v>
      </c>
      <c r="AC95" s="29" t="s">
        <v>135</v>
      </c>
      <c r="AD95" s="2">
        <f t="shared" si="25"/>
        <v>0</v>
      </c>
      <c r="AE95" s="2">
        <f t="shared" si="26"/>
        <v>0</v>
      </c>
      <c r="AF95" s="2">
        <f t="shared" si="27"/>
        <v>0</v>
      </c>
      <c r="AG95" s="2">
        <f t="shared" si="23"/>
        <v>0</v>
      </c>
    </row>
    <row r="96" spans="1:33" ht="21.95" customHeight="1" x14ac:dyDescent="0.2">
      <c r="A96" s="8" t="s">
        <v>100</v>
      </c>
      <c r="B96" s="8" t="s">
        <v>13</v>
      </c>
      <c r="C96" s="9">
        <v>14</v>
      </c>
      <c r="D96" s="9"/>
      <c r="E96" s="9">
        <v>5</v>
      </c>
      <c r="F96" s="9"/>
      <c r="G96" s="24">
        <f>VLOOKUP(A96,[1]TDSheet!$A:$G,7,0)</f>
        <v>0</v>
      </c>
      <c r="H96" s="2" t="e">
        <f>VLOOKUP(A96,[1]TDSheet!$A:$H,8,0)</f>
        <v>#N/A</v>
      </c>
      <c r="I96" s="2">
        <f>VLOOKUP(A96,[2]TDSheet!$A:$E,4,0)</f>
        <v>12</v>
      </c>
      <c r="J96" s="2">
        <f t="shared" si="19"/>
        <v>-7</v>
      </c>
      <c r="P96" s="2">
        <f t="shared" si="20"/>
        <v>1.6666666666666667</v>
      </c>
      <c r="Q96" s="37"/>
      <c r="R96" s="48"/>
      <c r="S96" s="25">
        <v>0</v>
      </c>
      <c r="T96" s="25">
        <v>0</v>
      </c>
      <c r="U96" s="49">
        <f t="shared" si="24"/>
        <v>0</v>
      </c>
      <c r="V96" s="38"/>
      <c r="X96" s="2">
        <f t="shared" si="21"/>
        <v>0</v>
      </c>
      <c r="Y96" s="2">
        <f t="shared" si="22"/>
        <v>0</v>
      </c>
      <c r="Z96" s="2">
        <f>VLOOKUP(A96,[1]TDSheet!$A:$W,23,0)</f>
        <v>0</v>
      </c>
      <c r="AA96" s="2">
        <f>VLOOKUP(A96,[1]TDSheet!$A:$X,24,0)</f>
        <v>34.799999999999997</v>
      </c>
      <c r="AB96" s="2">
        <f>VLOOKUP(A96,[1]TDSheet!$A:$P,16,0)</f>
        <v>22.666666666666668</v>
      </c>
      <c r="AD96" s="2">
        <f t="shared" si="25"/>
        <v>0</v>
      </c>
      <c r="AE96" s="2">
        <f t="shared" si="26"/>
        <v>0</v>
      </c>
      <c r="AF96" s="2">
        <f t="shared" si="27"/>
        <v>0</v>
      </c>
      <c r="AG96" s="2">
        <f t="shared" si="23"/>
        <v>0</v>
      </c>
    </row>
    <row r="97" spans="1:33" ht="21.95" customHeight="1" x14ac:dyDescent="0.2">
      <c r="A97" s="8" t="s">
        <v>101</v>
      </c>
      <c r="B97" s="8" t="s">
        <v>9</v>
      </c>
      <c r="C97" s="10"/>
      <c r="D97" s="9">
        <v>11.18</v>
      </c>
      <c r="E97" s="9">
        <v>9.7650000000000006</v>
      </c>
      <c r="F97" s="9">
        <v>1.415</v>
      </c>
      <c r="G97" s="24">
        <v>1</v>
      </c>
      <c r="H97" s="2">
        <v>50</v>
      </c>
      <c r="I97" s="2">
        <f>VLOOKUP(A97,[2]TDSheet!$A:$E,4,0)</f>
        <v>9.1</v>
      </c>
      <c r="J97" s="2">
        <f t="shared" si="19"/>
        <v>0.66500000000000092</v>
      </c>
      <c r="P97" s="2">
        <f t="shared" si="20"/>
        <v>3.2550000000000003</v>
      </c>
      <c r="Q97" s="37">
        <f>7*P97-M97-F97</f>
        <v>21.370000000000005</v>
      </c>
      <c r="R97" s="48"/>
      <c r="S97" s="25">
        <v>0</v>
      </c>
      <c r="T97" s="25">
        <v>10.685000000000002</v>
      </c>
      <c r="U97" s="49">
        <v>10</v>
      </c>
      <c r="V97" s="38"/>
      <c r="X97" s="2">
        <f t="shared" si="21"/>
        <v>6.7895545314900154</v>
      </c>
      <c r="Y97" s="2">
        <f t="shared" si="22"/>
        <v>0.43471582181259599</v>
      </c>
      <c r="Z97" s="2">
        <v>0</v>
      </c>
      <c r="AA97" s="2">
        <v>0</v>
      </c>
      <c r="AB97" s="2">
        <v>0</v>
      </c>
      <c r="AC97" s="34" t="s">
        <v>132</v>
      </c>
      <c r="AD97" s="2">
        <f t="shared" si="25"/>
        <v>0</v>
      </c>
      <c r="AE97" s="2">
        <f t="shared" si="26"/>
        <v>0</v>
      </c>
      <c r="AF97" s="2">
        <f t="shared" si="27"/>
        <v>10.685000000000002</v>
      </c>
      <c r="AG97" s="2">
        <f t="shared" si="23"/>
        <v>10</v>
      </c>
    </row>
    <row r="98" spans="1:33" ht="21.95" customHeight="1" x14ac:dyDescent="0.2">
      <c r="A98" s="8" t="s">
        <v>102</v>
      </c>
      <c r="B98" s="8" t="s">
        <v>13</v>
      </c>
      <c r="C98" s="10"/>
      <c r="D98" s="9">
        <v>500</v>
      </c>
      <c r="E98" s="9">
        <v>317</v>
      </c>
      <c r="F98" s="9">
        <v>183</v>
      </c>
      <c r="G98" s="24">
        <v>0</v>
      </c>
      <c r="H98" s="2" t="e">
        <f>VLOOKUP(A98,[1]TDSheet!$A:$H,8,0)</f>
        <v>#N/A</v>
      </c>
      <c r="I98" s="2">
        <f>VLOOKUP(A98,[2]TDSheet!$A:$E,4,0)</f>
        <v>321</v>
      </c>
      <c r="J98" s="2">
        <f t="shared" si="19"/>
        <v>-4</v>
      </c>
      <c r="P98" s="2">
        <f t="shared" si="20"/>
        <v>105.66666666666667</v>
      </c>
      <c r="Q98" s="37"/>
      <c r="R98" s="48"/>
      <c r="S98" s="25">
        <v>0</v>
      </c>
      <c r="T98" s="25">
        <v>0</v>
      </c>
      <c r="U98" s="49">
        <f t="shared" si="24"/>
        <v>0</v>
      </c>
      <c r="V98" s="38"/>
      <c r="X98" s="2">
        <f t="shared" si="21"/>
        <v>1.7318611987381702</v>
      </c>
      <c r="Y98" s="2">
        <f t="shared" si="22"/>
        <v>1.7318611987381702</v>
      </c>
      <c r="Z98" s="2">
        <v>0</v>
      </c>
      <c r="AA98" s="2">
        <v>0</v>
      </c>
      <c r="AB98" s="2">
        <v>0</v>
      </c>
      <c r="AC98" s="27" t="s">
        <v>133</v>
      </c>
      <c r="AD98" s="2">
        <f t="shared" si="25"/>
        <v>0</v>
      </c>
      <c r="AE98" s="2">
        <f t="shared" si="26"/>
        <v>0</v>
      </c>
      <c r="AF98" s="2">
        <f t="shared" si="27"/>
        <v>0</v>
      </c>
      <c r="AG98" s="2">
        <f t="shared" si="23"/>
        <v>0</v>
      </c>
    </row>
    <row r="99" spans="1:33" ht="21.95" customHeight="1" x14ac:dyDescent="0.2">
      <c r="A99" s="8" t="s">
        <v>103</v>
      </c>
      <c r="B99" s="8" t="s">
        <v>13</v>
      </c>
      <c r="C99" s="10"/>
      <c r="D99" s="9">
        <v>500</v>
      </c>
      <c r="E99" s="9">
        <v>325</v>
      </c>
      <c r="F99" s="9">
        <v>175</v>
      </c>
      <c r="G99" s="24">
        <v>0</v>
      </c>
      <c r="H99" s="2" t="e">
        <f>VLOOKUP(A99,[1]TDSheet!$A:$H,8,0)</f>
        <v>#N/A</v>
      </c>
      <c r="I99" s="2">
        <f>VLOOKUP(A99,[2]TDSheet!$A:$E,4,0)</f>
        <v>328</v>
      </c>
      <c r="J99" s="2">
        <f t="shared" si="19"/>
        <v>-3</v>
      </c>
      <c r="P99" s="2">
        <f t="shared" si="20"/>
        <v>108.33333333333333</v>
      </c>
      <c r="Q99" s="37"/>
      <c r="R99" s="48"/>
      <c r="S99" s="25">
        <v>0</v>
      </c>
      <c r="T99" s="25">
        <v>0</v>
      </c>
      <c r="U99" s="49">
        <f t="shared" si="24"/>
        <v>0</v>
      </c>
      <c r="V99" s="38"/>
      <c r="X99" s="2">
        <f t="shared" si="21"/>
        <v>1.6153846153846154</v>
      </c>
      <c r="Y99" s="2">
        <f t="shared" si="22"/>
        <v>1.6153846153846154</v>
      </c>
      <c r="Z99" s="2">
        <v>0</v>
      </c>
      <c r="AA99" s="2">
        <v>0</v>
      </c>
      <c r="AB99" s="2">
        <v>0</v>
      </c>
      <c r="AC99" s="27" t="s">
        <v>133</v>
      </c>
      <c r="AD99" s="2">
        <f t="shared" si="25"/>
        <v>0</v>
      </c>
      <c r="AE99" s="2">
        <f t="shared" si="26"/>
        <v>0</v>
      </c>
      <c r="AF99" s="2">
        <f t="shared" si="27"/>
        <v>0</v>
      </c>
      <c r="AG99" s="2">
        <f t="shared" si="23"/>
        <v>0</v>
      </c>
    </row>
    <row r="100" spans="1:33" ht="21.95" customHeight="1" x14ac:dyDescent="0.2">
      <c r="A100" s="8" t="s">
        <v>104</v>
      </c>
      <c r="B100" s="8" t="s">
        <v>13</v>
      </c>
      <c r="C100" s="10"/>
      <c r="D100" s="9">
        <v>500</v>
      </c>
      <c r="E100" s="9">
        <v>321</v>
      </c>
      <c r="F100" s="9">
        <v>179</v>
      </c>
      <c r="G100" s="24">
        <v>0</v>
      </c>
      <c r="H100" s="2" t="e">
        <f>VLOOKUP(A100,[1]TDSheet!$A:$H,8,0)</f>
        <v>#N/A</v>
      </c>
      <c r="I100" s="2">
        <f>VLOOKUP(A100,[2]TDSheet!$A:$E,4,0)</f>
        <v>322</v>
      </c>
      <c r="J100" s="2">
        <f t="shared" si="19"/>
        <v>-1</v>
      </c>
      <c r="P100" s="2">
        <f t="shared" si="20"/>
        <v>107</v>
      </c>
      <c r="Q100" s="37"/>
      <c r="R100" s="48"/>
      <c r="S100" s="25">
        <v>0</v>
      </c>
      <c r="T100" s="25">
        <v>0</v>
      </c>
      <c r="U100" s="49">
        <f t="shared" si="24"/>
        <v>0</v>
      </c>
      <c r="V100" s="38"/>
      <c r="X100" s="2">
        <f t="shared" si="21"/>
        <v>1.6728971962616823</v>
      </c>
      <c r="Y100" s="2">
        <f t="shared" si="22"/>
        <v>1.6728971962616823</v>
      </c>
      <c r="Z100" s="2">
        <v>0</v>
      </c>
      <c r="AA100" s="2">
        <v>0</v>
      </c>
      <c r="AB100" s="2">
        <v>0</v>
      </c>
      <c r="AC100" s="27" t="s">
        <v>133</v>
      </c>
      <c r="AD100" s="2">
        <f t="shared" si="25"/>
        <v>0</v>
      </c>
      <c r="AE100" s="2">
        <f t="shared" si="26"/>
        <v>0</v>
      </c>
      <c r="AF100" s="2">
        <f t="shared" si="27"/>
        <v>0</v>
      </c>
      <c r="AG100" s="2">
        <f t="shared" si="23"/>
        <v>0</v>
      </c>
    </row>
    <row r="101" spans="1:33" ht="11.1" customHeight="1" x14ac:dyDescent="0.2">
      <c r="A101" s="8" t="s">
        <v>105</v>
      </c>
      <c r="B101" s="8" t="s">
        <v>9</v>
      </c>
      <c r="C101" s="9">
        <v>78.266999999999996</v>
      </c>
      <c r="D101" s="9"/>
      <c r="E101" s="9"/>
      <c r="F101" s="9"/>
      <c r="G101" s="24">
        <f>VLOOKUP(A101,[1]TDSheet!$A:$G,7,0)</f>
        <v>0</v>
      </c>
      <c r="H101" s="2" t="e">
        <f>VLOOKUP(A101,[1]TDSheet!$A:$H,8,0)</f>
        <v>#N/A</v>
      </c>
      <c r="J101" s="2">
        <f t="shared" si="19"/>
        <v>0</v>
      </c>
      <c r="P101" s="2">
        <f t="shared" si="20"/>
        <v>0</v>
      </c>
      <c r="Q101" s="37"/>
      <c r="R101" s="48"/>
      <c r="S101" s="25">
        <v>0</v>
      </c>
      <c r="T101" s="25">
        <v>0</v>
      </c>
      <c r="U101" s="49">
        <f t="shared" si="24"/>
        <v>0</v>
      </c>
      <c r="V101" s="38"/>
      <c r="X101" s="2" t="e">
        <f t="shared" si="21"/>
        <v>#DIV/0!</v>
      </c>
      <c r="Y101" s="2" t="e">
        <f t="shared" si="22"/>
        <v>#DIV/0!</v>
      </c>
      <c r="Z101" s="2">
        <f>VLOOKUP(A101,[1]TDSheet!$A:$W,23,0)</f>
        <v>5.8109999999999999</v>
      </c>
      <c r="AA101" s="2">
        <f>VLOOKUP(A101,[1]TDSheet!$A:$X,24,0)</f>
        <v>2.484</v>
      </c>
      <c r="AB101" s="2">
        <f>VLOOKUP(A101,[1]TDSheet!$A:$P,16,0)</f>
        <v>0.88</v>
      </c>
      <c r="AD101" s="2">
        <f t="shared" si="25"/>
        <v>0</v>
      </c>
      <c r="AE101" s="2">
        <f t="shared" si="26"/>
        <v>0</v>
      </c>
      <c r="AF101" s="2">
        <f t="shared" si="27"/>
        <v>0</v>
      </c>
      <c r="AG101" s="2">
        <f t="shared" si="23"/>
        <v>0</v>
      </c>
    </row>
    <row r="102" spans="1:33" ht="11.1" customHeight="1" x14ac:dyDescent="0.2">
      <c r="A102" s="8" t="s">
        <v>106</v>
      </c>
      <c r="B102" s="8" t="s">
        <v>9</v>
      </c>
      <c r="C102" s="9">
        <v>22.745000000000001</v>
      </c>
      <c r="D102" s="9"/>
      <c r="E102" s="9"/>
      <c r="F102" s="9"/>
      <c r="G102" s="24">
        <f>VLOOKUP(A102,[1]TDSheet!$A:$G,7,0)</f>
        <v>0</v>
      </c>
      <c r="H102" s="2" t="e">
        <f>VLOOKUP(A102,[1]TDSheet!$A:$H,8,0)</f>
        <v>#N/A</v>
      </c>
      <c r="J102" s="2">
        <f t="shared" si="19"/>
        <v>0</v>
      </c>
      <c r="P102" s="2">
        <f t="shared" si="20"/>
        <v>0</v>
      </c>
      <c r="Q102" s="37"/>
      <c r="R102" s="48"/>
      <c r="S102" s="25">
        <v>0</v>
      </c>
      <c r="T102" s="25">
        <v>0</v>
      </c>
      <c r="U102" s="49">
        <f t="shared" si="24"/>
        <v>0</v>
      </c>
      <c r="V102" s="38"/>
      <c r="X102" s="2" t="e">
        <f t="shared" si="21"/>
        <v>#DIV/0!</v>
      </c>
      <c r="Y102" s="2" t="e">
        <f t="shared" si="22"/>
        <v>#DIV/0!</v>
      </c>
      <c r="Z102" s="2">
        <f>VLOOKUP(A102,[1]TDSheet!$A:$W,23,0)</f>
        <v>0.28900000000000003</v>
      </c>
      <c r="AA102" s="2">
        <f>VLOOKUP(A102,[1]TDSheet!$A:$X,24,0)</f>
        <v>3.0013999999999998</v>
      </c>
      <c r="AB102" s="2">
        <f>VLOOKUP(A102,[1]TDSheet!$A:$P,16,0)</f>
        <v>0</v>
      </c>
      <c r="AD102" s="2">
        <f t="shared" si="25"/>
        <v>0</v>
      </c>
      <c r="AE102" s="2">
        <f t="shared" si="26"/>
        <v>0</v>
      </c>
      <c r="AF102" s="2">
        <f t="shared" si="27"/>
        <v>0</v>
      </c>
      <c r="AG102" s="2">
        <f t="shared" si="23"/>
        <v>0</v>
      </c>
    </row>
    <row r="103" spans="1:33" ht="11.1" customHeight="1" x14ac:dyDescent="0.2">
      <c r="A103" s="8" t="s">
        <v>107</v>
      </c>
      <c r="B103" s="8" t="s">
        <v>13</v>
      </c>
      <c r="C103" s="9">
        <v>114</v>
      </c>
      <c r="D103" s="9"/>
      <c r="E103" s="9"/>
      <c r="F103" s="9"/>
      <c r="G103" s="24">
        <f>VLOOKUP(A103,[1]TDSheet!$A:$G,7,0)</f>
        <v>0</v>
      </c>
      <c r="H103" s="2" t="e">
        <f>VLOOKUP(A103,[1]TDSheet!$A:$H,8,0)</f>
        <v>#N/A</v>
      </c>
      <c r="J103" s="2">
        <f t="shared" si="19"/>
        <v>0</v>
      </c>
      <c r="P103" s="2">
        <f t="shared" si="20"/>
        <v>0</v>
      </c>
      <c r="Q103" s="37"/>
      <c r="R103" s="48"/>
      <c r="S103" s="25">
        <v>0</v>
      </c>
      <c r="T103" s="25">
        <v>0</v>
      </c>
      <c r="U103" s="49">
        <f t="shared" si="24"/>
        <v>0</v>
      </c>
      <c r="V103" s="38"/>
      <c r="X103" s="2" t="e">
        <f t="shared" si="21"/>
        <v>#DIV/0!</v>
      </c>
      <c r="Y103" s="2" t="e">
        <f t="shared" si="22"/>
        <v>#DIV/0!</v>
      </c>
      <c r="Z103" s="2">
        <f>VLOOKUP(A103,[1]TDSheet!$A:$W,23,0)</f>
        <v>1.2</v>
      </c>
      <c r="AA103" s="2">
        <f>VLOOKUP(A103,[1]TDSheet!$A:$X,24,0)</f>
        <v>2.4</v>
      </c>
      <c r="AB103" s="2">
        <f>VLOOKUP(A103,[1]TDSheet!$A:$P,16,0)</f>
        <v>0</v>
      </c>
      <c r="AD103" s="2">
        <f t="shared" si="25"/>
        <v>0</v>
      </c>
      <c r="AE103" s="2">
        <f t="shared" si="26"/>
        <v>0</v>
      </c>
      <c r="AF103" s="2">
        <f t="shared" si="27"/>
        <v>0</v>
      </c>
      <c r="AG103" s="2">
        <f t="shared" si="23"/>
        <v>0</v>
      </c>
    </row>
    <row r="104" spans="1:33" ht="11.1" customHeight="1" x14ac:dyDescent="0.2">
      <c r="A104" s="8" t="s">
        <v>108</v>
      </c>
      <c r="B104" s="8" t="s">
        <v>9</v>
      </c>
      <c r="C104" s="9">
        <v>3.4529999999999998</v>
      </c>
      <c r="D104" s="9"/>
      <c r="E104" s="9"/>
      <c r="F104" s="9"/>
      <c r="G104" s="24">
        <f>VLOOKUP(A104,[1]TDSheet!$A:$G,7,0)</f>
        <v>0</v>
      </c>
      <c r="H104" s="2" t="e">
        <f>VLOOKUP(A104,[1]TDSheet!$A:$H,8,0)</f>
        <v>#N/A</v>
      </c>
      <c r="J104" s="2">
        <f t="shared" si="19"/>
        <v>0</v>
      </c>
      <c r="P104" s="2">
        <f t="shared" si="20"/>
        <v>0</v>
      </c>
      <c r="Q104" s="37"/>
      <c r="R104" s="48"/>
      <c r="S104" s="25">
        <v>0</v>
      </c>
      <c r="T104" s="25">
        <v>0</v>
      </c>
      <c r="U104" s="49">
        <f t="shared" si="24"/>
        <v>0</v>
      </c>
      <c r="V104" s="38"/>
      <c r="X104" s="2" t="e">
        <f t="shared" si="21"/>
        <v>#DIV/0!</v>
      </c>
      <c r="Y104" s="2" t="e">
        <f t="shared" si="22"/>
        <v>#DIV/0!</v>
      </c>
      <c r="Z104" s="2">
        <f>VLOOKUP(A104,[1]TDSheet!$A:$W,23,0)</f>
        <v>6.4445999999999994</v>
      </c>
      <c r="AA104" s="2">
        <f>VLOOKUP(A104,[1]TDSheet!$A:$X,24,0)</f>
        <v>3.5234000000000001</v>
      </c>
      <c r="AB104" s="2">
        <f>VLOOKUP(A104,[1]TDSheet!$A:$P,16,0)</f>
        <v>-8.533333333333333E-2</v>
      </c>
      <c r="AD104" s="2">
        <f t="shared" si="25"/>
        <v>0</v>
      </c>
      <c r="AE104" s="2">
        <f t="shared" si="26"/>
        <v>0</v>
      </c>
      <c r="AF104" s="2">
        <f t="shared" si="27"/>
        <v>0</v>
      </c>
      <c r="AG104" s="2">
        <f t="shared" si="23"/>
        <v>0</v>
      </c>
    </row>
    <row r="105" spans="1:33" ht="11.1" customHeight="1" thickBot="1" x14ac:dyDescent="0.25">
      <c r="A105" s="8" t="s">
        <v>109</v>
      </c>
      <c r="B105" s="8" t="s">
        <v>13</v>
      </c>
      <c r="C105" s="9">
        <v>17</v>
      </c>
      <c r="D105" s="9"/>
      <c r="E105" s="9">
        <v>-1</v>
      </c>
      <c r="F105" s="9"/>
      <c r="G105" s="24">
        <f>VLOOKUP(A105,[1]TDSheet!$A:$G,7,0)</f>
        <v>0</v>
      </c>
      <c r="H105" s="2" t="e">
        <f>VLOOKUP(A105,[1]TDSheet!$A:$H,8,0)</f>
        <v>#N/A</v>
      </c>
      <c r="J105" s="2">
        <f t="shared" si="19"/>
        <v>-1</v>
      </c>
      <c r="P105" s="2">
        <f t="shared" si="20"/>
        <v>-0.33333333333333331</v>
      </c>
      <c r="Q105" s="37"/>
      <c r="R105" s="50"/>
      <c r="S105" s="52">
        <v>0</v>
      </c>
      <c r="T105" s="52">
        <v>0</v>
      </c>
      <c r="U105" s="51">
        <f t="shared" si="24"/>
        <v>0</v>
      </c>
      <c r="V105" s="38"/>
      <c r="X105" s="2">
        <f t="shared" si="21"/>
        <v>0</v>
      </c>
      <c r="Y105" s="2">
        <f t="shared" si="22"/>
        <v>0</v>
      </c>
      <c r="Z105" s="2">
        <f>VLOOKUP(A105,[1]TDSheet!$A:$W,23,0)</f>
        <v>1.8</v>
      </c>
      <c r="AA105" s="2">
        <f>VLOOKUP(A105,[1]TDSheet!$A:$X,24,0)</f>
        <v>0.6</v>
      </c>
      <c r="AB105" s="2">
        <f>VLOOKUP(A105,[1]TDSheet!$A:$P,16,0)</f>
        <v>0.66666666666666663</v>
      </c>
      <c r="AD105" s="2">
        <f t="shared" si="25"/>
        <v>0</v>
      </c>
      <c r="AE105" s="2">
        <f t="shared" si="26"/>
        <v>0</v>
      </c>
      <c r="AF105" s="2">
        <f t="shared" si="27"/>
        <v>0</v>
      </c>
      <c r="AG105" s="2">
        <f t="shared" si="23"/>
        <v>0</v>
      </c>
    </row>
  </sheetData>
  <autoFilter ref="A3:AD105" xr:uid="{EE9F6B53-614E-4F87-8E5C-B2CF27A94FF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2024-01-12T09:00:49Z</dcterms:modified>
</cp:coreProperties>
</file>