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1,24 Пушкарный мал\"/>
    </mc:Choice>
  </mc:AlternateContent>
  <xr:revisionPtr revIDLastSave="0" documentId="13_ncr:1_{4E81C539-2540-444A-AB4A-7441778972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2" l="1"/>
  <c r="V475" i="2"/>
  <c r="V473" i="2"/>
  <c r="V472" i="2"/>
  <c r="W471" i="2"/>
  <c r="X471" i="2" s="1"/>
  <c r="X470" i="2"/>
  <c r="W470" i="2"/>
  <c r="W469" i="2"/>
  <c r="X469" i="2" s="1"/>
  <c r="N469" i="2"/>
  <c r="W468" i="2"/>
  <c r="X468" i="2" s="1"/>
  <c r="W467" i="2"/>
  <c r="V465" i="2"/>
  <c r="V464" i="2"/>
  <c r="W463" i="2"/>
  <c r="X463" i="2" s="1"/>
  <c r="W462" i="2"/>
  <c r="X462" i="2" s="1"/>
  <c r="W461" i="2"/>
  <c r="X461" i="2" s="1"/>
  <c r="W460" i="2"/>
  <c r="X460" i="2" s="1"/>
  <c r="V458" i="2"/>
  <c r="V457" i="2"/>
  <c r="W456" i="2"/>
  <c r="X456" i="2" s="1"/>
  <c r="W455" i="2"/>
  <c r="V453" i="2"/>
  <c r="V452" i="2"/>
  <c r="W451" i="2"/>
  <c r="X451" i="2" s="1"/>
  <c r="W450" i="2"/>
  <c r="V446" i="2"/>
  <c r="V445" i="2"/>
  <c r="W444" i="2"/>
  <c r="N444" i="2"/>
  <c r="W443" i="2"/>
  <c r="X443" i="2" s="1"/>
  <c r="N443" i="2"/>
  <c r="V441" i="2"/>
  <c r="V440" i="2"/>
  <c r="X439" i="2"/>
  <c r="W439" i="2"/>
  <c r="W438" i="2"/>
  <c r="X438" i="2" s="1"/>
  <c r="W437" i="2"/>
  <c r="X437" i="2" s="1"/>
  <c r="W436" i="2"/>
  <c r="X436" i="2" s="1"/>
  <c r="N436" i="2"/>
  <c r="W435" i="2"/>
  <c r="X435" i="2" s="1"/>
  <c r="N435" i="2"/>
  <c r="X434" i="2"/>
  <c r="W434" i="2"/>
  <c r="N434" i="2"/>
  <c r="V432" i="2"/>
  <c r="V431" i="2"/>
  <c r="W430" i="2"/>
  <c r="X430" i="2" s="1"/>
  <c r="N430" i="2"/>
  <c r="W429" i="2"/>
  <c r="W431" i="2" s="1"/>
  <c r="N429" i="2"/>
  <c r="V427" i="2"/>
  <c r="V426" i="2"/>
  <c r="W425" i="2"/>
  <c r="X425" i="2" s="1"/>
  <c r="N425" i="2"/>
  <c r="W424" i="2"/>
  <c r="X424" i="2" s="1"/>
  <c r="N424" i="2"/>
  <c r="W423" i="2"/>
  <c r="X423" i="2" s="1"/>
  <c r="N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3" i="2"/>
  <c r="V412" i="2"/>
  <c r="W411" i="2"/>
  <c r="W413" i="2" s="1"/>
  <c r="V409" i="2"/>
  <c r="V408" i="2"/>
  <c r="W407" i="2"/>
  <c r="W409" i="2" s="1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W399" i="2"/>
  <c r="X399" i="2" s="1"/>
  <c r="N399" i="2"/>
  <c r="W398" i="2"/>
  <c r="X398" i="2" s="1"/>
  <c r="N398" i="2"/>
  <c r="W397" i="2"/>
  <c r="X397" i="2" s="1"/>
  <c r="N397" i="2"/>
  <c r="V395" i="2"/>
  <c r="V394" i="2"/>
  <c r="W393" i="2"/>
  <c r="X393" i="2" s="1"/>
  <c r="N393" i="2"/>
  <c r="W392" i="2"/>
  <c r="W395" i="2" s="1"/>
  <c r="N392" i="2"/>
  <c r="V389" i="2"/>
  <c r="V388" i="2"/>
  <c r="W387" i="2"/>
  <c r="X387" i="2" s="1"/>
  <c r="W386" i="2"/>
  <c r="X386" i="2" s="1"/>
  <c r="X385" i="2"/>
  <c r="W385" i="2"/>
  <c r="W384" i="2"/>
  <c r="X384" i="2" s="1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N374" i="2"/>
  <c r="W373" i="2"/>
  <c r="X373" i="2" s="1"/>
  <c r="N373" i="2"/>
  <c r="V371" i="2"/>
  <c r="V370" i="2"/>
  <c r="W369" i="2"/>
  <c r="X369" i="2" s="1"/>
  <c r="X368" i="2"/>
  <c r="W368" i="2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W371" i="2" s="1"/>
  <c r="N358" i="2"/>
  <c r="X357" i="2"/>
  <c r="W357" i="2"/>
  <c r="N357" i="2"/>
  <c r="V355" i="2"/>
  <c r="V354" i="2"/>
  <c r="W353" i="2"/>
  <c r="X353" i="2" s="1"/>
  <c r="N353" i="2"/>
  <c r="W352" i="2"/>
  <c r="X352" i="2" s="1"/>
  <c r="N352" i="2"/>
  <c r="V348" i="2"/>
  <c r="V347" i="2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N340" i="2"/>
  <c r="W339" i="2"/>
  <c r="N339" i="2"/>
  <c r="V337" i="2"/>
  <c r="V336" i="2"/>
  <c r="W335" i="2"/>
  <c r="X335" i="2" s="1"/>
  <c r="N335" i="2"/>
  <c r="W334" i="2"/>
  <c r="X334" i="2" s="1"/>
  <c r="X336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N318" i="2"/>
  <c r="W317" i="2"/>
  <c r="X317" i="2" s="1"/>
  <c r="X319" i="2" s="1"/>
  <c r="V315" i="2"/>
  <c r="V314" i="2"/>
  <c r="W313" i="2"/>
  <c r="X313" i="2" s="1"/>
  <c r="N313" i="2"/>
  <c r="W312" i="2"/>
  <c r="X312" i="2" s="1"/>
  <c r="W311" i="2"/>
  <c r="X311" i="2" s="1"/>
  <c r="N311" i="2"/>
  <c r="V309" i="2"/>
  <c r="V308" i="2"/>
  <c r="W307" i="2"/>
  <c r="X307" i="2" s="1"/>
  <c r="N307" i="2"/>
  <c r="W306" i="2"/>
  <c r="X306" i="2" s="1"/>
  <c r="N306" i="2"/>
  <c r="W305" i="2"/>
  <c r="X305" i="2" s="1"/>
  <c r="W304" i="2"/>
  <c r="X304" i="2" s="1"/>
  <c r="N304" i="2"/>
  <c r="W303" i="2"/>
  <c r="X303" i="2" s="1"/>
  <c r="N303" i="2"/>
  <c r="W302" i="2"/>
  <c r="N302" i="2"/>
  <c r="W301" i="2"/>
  <c r="X301" i="2" s="1"/>
  <c r="N301" i="2"/>
  <c r="W300" i="2"/>
  <c r="N300" i="2"/>
  <c r="V296" i="2"/>
  <c r="V295" i="2"/>
  <c r="W294" i="2"/>
  <c r="X294" i="2" s="1"/>
  <c r="X295" i="2" s="1"/>
  <c r="N294" i="2"/>
  <c r="V292" i="2"/>
  <c r="V291" i="2"/>
  <c r="W290" i="2"/>
  <c r="W292" i="2" s="1"/>
  <c r="N290" i="2"/>
  <c r="W288" i="2"/>
  <c r="V288" i="2"/>
  <c r="W287" i="2"/>
  <c r="V287" i="2"/>
  <c r="X286" i="2"/>
  <c r="X287" i="2" s="1"/>
  <c r="W286" i="2"/>
  <c r="N286" i="2"/>
  <c r="V284" i="2"/>
  <c r="V283" i="2"/>
  <c r="W282" i="2"/>
  <c r="X282" i="2" s="1"/>
  <c r="X283" i="2" s="1"/>
  <c r="N282" i="2"/>
  <c r="V279" i="2"/>
  <c r="V278" i="2"/>
  <c r="W277" i="2"/>
  <c r="N277" i="2"/>
  <c r="W276" i="2"/>
  <c r="X276" i="2" s="1"/>
  <c r="N276" i="2"/>
  <c r="V274" i="2"/>
  <c r="V273" i="2"/>
  <c r="W272" i="2"/>
  <c r="X272" i="2" s="1"/>
  <c r="N272" i="2"/>
  <c r="W271" i="2"/>
  <c r="X271" i="2" s="1"/>
  <c r="N271" i="2"/>
  <c r="W270" i="2"/>
  <c r="X270" i="2" s="1"/>
  <c r="N270" i="2"/>
  <c r="W269" i="2"/>
  <c r="X269" i="2" s="1"/>
  <c r="W268" i="2"/>
  <c r="X268" i="2" s="1"/>
  <c r="N268" i="2"/>
  <c r="W267" i="2"/>
  <c r="X267" i="2" s="1"/>
  <c r="N267" i="2"/>
  <c r="W266" i="2"/>
  <c r="X266" i="2" s="1"/>
  <c r="N266" i="2"/>
  <c r="V263" i="2"/>
  <c r="V262" i="2"/>
  <c r="W261" i="2"/>
  <c r="X261" i="2" s="1"/>
  <c r="N261" i="2"/>
  <c r="W260" i="2"/>
  <c r="X260" i="2" s="1"/>
  <c r="N260" i="2"/>
  <c r="W259" i="2"/>
  <c r="X259" i="2" s="1"/>
  <c r="X262" i="2" s="1"/>
  <c r="N259" i="2"/>
  <c r="V257" i="2"/>
  <c r="V256" i="2"/>
  <c r="W255" i="2"/>
  <c r="X255" i="2" s="1"/>
  <c r="N255" i="2"/>
  <c r="W254" i="2"/>
  <c r="X254" i="2" s="1"/>
  <c r="W253" i="2"/>
  <c r="X253" i="2" s="1"/>
  <c r="V251" i="2"/>
  <c r="V250" i="2"/>
  <c r="W249" i="2"/>
  <c r="N249" i="2"/>
  <c r="W248" i="2"/>
  <c r="X248" i="2" s="1"/>
  <c r="N248" i="2"/>
  <c r="X247" i="2"/>
  <c r="W247" i="2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W238" i="2"/>
  <c r="X238" i="2" s="1"/>
  <c r="W237" i="2"/>
  <c r="X237" i="2" s="1"/>
  <c r="N237" i="2"/>
  <c r="W236" i="2"/>
  <c r="X236" i="2" s="1"/>
  <c r="N236" i="2"/>
  <c r="W235" i="2"/>
  <c r="N235" i="2"/>
  <c r="V233" i="2"/>
  <c r="V232" i="2"/>
  <c r="W231" i="2"/>
  <c r="X231" i="2" s="1"/>
  <c r="N231" i="2"/>
  <c r="W230" i="2"/>
  <c r="X230" i="2" s="1"/>
  <c r="N230" i="2"/>
  <c r="W229" i="2"/>
  <c r="N229" i="2"/>
  <c r="V227" i="2"/>
  <c r="V226" i="2"/>
  <c r="W225" i="2"/>
  <c r="W227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N207" i="2"/>
  <c r="V204" i="2"/>
  <c r="V203" i="2"/>
  <c r="W202" i="2"/>
  <c r="W204" i="2" s="1"/>
  <c r="N202" i="2"/>
  <c r="V199" i="2"/>
  <c r="V198" i="2"/>
  <c r="W197" i="2"/>
  <c r="X197" i="2" s="1"/>
  <c r="N197" i="2"/>
  <c r="W196" i="2"/>
  <c r="X196" i="2" s="1"/>
  <c r="N196" i="2"/>
  <c r="W195" i="2"/>
  <c r="X195" i="2" s="1"/>
  <c r="W194" i="2"/>
  <c r="V192" i="2"/>
  <c r="V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W180" i="2"/>
  <c r="X180" i="2" s="1"/>
  <c r="W179" i="2"/>
  <c r="X179" i="2" s="1"/>
  <c r="N179" i="2"/>
  <c r="W178" i="2"/>
  <c r="X178" i="2" s="1"/>
  <c r="N178" i="2"/>
  <c r="W177" i="2"/>
  <c r="X177" i="2" s="1"/>
  <c r="W176" i="2"/>
  <c r="N176" i="2"/>
  <c r="W175" i="2"/>
  <c r="X175" i="2" s="1"/>
  <c r="W174" i="2"/>
  <c r="N174" i="2"/>
  <c r="V172" i="2"/>
  <c r="V171" i="2"/>
  <c r="W170" i="2"/>
  <c r="X170" i="2" s="1"/>
  <c r="N170" i="2"/>
  <c r="W169" i="2"/>
  <c r="X169" i="2" s="1"/>
  <c r="N169" i="2"/>
  <c r="W168" i="2"/>
  <c r="N168" i="2"/>
  <c r="W167" i="2"/>
  <c r="X167" i="2" s="1"/>
  <c r="N167" i="2"/>
  <c r="V165" i="2"/>
  <c r="V164" i="2"/>
  <c r="W163" i="2"/>
  <c r="X163" i="2" s="1"/>
  <c r="N163" i="2"/>
  <c r="W162" i="2"/>
  <c r="V160" i="2"/>
  <c r="V159" i="2"/>
  <c r="W158" i="2"/>
  <c r="X158" i="2" s="1"/>
  <c r="N158" i="2"/>
  <c r="W157" i="2"/>
  <c r="X157" i="2" s="1"/>
  <c r="X159" i="2" s="1"/>
  <c r="N157" i="2"/>
  <c r="V154" i="2"/>
  <c r="V153" i="2"/>
  <c r="W152" i="2"/>
  <c r="X152" i="2" s="1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X145" i="2"/>
  <c r="W145" i="2"/>
  <c r="N145" i="2"/>
  <c r="W144" i="2"/>
  <c r="N144" i="2"/>
  <c r="V141" i="2"/>
  <c r="V140" i="2"/>
  <c r="W139" i="2"/>
  <c r="X139" i="2" s="1"/>
  <c r="N139" i="2"/>
  <c r="W138" i="2"/>
  <c r="X138" i="2" s="1"/>
  <c r="N138" i="2"/>
  <c r="W137" i="2"/>
  <c r="N137" i="2"/>
  <c r="V133" i="2"/>
  <c r="V132" i="2"/>
  <c r="W131" i="2"/>
  <c r="X131" i="2" s="1"/>
  <c r="N131" i="2"/>
  <c r="W130" i="2"/>
  <c r="X130" i="2" s="1"/>
  <c r="N130" i="2"/>
  <c r="W129" i="2"/>
  <c r="F484" i="2" s="1"/>
  <c r="V126" i="2"/>
  <c r="V125" i="2"/>
  <c r="W124" i="2"/>
  <c r="X124" i="2" s="1"/>
  <c r="W123" i="2"/>
  <c r="X123" i="2" s="1"/>
  <c r="W122" i="2"/>
  <c r="X122" i="2" s="1"/>
  <c r="W121" i="2"/>
  <c r="X121" i="2" s="1"/>
  <c r="N121" i="2"/>
  <c r="W120" i="2"/>
  <c r="X120" i="2" s="1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N109" i="2"/>
  <c r="W108" i="2"/>
  <c r="X108" i="2" s="1"/>
  <c r="W107" i="2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X96" i="2"/>
  <c r="W96" i="2"/>
  <c r="N96" i="2"/>
  <c r="W95" i="2"/>
  <c r="X95" i="2" s="1"/>
  <c r="N95" i="2"/>
  <c r="W94" i="2"/>
  <c r="X94" i="2" s="1"/>
  <c r="N94" i="2"/>
  <c r="W93" i="2"/>
  <c r="N93" i="2"/>
  <c r="V91" i="2"/>
  <c r="V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V83" i="2"/>
  <c r="V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W68" i="2"/>
  <c r="X68" i="2" s="1"/>
  <c r="N68" i="2"/>
  <c r="W67" i="2"/>
  <c r="X67" i="2" s="1"/>
  <c r="W66" i="2"/>
  <c r="X66" i="2" s="1"/>
  <c r="N66" i="2"/>
  <c r="W65" i="2"/>
  <c r="X65" i="2" s="1"/>
  <c r="W64" i="2"/>
  <c r="X64" i="2" s="1"/>
  <c r="W63" i="2"/>
  <c r="V60" i="2"/>
  <c r="V59" i="2"/>
  <c r="W58" i="2"/>
  <c r="X58" i="2" s="1"/>
  <c r="W57" i="2"/>
  <c r="X57" i="2" s="1"/>
  <c r="N57" i="2"/>
  <c r="W56" i="2"/>
  <c r="W55" i="2"/>
  <c r="N55" i="2"/>
  <c r="V52" i="2"/>
  <c r="V51" i="2"/>
  <c r="W50" i="2"/>
  <c r="N50" i="2"/>
  <c r="W49" i="2"/>
  <c r="C484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W59" i="2" l="1"/>
  <c r="W245" i="2"/>
  <c r="X322" i="2"/>
  <c r="X323" i="2" s="1"/>
  <c r="W323" i="2"/>
  <c r="W457" i="2"/>
  <c r="X90" i="2"/>
  <c r="W475" i="2"/>
  <c r="X35" i="2"/>
  <c r="X36" i="2" s="1"/>
  <c r="W36" i="2"/>
  <c r="X256" i="2"/>
  <c r="W394" i="2"/>
  <c r="X404" i="2"/>
  <c r="T484" i="2"/>
  <c r="X455" i="2"/>
  <c r="W458" i="2"/>
  <c r="W23" i="2"/>
  <c r="W192" i="2"/>
  <c r="X174" i="2"/>
  <c r="X229" i="2"/>
  <c r="X232" i="2" s="1"/>
  <c r="W232" i="2"/>
  <c r="W295" i="2"/>
  <c r="W296" i="2"/>
  <c r="O484" i="2"/>
  <c r="X300" i="2"/>
  <c r="W336" i="2"/>
  <c r="W337" i="2"/>
  <c r="W343" i="2"/>
  <c r="X339" i="2"/>
  <c r="R484" i="2"/>
  <c r="X392" i="2"/>
  <c r="X394" i="2" s="1"/>
  <c r="A10" i="2"/>
  <c r="V478" i="2"/>
  <c r="V474" i="2"/>
  <c r="W33" i="2"/>
  <c r="X43" i="2"/>
  <c r="X44" i="2" s="1"/>
  <c r="X49" i="2"/>
  <c r="W52" i="2"/>
  <c r="W60" i="2"/>
  <c r="E484" i="2"/>
  <c r="W90" i="2"/>
  <c r="W91" i="2"/>
  <c r="W117" i="2"/>
  <c r="W140" i="2"/>
  <c r="W164" i="2"/>
  <c r="W165" i="2"/>
  <c r="W203" i="2"/>
  <c r="W309" i="2"/>
  <c r="W452" i="2"/>
  <c r="W453" i="2"/>
  <c r="W104" i="2"/>
  <c r="W118" i="2"/>
  <c r="X125" i="2"/>
  <c r="G484" i="2"/>
  <c r="W154" i="2"/>
  <c r="W172" i="2"/>
  <c r="W191" i="2"/>
  <c r="W198" i="2"/>
  <c r="W222" i="2"/>
  <c r="W251" i="2"/>
  <c r="W250" i="2"/>
  <c r="W279" i="2"/>
  <c r="W283" i="2"/>
  <c r="W284" i="2"/>
  <c r="W308" i="2"/>
  <c r="W319" i="2"/>
  <c r="W320" i="2"/>
  <c r="P484" i="2"/>
  <c r="W344" i="2"/>
  <c r="W354" i="2"/>
  <c r="W355" i="2"/>
  <c r="W370" i="2"/>
  <c r="W378" i="2"/>
  <c r="W408" i="2"/>
  <c r="S484" i="2"/>
  <c r="W441" i="2"/>
  <c r="W446" i="2"/>
  <c r="X457" i="2"/>
  <c r="W465" i="2"/>
  <c r="W464" i="2"/>
  <c r="W473" i="2"/>
  <c r="V477" i="2"/>
  <c r="X464" i="2"/>
  <c r="X354" i="2"/>
  <c r="X314" i="2"/>
  <c r="X388" i="2"/>
  <c r="X273" i="2"/>
  <c r="X440" i="2"/>
  <c r="F10" i="2"/>
  <c r="X26" i="2"/>
  <c r="X32" i="2" s="1"/>
  <c r="W41" i="2"/>
  <c r="X56" i="2"/>
  <c r="X63" i="2"/>
  <c r="X82" i="2" s="1"/>
  <c r="X107" i="2"/>
  <c r="X144" i="2"/>
  <c r="X153" i="2" s="1"/>
  <c r="W159" i="2"/>
  <c r="X194" i="2"/>
  <c r="X198" i="2" s="1"/>
  <c r="X207" i="2"/>
  <c r="X222" i="2" s="1"/>
  <c r="X235" i="2"/>
  <c r="X244" i="2" s="1"/>
  <c r="W244" i="2"/>
  <c r="X249" i="2"/>
  <c r="X250" i="2" s="1"/>
  <c r="X302" i="2"/>
  <c r="X340" i="2"/>
  <c r="X343" i="2" s="1"/>
  <c r="X358" i="2"/>
  <c r="X370" i="2" s="1"/>
  <c r="W388" i="2"/>
  <c r="W404" i="2"/>
  <c r="X411" i="2"/>
  <c r="X412" i="2" s="1"/>
  <c r="W432" i="2"/>
  <c r="W476" i="2"/>
  <c r="W477" i="2" s="1"/>
  <c r="H484" i="2"/>
  <c r="W153" i="2"/>
  <c r="W199" i="2"/>
  <c r="W427" i="2"/>
  <c r="I484" i="2"/>
  <c r="X50" i="2"/>
  <c r="X51" i="2" s="1"/>
  <c r="X93" i="2"/>
  <c r="X103" i="2" s="1"/>
  <c r="X176" i="2"/>
  <c r="X191" i="2" s="1"/>
  <c r="X225" i="2"/>
  <c r="X226" i="2" s="1"/>
  <c r="W256" i="2"/>
  <c r="X277" i="2"/>
  <c r="X278" i="2" s="1"/>
  <c r="X290" i="2"/>
  <c r="X291" i="2" s="1"/>
  <c r="X346" i="2"/>
  <c r="X347" i="2" s="1"/>
  <c r="W412" i="2"/>
  <c r="X444" i="2"/>
  <c r="X445" i="2" s="1"/>
  <c r="J484" i="2"/>
  <c r="W223" i="2"/>
  <c r="W377" i="2"/>
  <c r="W389" i="2"/>
  <c r="W405" i="2"/>
  <c r="W472" i="2"/>
  <c r="L484" i="2"/>
  <c r="W82" i="2"/>
  <c r="W125" i="2"/>
  <c r="W160" i="2"/>
  <c r="W171" i="2"/>
  <c r="X22" i="2"/>
  <c r="X23" i="2" s="1"/>
  <c r="W132" i="2"/>
  <c r="X202" i="2"/>
  <c r="X203" i="2" s="1"/>
  <c r="W226" i="2"/>
  <c r="W262" i="2"/>
  <c r="W278" i="2"/>
  <c r="W291" i="2"/>
  <c r="W331" i="2"/>
  <c r="W347" i="2"/>
  <c r="X429" i="2"/>
  <c r="X431" i="2" s="1"/>
  <c r="W445" i="2"/>
  <c r="X467" i="2"/>
  <c r="X472" i="2" s="1"/>
  <c r="M484" i="2"/>
  <c r="W51" i="2"/>
  <c r="W32" i="2"/>
  <c r="W44" i="2"/>
  <c r="W103" i="2"/>
  <c r="X162" i="2"/>
  <c r="X164" i="2" s="1"/>
  <c r="W257" i="2"/>
  <c r="W273" i="2"/>
  <c r="W314" i="2"/>
  <c r="X327" i="2"/>
  <c r="X331" i="2" s="1"/>
  <c r="X407" i="2"/>
  <c r="X408" i="2" s="1"/>
  <c r="W440" i="2"/>
  <c r="N484" i="2"/>
  <c r="W126" i="2"/>
  <c r="B484" i="2"/>
  <c r="W83" i="2"/>
  <c r="W133" i="2"/>
  <c r="X168" i="2"/>
  <c r="X171" i="2" s="1"/>
  <c r="W263" i="2"/>
  <c r="W332" i="2"/>
  <c r="X374" i="2"/>
  <c r="X377" i="2" s="1"/>
  <c r="X39" i="2"/>
  <c r="X40" i="2" s="1"/>
  <c r="F9" i="2"/>
  <c r="X129" i="2"/>
  <c r="X132" i="2" s="1"/>
  <c r="W274" i="2"/>
  <c r="W315" i="2"/>
  <c r="X417" i="2"/>
  <c r="X426" i="2" s="1"/>
  <c r="D484" i="2"/>
  <c r="Q484" i="2"/>
  <c r="H9" i="2"/>
  <c r="W24" i="2"/>
  <c r="W141" i="2"/>
  <c r="X450" i="2"/>
  <c r="X452" i="2" s="1"/>
  <c r="W233" i="2"/>
  <c r="X55" i="2"/>
  <c r="X106" i="2"/>
  <c r="X117" i="2" s="1"/>
  <c r="X137" i="2"/>
  <c r="X140" i="2" s="1"/>
  <c r="W426" i="2"/>
  <c r="X308" i="2" l="1"/>
  <c r="W478" i="2"/>
  <c r="W474" i="2"/>
  <c r="X59" i="2"/>
  <c r="X479" i="2" l="1"/>
</calcChain>
</file>

<file path=xl/sharedStrings.xml><?xml version="1.0" encoding="utf-8"?>
<sst xmlns="http://schemas.openxmlformats.org/spreadsheetml/2006/main" count="3132" uniqueCount="718">
  <si>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</si>
  <si>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</si>
  <si>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</si>
  <si>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</si>
  <si>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</si>
  <si>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</si>
  <si>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</si>
  <si>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</si>
  <si>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</si>
  <si>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</si>
  <si>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</si>
  <si>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</si>
  <si>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</si>
  <si>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</si>
  <si>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</si>
  <si>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</si>
  <si>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</si>
  <si>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</si>
  <si>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</si>
  <si>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</si>
  <si>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</si>
  <si>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</si>
  <si>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</si>
  <si>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</si>
  <si>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</si>
  <si>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</si>
  <si>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</si>
  <si>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</si>
  <si>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</si>
  <si>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</si>
  <si>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</si>
  <si>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</si>
  <si>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</si>
  <si>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</si>
  <si>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</si>
  <si>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</si>
  <si>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</si>
  <si>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</si>
  <si>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</si>
  <si>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</si>
  <si>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</si>
  <si>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</si>
  <si>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</si>
  <si>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</si>
  <si>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</si>
  <si>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</si>
  <si>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</si>
  <si>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</si>
  <si>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</si>
  <si>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</si>
  <si>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</si>
  <si>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</si>
  <si>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</si>
  <si>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</si>
  <si>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</si>
  <si>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</si>
  <si>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</si>
  <si>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</si>
  <si>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</si>
  <si>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</si>
  <si>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</si>
  <si>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</si>
  <si>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</si>
  <si>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</si>
  <si>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</si>
  <si>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</si>
  <si>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</si>
  <si>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08.01.2024</t>
  </si>
  <si>
    <t>03.01.2024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</si>
  <si>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</si>
  <si>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</si>
  <si>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</si>
  <si>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</si>
  <si>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</si>
  <si>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</si>
  <si>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</si>
  <si>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</si>
  <si>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</si>
  <si>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</si>
  <si>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</si>
  <si>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</si>
  <si>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</si>
  <si>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</si>
  <si>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</si>
  <si>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</si>
  <si>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</si>
  <si>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</si>
  <si>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</si>
  <si>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</si>
  <si>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</si>
  <si>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</si>
  <si>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</si>
  <si>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</si>
  <si>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</si>
  <si>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</si>
  <si>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</si>
  <si>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</si>
  <si>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</si>
  <si>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</si>
  <si>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</si>
  <si>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</si>
  <si>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</si>
  <si>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</si>
  <si>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</si>
  <si>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</si>
  <si>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</si>
  <si>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</si>
  <si>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</si>
  <si>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</si>
  <si>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</si>
  <si>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</si>
  <si>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</si>
  <si>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</si>
  <si>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</si>
  <si>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</si>
  <si>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</si>
  <si>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</si>
  <si>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</si>
  <si>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</si>
  <si>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</si>
  <si>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</si>
  <si>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</si>
  <si>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</si>
  <si>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</si>
  <si>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</si>
  <si>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</si>
  <si>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</si>
  <si>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</si>
  <si>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</si>
  <si>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</si>
  <si>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</si>
  <si>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</si>
  <si>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</si>
  <si>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</si>
  <si>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</si>
  <si>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</si>
  <si>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</si>
  <si>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09.01.2024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</si>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</sst>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4"/>
  <sheetViews>
    <sheetView showGridLines="0" tabSelected="1" topLeftCell="A455" zoomScaleNormal="100" zoomScaleSheetLayoutView="100" workbookViewId="0">
      <selection activeCell="Z479" sqref="Z47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66</v>
      </c>
      <c r="H1" s="326" t="s">
        <v>49</v>
      </c>
      <c r="I1" s="326"/>
      <c r="J1" s="326"/>
      <c r="K1" s="326"/>
      <c r="L1" s="326"/>
      <c r="M1" s="326"/>
      <c r="N1" s="326"/>
      <c r="O1" s="326"/>
      <c r="P1" s="327" t="s">
        <v>67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30" t="s">
        <v>8</v>
      </c>
      <c r="B5" s="330"/>
      <c r="C5" s="330"/>
      <c r="D5" s="331"/>
      <c r="E5" s="331"/>
      <c r="F5" s="332" t="s">
        <v>14</v>
      </c>
      <c r="G5" s="332"/>
      <c r="H5" s="331"/>
      <c r="I5" s="331"/>
      <c r="J5" s="331"/>
      <c r="K5" s="331"/>
      <c r="L5" s="331"/>
      <c r="N5" s="27" t="s">
        <v>4</v>
      </c>
      <c r="O5" s="333">
        <v>45298</v>
      </c>
      <c r="P5" s="333"/>
      <c r="R5" s="334" t="s">
        <v>3</v>
      </c>
      <c r="S5" s="335"/>
      <c r="T5" s="336" t="s">
        <v>682</v>
      </c>
      <c r="U5" s="337"/>
      <c r="Z5" s="60"/>
      <c r="AA5" s="60"/>
      <c r="AB5" s="60"/>
    </row>
    <row r="6" spans="1:29" s="17" customFormat="1" ht="24" customHeight="1" x14ac:dyDescent="0.2">
      <c r="A6" s="330" t="s">
        <v>1</v>
      </c>
      <c r="B6" s="330"/>
      <c r="C6" s="330"/>
      <c r="D6" s="338" t="s">
        <v>692</v>
      </c>
      <c r="E6" s="338"/>
      <c r="F6" s="338"/>
      <c r="G6" s="338"/>
      <c r="H6" s="338"/>
      <c r="I6" s="338"/>
      <c r="J6" s="338"/>
      <c r="K6" s="338"/>
      <c r="L6" s="338"/>
      <c r="N6" s="27" t="s">
        <v>30</v>
      </c>
      <c r="O6" s="339" t="str">
        <f>IF(O5=0," ",CHOOSE(WEEKDAY(O5,2),"Понедельник","Вторник","Среда","Четверг","Пятница","Суббота","Воскресенье"))</f>
        <v>Воскресенье</v>
      </c>
      <c r="P6" s="339"/>
      <c r="R6" s="340" t="s">
        <v>5</v>
      </c>
      <c r="S6" s="341"/>
      <c r="T6" s="342" t="s">
        <v>69</v>
      </c>
      <c r="U6" s="34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8" t="str">
        <f>IFERROR(VLOOKUP(DeliveryAddress,Table,3,0),1)</f>
        <v>4</v>
      </c>
      <c r="E7" s="349"/>
      <c r="F7" s="349"/>
      <c r="G7" s="349"/>
      <c r="H7" s="349"/>
      <c r="I7" s="349"/>
      <c r="J7" s="349"/>
      <c r="K7" s="349"/>
      <c r="L7" s="350"/>
      <c r="N7" s="29"/>
      <c r="O7" s="49"/>
      <c r="P7" s="49"/>
      <c r="R7" s="340"/>
      <c r="S7" s="341"/>
      <c r="T7" s="344"/>
      <c r="U7" s="345"/>
      <c r="Z7" s="60"/>
      <c r="AA7" s="60"/>
      <c r="AB7" s="60"/>
    </row>
    <row r="8" spans="1:29" s="17" customFormat="1" ht="25.5" customHeight="1" x14ac:dyDescent="0.2">
      <c r="A8" s="351" t="s">
        <v>60</v>
      </c>
      <c r="B8" s="351"/>
      <c r="C8" s="351"/>
      <c r="D8" s="352"/>
      <c r="E8" s="352"/>
      <c r="F8" s="352"/>
      <c r="G8" s="352"/>
      <c r="H8" s="352"/>
      <c r="I8" s="352"/>
      <c r="J8" s="352"/>
      <c r="K8" s="352"/>
      <c r="L8" s="352"/>
      <c r="N8" s="27" t="s">
        <v>11</v>
      </c>
      <c r="O8" s="353">
        <v>0.41666666666666669</v>
      </c>
      <c r="P8" s="353"/>
      <c r="R8" s="340"/>
      <c r="S8" s="341"/>
      <c r="T8" s="344"/>
      <c r="U8" s="345"/>
      <c r="Z8" s="60"/>
      <c r="AA8" s="60"/>
      <c r="AB8" s="60"/>
    </row>
    <row r="9" spans="1:29" s="17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355" t="s">
        <v>48</v>
      </c>
      <c r="E9" s="356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31" t="s">
        <v>15</v>
      </c>
      <c r="O9" s="333"/>
      <c r="P9" s="333"/>
      <c r="R9" s="340"/>
      <c r="S9" s="341"/>
      <c r="T9" s="346"/>
      <c r="U9" s="34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355"/>
      <c r="E10" s="356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358" t="str">
        <f>IFERROR(VLOOKUP($D$10,Proxy,2,FALSE),"")</f>
        <v/>
      </c>
      <c r="I10" s="358"/>
      <c r="J10" s="358"/>
      <c r="K10" s="358"/>
      <c r="L10" s="358"/>
      <c r="N10" s="31" t="s">
        <v>35</v>
      </c>
      <c r="O10" s="353"/>
      <c r="P10" s="353"/>
      <c r="S10" s="29" t="s">
        <v>12</v>
      </c>
      <c r="T10" s="359" t="s">
        <v>70</v>
      </c>
      <c r="U10" s="36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53"/>
      <c r="P11" s="353"/>
      <c r="S11" s="29" t="s">
        <v>31</v>
      </c>
      <c r="T11" s="361" t="s">
        <v>57</v>
      </c>
      <c r="U11" s="3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62" t="s">
        <v>71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N12" s="27" t="s">
        <v>33</v>
      </c>
      <c r="O12" s="363"/>
      <c r="P12" s="363"/>
      <c r="Q12" s="28"/>
      <c r="R12"/>
      <c r="S12" s="29" t="s">
        <v>48</v>
      </c>
      <c r="T12" s="364"/>
      <c r="U12" s="364"/>
      <c r="V12"/>
      <c r="Z12" s="60"/>
      <c r="AA12" s="60"/>
      <c r="AB12" s="60"/>
    </row>
    <row r="13" spans="1:29" s="17" customFormat="1" ht="23.25" customHeight="1" x14ac:dyDescent="0.2">
      <c r="A13" s="362" t="s">
        <v>72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1"/>
      <c r="N13" s="31" t="s">
        <v>34</v>
      </c>
      <c r="O13" s="361"/>
      <c r="P13" s="3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62" t="s">
        <v>73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5" t="s">
        <v>74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/>
      <c r="N15" s="366" t="s">
        <v>63</v>
      </c>
      <c r="O15" s="366"/>
      <c r="P15" s="366"/>
      <c r="Q15" s="366"/>
      <c r="R15" s="36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7"/>
      <c r="O16" s="367"/>
      <c r="P16" s="367"/>
      <c r="Q16" s="367"/>
      <c r="R16" s="36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9" t="s">
        <v>61</v>
      </c>
      <c r="B17" s="369" t="s">
        <v>51</v>
      </c>
      <c r="C17" s="370" t="s">
        <v>50</v>
      </c>
      <c r="D17" s="369" t="s">
        <v>52</v>
      </c>
      <c r="E17" s="369"/>
      <c r="F17" s="369" t="s">
        <v>24</v>
      </c>
      <c r="G17" s="369" t="s">
        <v>27</v>
      </c>
      <c r="H17" s="369" t="s">
        <v>25</v>
      </c>
      <c r="I17" s="369" t="s">
        <v>26</v>
      </c>
      <c r="J17" s="371" t="s">
        <v>16</v>
      </c>
      <c r="K17" s="371" t="s">
        <v>65</v>
      </c>
      <c r="L17" s="371" t="s">
        <v>2</v>
      </c>
      <c r="M17" s="369" t="s">
        <v>28</v>
      </c>
      <c r="N17" s="369" t="s">
        <v>17</v>
      </c>
      <c r="O17" s="369"/>
      <c r="P17" s="369"/>
      <c r="Q17" s="369"/>
      <c r="R17" s="369"/>
      <c r="S17" s="368" t="s">
        <v>58</v>
      </c>
      <c r="T17" s="369"/>
      <c r="U17" s="369" t="s">
        <v>6</v>
      </c>
      <c r="V17" s="369" t="s">
        <v>44</v>
      </c>
      <c r="W17" s="373" t="s">
        <v>56</v>
      </c>
      <c r="X17" s="369" t="s">
        <v>18</v>
      </c>
      <c r="Y17" s="375" t="s">
        <v>62</v>
      </c>
      <c r="Z17" s="375" t="s">
        <v>19</v>
      </c>
      <c r="AA17" s="376" t="s">
        <v>59</v>
      </c>
      <c r="AB17" s="377"/>
      <c r="AC17" s="378"/>
      <c r="AD17" s="382"/>
      <c r="BA17" s="383" t="s">
        <v>64</v>
      </c>
    </row>
    <row r="18" spans="1:53" ht="14.25" customHeight="1" x14ac:dyDescent="0.2">
      <c r="A18" s="369"/>
      <c r="B18" s="369"/>
      <c r="C18" s="370"/>
      <c r="D18" s="369"/>
      <c r="E18" s="369"/>
      <c r="F18" s="369" t="s">
        <v>20</v>
      </c>
      <c r="G18" s="369" t="s">
        <v>21</v>
      </c>
      <c r="H18" s="369" t="s">
        <v>22</v>
      </c>
      <c r="I18" s="369" t="s">
        <v>22</v>
      </c>
      <c r="J18" s="372"/>
      <c r="K18" s="372"/>
      <c r="L18" s="372"/>
      <c r="M18" s="369"/>
      <c r="N18" s="369"/>
      <c r="O18" s="369"/>
      <c r="P18" s="369"/>
      <c r="Q18" s="369"/>
      <c r="R18" s="369"/>
      <c r="S18" s="36" t="s">
        <v>47</v>
      </c>
      <c r="T18" s="36" t="s">
        <v>46</v>
      </c>
      <c r="U18" s="369"/>
      <c r="V18" s="369"/>
      <c r="W18" s="374"/>
      <c r="X18" s="369"/>
      <c r="Y18" s="375"/>
      <c r="Z18" s="375"/>
      <c r="AA18" s="379"/>
      <c r="AB18" s="380"/>
      <c r="AC18" s="381"/>
      <c r="AD18" s="382"/>
      <c r="BA18" s="383"/>
    </row>
    <row r="19" spans="1:53" ht="27.75" customHeight="1" x14ac:dyDescent="0.2">
      <c r="A19" s="384" t="s">
        <v>75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55"/>
      <c r="Z19" s="55"/>
    </row>
    <row r="20" spans="1:53" ht="16.5" customHeight="1" x14ac:dyDescent="0.25">
      <c r="A20" s="385" t="s">
        <v>75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66"/>
      <c r="Z20" s="66"/>
    </row>
    <row r="21" spans="1:53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7">
        <v>4607091389258</v>
      </c>
      <c r="E22" s="38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9"/>
      <c r="P22" s="389"/>
      <c r="Q22" s="389"/>
      <c r="R22" s="39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4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5"/>
      <c r="N23" s="391" t="s">
        <v>43</v>
      </c>
      <c r="O23" s="392"/>
      <c r="P23" s="392"/>
      <c r="Q23" s="392"/>
      <c r="R23" s="392"/>
      <c r="S23" s="392"/>
      <c r="T23" s="39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5"/>
      <c r="N24" s="391" t="s">
        <v>43</v>
      </c>
      <c r="O24" s="392"/>
      <c r="P24" s="392"/>
      <c r="Q24" s="392"/>
      <c r="R24" s="392"/>
      <c r="S24" s="392"/>
      <c r="T24" s="39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7">
        <v>4607091383881</v>
      </c>
      <c r="E26" s="38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9"/>
      <c r="P26" s="389"/>
      <c r="Q26" s="389"/>
      <c r="R26" s="39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7">
        <v>4607091388237</v>
      </c>
      <c r="E27" s="38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9"/>
      <c r="P27" s="389"/>
      <c r="Q27" s="389"/>
      <c r="R27" s="39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7">
        <v>4607091383935</v>
      </c>
      <c r="E28" s="38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9"/>
      <c r="P28" s="389"/>
      <c r="Q28" s="389"/>
      <c r="R28" s="39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7">
        <v>4680115881853</v>
      </c>
      <c r="E29" s="38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9"/>
      <c r="P29" s="389"/>
      <c r="Q29" s="389"/>
      <c r="R29" s="39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7">
        <v>4607091383911</v>
      </c>
      <c r="E30" s="38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0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9"/>
      <c r="P30" s="389"/>
      <c r="Q30" s="389"/>
      <c r="R30" s="39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7">
        <v>4607091388244</v>
      </c>
      <c r="E31" s="38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9"/>
      <c r="P31" s="389"/>
      <c r="Q31" s="389"/>
      <c r="R31" s="39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5"/>
      <c r="N32" s="391" t="s">
        <v>43</v>
      </c>
      <c r="O32" s="392"/>
      <c r="P32" s="392"/>
      <c r="Q32" s="392"/>
      <c r="R32" s="392"/>
      <c r="S32" s="392"/>
      <c r="T32" s="393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4"/>
      <c r="B33" s="394"/>
      <c r="C33" s="394"/>
      <c r="D33" s="394"/>
      <c r="E33" s="394"/>
      <c r="F33" s="394"/>
      <c r="G33" s="394"/>
      <c r="H33" s="394"/>
      <c r="I33" s="394"/>
      <c r="J33" s="394"/>
      <c r="K33" s="394"/>
      <c r="L33" s="394"/>
      <c r="M33" s="395"/>
      <c r="N33" s="391" t="s">
        <v>43</v>
      </c>
      <c r="O33" s="392"/>
      <c r="P33" s="392"/>
      <c r="Q33" s="392"/>
      <c r="R33" s="392"/>
      <c r="S33" s="392"/>
      <c r="T33" s="393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6" t="s">
        <v>94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7">
        <v>4607091388503</v>
      </c>
      <c r="E35" s="38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9"/>
      <c r="P35" s="389"/>
      <c r="Q35" s="389"/>
      <c r="R35" s="390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94"/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5"/>
      <c r="N36" s="391" t="s">
        <v>43</v>
      </c>
      <c r="O36" s="392"/>
      <c r="P36" s="392"/>
      <c r="Q36" s="392"/>
      <c r="R36" s="392"/>
      <c r="S36" s="392"/>
      <c r="T36" s="393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4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5"/>
      <c r="N37" s="391" t="s">
        <v>43</v>
      </c>
      <c r="O37" s="392"/>
      <c r="P37" s="392"/>
      <c r="Q37" s="392"/>
      <c r="R37" s="392"/>
      <c r="S37" s="392"/>
      <c r="T37" s="393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6" t="s">
        <v>99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7">
        <v>4607091388282</v>
      </c>
      <c r="E39" s="38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9"/>
      <c r="P39" s="389"/>
      <c r="Q39" s="389"/>
      <c r="R39" s="390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5"/>
      <c r="N40" s="391" t="s">
        <v>43</v>
      </c>
      <c r="O40" s="392"/>
      <c r="P40" s="392"/>
      <c r="Q40" s="392"/>
      <c r="R40" s="392"/>
      <c r="S40" s="392"/>
      <c r="T40" s="393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5"/>
      <c r="N41" s="391" t="s">
        <v>43</v>
      </c>
      <c r="O41" s="392"/>
      <c r="P41" s="392"/>
      <c r="Q41" s="392"/>
      <c r="R41" s="392"/>
      <c r="S41" s="392"/>
      <c r="T41" s="393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6" t="s">
        <v>103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7">
        <v>4607091389111</v>
      </c>
      <c r="E43" s="38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9"/>
      <c r="P43" s="389"/>
      <c r="Q43" s="389"/>
      <c r="R43" s="390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5"/>
      <c r="N44" s="391" t="s">
        <v>43</v>
      </c>
      <c r="O44" s="392"/>
      <c r="P44" s="392"/>
      <c r="Q44" s="392"/>
      <c r="R44" s="392"/>
      <c r="S44" s="392"/>
      <c r="T44" s="393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5"/>
      <c r="N45" s="391" t="s">
        <v>43</v>
      </c>
      <c r="O45" s="392"/>
      <c r="P45" s="392"/>
      <c r="Q45" s="392"/>
      <c r="R45" s="392"/>
      <c r="S45" s="392"/>
      <c r="T45" s="393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4" t="s">
        <v>106</v>
      </c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  <c r="P46" s="384"/>
      <c r="Q46" s="384"/>
      <c r="R46" s="384"/>
      <c r="S46" s="384"/>
      <c r="T46" s="384"/>
      <c r="U46" s="384"/>
      <c r="V46" s="384"/>
      <c r="W46" s="384"/>
      <c r="X46" s="384"/>
      <c r="Y46" s="55"/>
      <c r="Z46" s="55"/>
    </row>
    <row r="47" spans="1:53" ht="16.5" customHeight="1" x14ac:dyDescent="0.25">
      <c r="A47" s="385" t="s">
        <v>107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66"/>
      <c r="Z47" s="66"/>
    </row>
    <row r="48" spans="1:53" ht="14.25" customHeight="1" x14ac:dyDescent="0.25">
      <c r="A48" s="386" t="s">
        <v>108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7">
        <v>4680115881440</v>
      </c>
      <c r="E49" s="38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9"/>
      <c r="P49" s="389"/>
      <c r="Q49" s="389"/>
      <c r="R49" s="390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7">
        <v>4680115881433</v>
      </c>
      <c r="E50" s="38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9"/>
      <c r="P50" s="389"/>
      <c r="Q50" s="389"/>
      <c r="R50" s="390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5"/>
      <c r="N51" s="391" t="s">
        <v>43</v>
      </c>
      <c r="O51" s="392"/>
      <c r="P51" s="392"/>
      <c r="Q51" s="392"/>
      <c r="R51" s="392"/>
      <c r="S51" s="392"/>
      <c r="T51" s="393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5"/>
      <c r="N52" s="391" t="s">
        <v>43</v>
      </c>
      <c r="O52" s="392"/>
      <c r="P52" s="392"/>
      <c r="Q52" s="392"/>
      <c r="R52" s="392"/>
      <c r="S52" s="392"/>
      <c r="T52" s="393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5" t="s">
        <v>115</v>
      </c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5"/>
      <c r="X53" s="385"/>
      <c r="Y53" s="66"/>
      <c r="Z53" s="66"/>
    </row>
    <row r="54" spans="1:53" ht="14.25" customHeight="1" x14ac:dyDescent="0.25">
      <c r="A54" s="386" t="s">
        <v>116</v>
      </c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6"/>
      <c r="O54" s="386"/>
      <c r="P54" s="386"/>
      <c r="Q54" s="386"/>
      <c r="R54" s="386"/>
      <c r="S54" s="386"/>
      <c r="T54" s="386"/>
      <c r="U54" s="386"/>
      <c r="V54" s="386"/>
      <c r="W54" s="386"/>
      <c r="X54" s="386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7">
        <v>4680115881426</v>
      </c>
      <c r="E55" s="387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9"/>
      <c r="P55" s="389"/>
      <c r="Q55" s="389"/>
      <c r="R55" s="390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7">
        <v>4680115881426</v>
      </c>
      <c r="E56" s="387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8" t="s">
        <v>120</v>
      </c>
      <c r="O56" s="389"/>
      <c r="P56" s="389"/>
      <c r="Q56" s="389"/>
      <c r="R56" s="390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7">
        <v>4680115881419</v>
      </c>
      <c r="E57" s="38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9"/>
      <c r="P57" s="389"/>
      <c r="Q57" s="389"/>
      <c r="R57" s="39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7">
        <v>4680115881525</v>
      </c>
      <c r="E58" s="38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10" t="s">
        <v>126</v>
      </c>
      <c r="O58" s="389"/>
      <c r="P58" s="389"/>
      <c r="Q58" s="389"/>
      <c r="R58" s="39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5"/>
      <c r="N59" s="391" t="s">
        <v>43</v>
      </c>
      <c r="O59" s="392"/>
      <c r="P59" s="392"/>
      <c r="Q59" s="392"/>
      <c r="R59" s="392"/>
      <c r="S59" s="392"/>
      <c r="T59" s="393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5"/>
      <c r="N60" s="391" t="s">
        <v>43</v>
      </c>
      <c r="O60" s="392"/>
      <c r="P60" s="392"/>
      <c r="Q60" s="392"/>
      <c r="R60" s="392"/>
      <c r="S60" s="392"/>
      <c r="T60" s="393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5" t="s">
        <v>106</v>
      </c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  <c r="W61" s="385"/>
      <c r="X61" s="385"/>
      <c r="Y61" s="66"/>
      <c r="Z61" s="66"/>
    </row>
    <row r="62" spans="1:53" ht="14.25" customHeight="1" x14ac:dyDescent="0.25">
      <c r="A62" s="386" t="s">
        <v>116</v>
      </c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6"/>
      <c r="X62" s="386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4301011625</v>
      </c>
      <c r="D63" s="387">
        <v>4680115883956</v>
      </c>
      <c r="E63" s="38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11" t="s">
        <v>129</v>
      </c>
      <c r="O63" s="389"/>
      <c r="P63" s="389"/>
      <c r="Q63" s="389"/>
      <c r="R63" s="390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1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4301011624</v>
      </c>
      <c r="D64" s="387">
        <v>4680115883949</v>
      </c>
      <c r="E64" s="387"/>
      <c r="F64" s="63">
        <v>0.37</v>
      </c>
      <c r="G64" s="38">
        <v>10</v>
      </c>
      <c r="H64" s="63">
        <v>3.7</v>
      </c>
      <c r="I64" s="63">
        <v>3.94</v>
      </c>
      <c r="J64" s="38">
        <v>120</v>
      </c>
      <c r="K64" s="38" t="s">
        <v>80</v>
      </c>
      <c r="L64" s="39" t="s">
        <v>111</v>
      </c>
      <c r="M64" s="38">
        <v>50</v>
      </c>
      <c r="N64" s="412" t="s">
        <v>133</v>
      </c>
      <c r="O64" s="389"/>
      <c r="P64" s="389"/>
      <c r="Q64" s="389"/>
      <c r="R64" s="390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IFERROR(IF(W64=0,"",ROUNDUP(W64/H64,0)*0.00937),"")</f>
        <v/>
      </c>
      <c r="Y64" s="69" t="s">
        <v>48</v>
      </c>
      <c r="Z64" s="70" t="s">
        <v>130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4301011623</v>
      </c>
      <c r="D65" s="387">
        <v>4607091382945</v>
      </c>
      <c r="E65" s="38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13" t="s">
        <v>136</v>
      </c>
      <c r="O65" s="389"/>
      <c r="P65" s="389"/>
      <c r="Q65" s="389"/>
      <c r="R65" s="39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138</v>
      </c>
      <c r="B66" s="64" t="s">
        <v>139</v>
      </c>
      <c r="C66" s="37">
        <v>4301011380</v>
      </c>
      <c r="D66" s="387">
        <v>4607091385670</v>
      </c>
      <c r="E66" s="38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89"/>
      <c r="P66" s="389"/>
      <c r="Q66" s="389"/>
      <c r="R66" s="390"/>
      <c r="S66" s="40" t="s">
        <v>48</v>
      </c>
      <c r="T66" s="40" t="s">
        <v>137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140</v>
      </c>
      <c r="C67" s="37">
        <v>4301011540</v>
      </c>
      <c r="D67" s="387">
        <v>4607091385670</v>
      </c>
      <c r="E67" s="38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142</v>
      </c>
      <c r="M67" s="38">
        <v>50</v>
      </c>
      <c r="N67" s="415" t="s">
        <v>141</v>
      </c>
      <c r="O67" s="389"/>
      <c r="P67" s="389"/>
      <c r="Q67" s="389"/>
      <c r="R67" s="39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4301011468</v>
      </c>
      <c r="D68" s="387">
        <v>4680115881327</v>
      </c>
      <c r="E68" s="387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145</v>
      </c>
      <c r="M68" s="38">
        <v>50</v>
      </c>
      <c r="N68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89"/>
      <c r="P68" s="389"/>
      <c r="Q68" s="389"/>
      <c r="R68" s="39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IFERROR(IF(W68=0,"",ROUNDUP(W68/H68,0)*0.02175),"")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146</v>
      </c>
      <c r="B69" s="64" t="s">
        <v>147</v>
      </c>
      <c r="C69" s="37">
        <v>4301011703</v>
      </c>
      <c r="D69" s="387">
        <v>4680115882133</v>
      </c>
      <c r="E69" s="387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17" t="s">
        <v>148</v>
      </c>
      <c r="O69" s="389"/>
      <c r="P69" s="389"/>
      <c r="Q69" s="389"/>
      <c r="R69" s="39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>IFERROR(IF(W69=0,"",ROUNDUP(W69/H69,0)*0.02175),"")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149</v>
      </c>
      <c r="B70" s="64" t="s">
        <v>150</v>
      </c>
      <c r="C70" s="37">
        <v>4301011192</v>
      </c>
      <c r="D70" s="387">
        <v>4607091382952</v>
      </c>
      <c r="E70" s="387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89"/>
      <c r="P70" s="389"/>
      <c r="Q70" s="389"/>
      <c r="R70" s="39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151</v>
      </c>
      <c r="B71" s="64" t="s">
        <v>152</v>
      </c>
      <c r="C71" s="37">
        <v>4301011382</v>
      </c>
      <c r="D71" s="387">
        <v>4607091385687</v>
      </c>
      <c r="E71" s="387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142</v>
      </c>
      <c r="M71" s="38">
        <v>50</v>
      </c>
      <c r="N71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89"/>
      <c r="P71" s="389"/>
      <c r="Q71" s="389"/>
      <c r="R71" s="39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3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153</v>
      </c>
      <c r="B72" s="64" t="s">
        <v>154</v>
      </c>
      <c r="C72" s="37">
        <v>4301011565</v>
      </c>
      <c r="D72" s="387">
        <v>4680115882539</v>
      </c>
      <c r="E72" s="387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142</v>
      </c>
      <c r="M72" s="38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89"/>
      <c r="P72" s="389"/>
      <c r="Q72" s="389"/>
      <c r="R72" s="39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155</v>
      </c>
      <c r="B73" s="64" t="s">
        <v>156</v>
      </c>
      <c r="C73" s="37">
        <v>4301011344</v>
      </c>
      <c r="D73" s="387">
        <v>4607091384604</v>
      </c>
      <c r="E73" s="38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2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89"/>
      <c r="P73" s="389"/>
      <c r="Q73" s="389"/>
      <c r="R73" s="39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157</v>
      </c>
      <c r="B74" s="64" t="s">
        <v>158</v>
      </c>
      <c r="C74" s="37">
        <v>4301011386</v>
      </c>
      <c r="D74" s="387">
        <v>4680115880283</v>
      </c>
      <c r="E74" s="387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89"/>
      <c r="P74" s="389"/>
      <c r="Q74" s="389"/>
      <c r="R74" s="39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16.5" customHeight="1" x14ac:dyDescent="0.25">
      <c r="A75" s="64" t="s">
        <v>159</v>
      </c>
      <c r="B75" s="64" t="s">
        <v>160</v>
      </c>
      <c r="C75" s="37">
        <v>4301011476</v>
      </c>
      <c r="D75" s="387">
        <v>4680115881518</v>
      </c>
      <c r="E75" s="38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142</v>
      </c>
      <c r="M75" s="38">
        <v>50</v>
      </c>
      <c r="N75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89"/>
      <c r="P75" s="389"/>
      <c r="Q75" s="389"/>
      <c r="R75" s="39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4301011443</v>
      </c>
      <c r="D76" s="387">
        <v>4680115881303</v>
      </c>
      <c r="E76" s="387"/>
      <c r="F76" s="63">
        <v>0.45</v>
      </c>
      <c r="G76" s="38">
        <v>10</v>
      </c>
      <c r="H76" s="63">
        <v>4.5</v>
      </c>
      <c r="I76" s="63">
        <v>4.71</v>
      </c>
      <c r="J76" s="38">
        <v>120</v>
      </c>
      <c r="K76" s="38" t="s">
        <v>80</v>
      </c>
      <c r="L76" s="39" t="s">
        <v>145</v>
      </c>
      <c r="M76" s="38">
        <v>50</v>
      </c>
      <c r="N76" s="4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89"/>
      <c r="P76" s="389"/>
      <c r="Q76" s="389"/>
      <c r="R76" s="39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3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4301011432</v>
      </c>
      <c r="D77" s="387">
        <v>4680115882720</v>
      </c>
      <c r="E77" s="387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111</v>
      </c>
      <c r="M77" s="38">
        <v>90</v>
      </c>
      <c r="N77" s="425" t="s">
        <v>165</v>
      </c>
      <c r="O77" s="389"/>
      <c r="P77" s="389"/>
      <c r="Q77" s="389"/>
      <c r="R77" s="39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3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166</v>
      </c>
      <c r="B78" s="64" t="s">
        <v>167</v>
      </c>
      <c r="C78" s="37">
        <v>4301011352</v>
      </c>
      <c r="D78" s="387">
        <v>4607091388466</v>
      </c>
      <c r="E78" s="387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80</v>
      </c>
      <c r="L78" s="39" t="s">
        <v>142</v>
      </c>
      <c r="M78" s="38">
        <v>45</v>
      </c>
      <c r="N78" s="42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89"/>
      <c r="P78" s="389"/>
      <c r="Q78" s="389"/>
      <c r="R78" s="39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168</v>
      </c>
      <c r="B79" s="64" t="s">
        <v>169</v>
      </c>
      <c r="C79" s="37">
        <v>4301011417</v>
      </c>
      <c r="D79" s="387">
        <v>4680115880269</v>
      </c>
      <c r="E79" s="387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80</v>
      </c>
      <c r="L79" s="39" t="s">
        <v>142</v>
      </c>
      <c r="M79" s="38">
        <v>50</v>
      </c>
      <c r="N79" s="42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89"/>
      <c r="P79" s="389"/>
      <c r="Q79" s="389"/>
      <c r="R79" s="39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170</v>
      </c>
      <c r="B80" s="64" t="s">
        <v>171</v>
      </c>
      <c r="C80" s="37">
        <v>4301011415</v>
      </c>
      <c r="D80" s="387">
        <v>4680115880429</v>
      </c>
      <c r="E80" s="387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142</v>
      </c>
      <c r="M80" s="38">
        <v>50</v>
      </c>
      <c r="N80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89"/>
      <c r="P80" s="389"/>
      <c r="Q80" s="389"/>
      <c r="R80" s="39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16.5" customHeight="1" x14ac:dyDescent="0.25">
      <c r="A81" s="64" t="s">
        <v>172</v>
      </c>
      <c r="B81" s="64" t="s">
        <v>173</v>
      </c>
      <c r="C81" s="37">
        <v>4301011462</v>
      </c>
      <c r="D81" s="387">
        <v>4680115881457</v>
      </c>
      <c r="E81" s="387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142</v>
      </c>
      <c r="M81" s="38">
        <v>50</v>
      </c>
      <c r="N81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89"/>
      <c r="P81" s="389"/>
      <c r="Q81" s="389"/>
      <c r="R81" s="39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x14ac:dyDescent="0.2">
      <c r="A82" s="394"/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5"/>
      <c r="N82" s="391" t="s">
        <v>43</v>
      </c>
      <c r="O82" s="392"/>
      <c r="P82" s="392"/>
      <c r="Q82" s="392"/>
      <c r="R82" s="392"/>
      <c r="S82" s="392"/>
      <c r="T82" s="393"/>
      <c r="U82" s="43" t="s">
        <v>42</v>
      </c>
      <c r="V82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68"/>
      <c r="Z82" s="68"/>
    </row>
    <row r="83" spans="1:53" x14ac:dyDescent="0.2">
      <c r="A83" s="394"/>
      <c r="B83" s="394"/>
      <c r="C83" s="394"/>
      <c r="D83" s="394"/>
      <c r="E83" s="394"/>
      <c r="F83" s="394"/>
      <c r="G83" s="394"/>
      <c r="H83" s="394"/>
      <c r="I83" s="394"/>
      <c r="J83" s="394"/>
      <c r="K83" s="394"/>
      <c r="L83" s="394"/>
      <c r="M83" s="395"/>
      <c r="N83" s="391" t="s">
        <v>43</v>
      </c>
      <c r="O83" s="392"/>
      <c r="P83" s="392"/>
      <c r="Q83" s="392"/>
      <c r="R83" s="392"/>
      <c r="S83" s="392"/>
      <c r="T83" s="393"/>
      <c r="U83" s="43" t="s">
        <v>0</v>
      </c>
      <c r="V83" s="44">
        <f>IFERROR(SUM(V63:V81),"0")</f>
        <v>0</v>
      </c>
      <c r="W83" s="44">
        <f>IFERROR(SUM(W63:W81),"0")</f>
        <v>0</v>
      </c>
      <c r="X83" s="43"/>
      <c r="Y83" s="68"/>
      <c r="Z83" s="68"/>
    </row>
    <row r="84" spans="1:53" ht="14.25" customHeight="1" x14ac:dyDescent="0.25">
      <c r="A84" s="386" t="s">
        <v>108</v>
      </c>
      <c r="B84" s="386"/>
      <c r="C84" s="386"/>
      <c r="D84" s="386"/>
      <c r="E84" s="386"/>
      <c r="F84" s="386"/>
      <c r="G84" s="386"/>
      <c r="H84" s="386"/>
      <c r="I84" s="386"/>
      <c r="J84" s="386"/>
      <c r="K84" s="386"/>
      <c r="L84" s="386"/>
      <c r="M84" s="386"/>
      <c r="N84" s="386"/>
      <c r="O84" s="386"/>
      <c r="P84" s="386"/>
      <c r="Q84" s="386"/>
      <c r="R84" s="386"/>
      <c r="S84" s="386"/>
      <c r="T84" s="386"/>
      <c r="U84" s="386"/>
      <c r="V84" s="386"/>
      <c r="W84" s="386"/>
      <c r="X84" s="386"/>
      <c r="Y84" s="67"/>
      <c r="Z84" s="67"/>
    </row>
    <row r="85" spans="1:53" ht="16.5" customHeight="1" x14ac:dyDescent="0.25">
      <c r="A85" s="64" t="s">
        <v>174</v>
      </c>
      <c r="B85" s="64" t="s">
        <v>175</v>
      </c>
      <c r="C85" s="37">
        <v>4301020235</v>
      </c>
      <c r="D85" s="387">
        <v>4680115881488</v>
      </c>
      <c r="E85" s="387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9"/>
      <c r="P85" s="389"/>
      <c r="Q85" s="389"/>
      <c r="R85" s="390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176</v>
      </c>
      <c r="B86" s="64" t="s">
        <v>177</v>
      </c>
      <c r="C86" s="37">
        <v>4301020183</v>
      </c>
      <c r="D86" s="387">
        <v>4607091384765</v>
      </c>
      <c r="E86" s="387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31" t="s">
        <v>178</v>
      </c>
      <c r="O86" s="389"/>
      <c r="P86" s="389"/>
      <c r="Q86" s="389"/>
      <c r="R86" s="390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4301020228</v>
      </c>
      <c r="D87" s="387">
        <v>4680115882751</v>
      </c>
      <c r="E87" s="387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32" t="s">
        <v>181</v>
      </c>
      <c r="O87" s="389"/>
      <c r="P87" s="389"/>
      <c r="Q87" s="389"/>
      <c r="R87" s="390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4301020258</v>
      </c>
      <c r="D88" s="387">
        <v>4680115882775</v>
      </c>
      <c r="E88" s="387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185</v>
      </c>
      <c r="L88" s="39" t="s">
        <v>142</v>
      </c>
      <c r="M88" s="38">
        <v>50</v>
      </c>
      <c r="N88" s="433" t="s">
        <v>184</v>
      </c>
      <c r="O88" s="389"/>
      <c r="P88" s="389"/>
      <c r="Q88" s="389"/>
      <c r="R88" s="39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186</v>
      </c>
      <c r="B89" s="64" t="s">
        <v>187</v>
      </c>
      <c r="C89" s="37">
        <v>4301020217</v>
      </c>
      <c r="D89" s="387">
        <v>4680115880658</v>
      </c>
      <c r="E89" s="387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9"/>
      <c r="P89" s="389"/>
      <c r="Q89" s="389"/>
      <c r="R89" s="39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94"/>
      <c r="B90" s="394"/>
      <c r="C90" s="394"/>
      <c r="D90" s="394"/>
      <c r="E90" s="394"/>
      <c r="F90" s="394"/>
      <c r="G90" s="394"/>
      <c r="H90" s="394"/>
      <c r="I90" s="394"/>
      <c r="J90" s="394"/>
      <c r="K90" s="394"/>
      <c r="L90" s="394"/>
      <c r="M90" s="395"/>
      <c r="N90" s="391" t="s">
        <v>43</v>
      </c>
      <c r="O90" s="392"/>
      <c r="P90" s="392"/>
      <c r="Q90" s="392"/>
      <c r="R90" s="392"/>
      <c r="S90" s="392"/>
      <c r="T90" s="393"/>
      <c r="U90" s="43" t="s">
        <v>42</v>
      </c>
      <c r="V90" s="44">
        <f>IFERROR(V85/H85,"0")+IFERROR(V86/H86,"0")+IFERROR(V87/H87,"0")+IFERROR(V88/H88,"0")+IFERROR(V89/H89,"0")</f>
        <v>0</v>
      </c>
      <c r="W90" s="44">
        <f>IFERROR(W85/H85,"0")+IFERROR(W86/H86,"0")+IFERROR(W87/H87,"0")+IFERROR(W88/H88,"0")+IFERROR(W89/H89,"0")</f>
        <v>0</v>
      </c>
      <c r="X90" s="44">
        <f>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94"/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5"/>
      <c r="N91" s="391" t="s">
        <v>43</v>
      </c>
      <c r="O91" s="392"/>
      <c r="P91" s="392"/>
      <c r="Q91" s="392"/>
      <c r="R91" s="392"/>
      <c r="S91" s="392"/>
      <c r="T91" s="393"/>
      <c r="U91" s="43" t="s">
        <v>0</v>
      </c>
      <c r="V91" s="44">
        <f>IFERROR(SUM(V85:V89),"0")</f>
        <v>0</v>
      </c>
      <c r="W91" s="44">
        <f>IFERROR(SUM(W85:W89),"0")</f>
        <v>0</v>
      </c>
      <c r="X91" s="43"/>
      <c r="Y91" s="68"/>
      <c r="Z91" s="68"/>
    </row>
    <row r="92" spans="1:53" ht="14.25" customHeight="1" x14ac:dyDescent="0.25">
      <c r="A92" s="386" t="s">
        <v>76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6"/>
      <c r="S92" s="386"/>
      <c r="T92" s="386"/>
      <c r="U92" s="386"/>
      <c r="V92" s="386"/>
      <c r="W92" s="386"/>
      <c r="X92" s="386"/>
      <c r="Y92" s="67"/>
      <c r="Z92" s="67"/>
    </row>
    <row r="93" spans="1:53" ht="16.5" customHeight="1" x14ac:dyDescent="0.25">
      <c r="A93" s="64" t="s">
        <v>188</v>
      </c>
      <c r="B93" s="64" t="s">
        <v>189</v>
      </c>
      <c r="C93" s="37">
        <v>4301030895</v>
      </c>
      <c r="D93" s="387">
        <v>4607091387667</v>
      </c>
      <c r="E93" s="387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89"/>
      <c r="P93" s="389"/>
      <c r="Q93" s="389"/>
      <c r="R93" s="390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4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190</v>
      </c>
      <c r="B94" s="64" t="s">
        <v>191</v>
      </c>
      <c r="C94" s="37">
        <v>4301030961</v>
      </c>
      <c r="D94" s="387">
        <v>4607091387636</v>
      </c>
      <c r="E94" s="387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89"/>
      <c r="P94" s="389"/>
      <c r="Q94" s="389"/>
      <c r="R94" s="390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192</v>
      </c>
      <c r="B95" s="64" t="s">
        <v>193</v>
      </c>
      <c r="C95" s="37">
        <v>4301031078</v>
      </c>
      <c r="D95" s="387">
        <v>4607091384727</v>
      </c>
      <c r="E95" s="38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89"/>
      <c r="P95" s="389"/>
      <c r="Q95" s="389"/>
      <c r="R95" s="390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194</v>
      </c>
      <c r="B96" s="64" t="s">
        <v>195</v>
      </c>
      <c r="C96" s="37">
        <v>4301031080</v>
      </c>
      <c r="D96" s="387">
        <v>4607091386745</v>
      </c>
      <c r="E96" s="387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89"/>
      <c r="P96" s="389"/>
      <c r="Q96" s="389"/>
      <c r="R96" s="39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196</v>
      </c>
      <c r="B97" s="64" t="s">
        <v>197</v>
      </c>
      <c r="C97" s="37">
        <v>4301030963</v>
      </c>
      <c r="D97" s="387">
        <v>4607091382426</v>
      </c>
      <c r="E97" s="387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89"/>
      <c r="P97" s="389"/>
      <c r="Q97" s="389"/>
      <c r="R97" s="39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198</v>
      </c>
      <c r="B98" s="64" t="s">
        <v>199</v>
      </c>
      <c r="C98" s="37">
        <v>4301030962</v>
      </c>
      <c r="D98" s="387">
        <v>4607091386547</v>
      </c>
      <c r="E98" s="387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185</v>
      </c>
      <c r="L98" s="39" t="s">
        <v>79</v>
      </c>
      <c r="M98" s="38">
        <v>40</v>
      </c>
      <c r="N98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89"/>
      <c r="P98" s="389"/>
      <c r="Q98" s="389"/>
      <c r="R98" s="39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4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200</v>
      </c>
      <c r="B99" s="64" t="s">
        <v>201</v>
      </c>
      <c r="C99" s="37">
        <v>4301031079</v>
      </c>
      <c r="D99" s="387">
        <v>4607091384734</v>
      </c>
      <c r="E99" s="38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185</v>
      </c>
      <c r="L99" s="39" t="s">
        <v>79</v>
      </c>
      <c r="M99" s="38">
        <v>45</v>
      </c>
      <c r="N99" s="44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89"/>
      <c r="P99" s="389"/>
      <c r="Q99" s="389"/>
      <c r="R99" s="39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4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202</v>
      </c>
      <c r="B100" s="64" t="s">
        <v>203</v>
      </c>
      <c r="C100" s="37">
        <v>4301030964</v>
      </c>
      <c r="D100" s="387">
        <v>4607091382464</v>
      </c>
      <c r="E100" s="38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185</v>
      </c>
      <c r="L100" s="39" t="s">
        <v>79</v>
      </c>
      <c r="M100" s="38">
        <v>40</v>
      </c>
      <c r="N100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89"/>
      <c r="P100" s="389"/>
      <c r="Q100" s="389"/>
      <c r="R100" s="39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4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204</v>
      </c>
      <c r="B101" s="64" t="s">
        <v>205</v>
      </c>
      <c r="C101" s="37">
        <v>4301031234</v>
      </c>
      <c r="D101" s="387">
        <v>4680115883444</v>
      </c>
      <c r="E101" s="387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43" t="s">
        <v>206</v>
      </c>
      <c r="O101" s="389"/>
      <c r="P101" s="389"/>
      <c r="Q101" s="389"/>
      <c r="R101" s="39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4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207</v>
      </c>
      <c r="C102" s="37">
        <v>4301031235</v>
      </c>
      <c r="D102" s="387">
        <v>4680115883444</v>
      </c>
      <c r="E102" s="38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44" t="s">
        <v>206</v>
      </c>
      <c r="O102" s="389"/>
      <c r="P102" s="389"/>
      <c r="Q102" s="389"/>
      <c r="R102" s="39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4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94"/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5"/>
      <c r="N103" s="391" t="s">
        <v>43</v>
      </c>
      <c r="O103" s="392"/>
      <c r="P103" s="392"/>
      <c r="Q103" s="392"/>
      <c r="R103" s="392"/>
      <c r="S103" s="392"/>
      <c r="T103" s="393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94"/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5"/>
      <c r="N104" s="391" t="s">
        <v>43</v>
      </c>
      <c r="O104" s="392"/>
      <c r="P104" s="392"/>
      <c r="Q104" s="392"/>
      <c r="R104" s="392"/>
      <c r="S104" s="392"/>
      <c r="T104" s="393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86" t="s">
        <v>81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67"/>
      <c r="Z105" s="67"/>
    </row>
    <row r="106" spans="1:53" ht="27" customHeight="1" x14ac:dyDescent="0.25">
      <c r="A106" s="64" t="s">
        <v>208</v>
      </c>
      <c r="B106" s="64" t="s">
        <v>209</v>
      </c>
      <c r="C106" s="37">
        <v>4301051543</v>
      </c>
      <c r="D106" s="387">
        <v>4607091386967</v>
      </c>
      <c r="E106" s="387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45" t="s">
        <v>210</v>
      </c>
      <c r="O106" s="389"/>
      <c r="P106" s="389"/>
      <c r="Q106" s="389"/>
      <c r="R106" s="390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6" si="5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208</v>
      </c>
      <c r="B107" s="64" t="s">
        <v>211</v>
      </c>
      <c r="C107" s="37">
        <v>4301051437</v>
      </c>
      <c r="D107" s="387">
        <v>4607091386967</v>
      </c>
      <c r="E107" s="387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142</v>
      </c>
      <c r="M107" s="38">
        <v>45</v>
      </c>
      <c r="N107" s="446" t="s">
        <v>212</v>
      </c>
      <c r="O107" s="389"/>
      <c r="P107" s="389"/>
      <c r="Q107" s="389"/>
      <c r="R107" s="39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213</v>
      </c>
      <c r="B108" s="64" t="s">
        <v>214</v>
      </c>
      <c r="C108" s="37">
        <v>4301051611</v>
      </c>
      <c r="D108" s="387">
        <v>4607091385304</v>
      </c>
      <c r="E108" s="387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40</v>
      </c>
      <c r="N108" s="447" t="s">
        <v>215</v>
      </c>
      <c r="O108" s="389"/>
      <c r="P108" s="389"/>
      <c r="Q108" s="389"/>
      <c r="R108" s="39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216</v>
      </c>
      <c r="B109" s="64" t="s">
        <v>217</v>
      </c>
      <c r="C109" s="37">
        <v>4301051306</v>
      </c>
      <c r="D109" s="387">
        <v>4607091386264</v>
      </c>
      <c r="E109" s="387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89"/>
      <c r="P109" s="389"/>
      <c r="Q109" s="389"/>
      <c r="R109" s="39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218</v>
      </c>
      <c r="B110" s="64" t="s">
        <v>219</v>
      </c>
      <c r="C110" s="37">
        <v>4301051477</v>
      </c>
      <c r="D110" s="387">
        <v>4680115882584</v>
      </c>
      <c r="E110" s="387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49" t="s">
        <v>220</v>
      </c>
      <c r="O110" s="389"/>
      <c r="P110" s="389"/>
      <c r="Q110" s="389"/>
      <c r="R110" s="39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5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221</v>
      </c>
      <c r="C111" s="37">
        <v>4301051476</v>
      </c>
      <c r="D111" s="387">
        <v>4680115882584</v>
      </c>
      <c r="E111" s="387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50" t="s">
        <v>222</v>
      </c>
      <c r="O111" s="389"/>
      <c r="P111" s="389"/>
      <c r="Q111" s="389"/>
      <c r="R111" s="39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5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223</v>
      </c>
      <c r="B112" s="64" t="s">
        <v>224</v>
      </c>
      <c r="C112" s="37">
        <v>4301051436</v>
      </c>
      <c r="D112" s="387">
        <v>4607091385731</v>
      </c>
      <c r="E112" s="387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142</v>
      </c>
      <c r="M112" s="38">
        <v>45</v>
      </c>
      <c r="N112" s="451" t="s">
        <v>225</v>
      </c>
      <c r="O112" s="389"/>
      <c r="P112" s="389"/>
      <c r="Q112" s="389"/>
      <c r="R112" s="39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5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226</v>
      </c>
      <c r="B113" s="64" t="s">
        <v>227</v>
      </c>
      <c r="C113" s="37">
        <v>4301051439</v>
      </c>
      <c r="D113" s="387">
        <v>4680115880214</v>
      </c>
      <c r="E113" s="387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142</v>
      </c>
      <c r="M113" s="38">
        <v>45</v>
      </c>
      <c r="N113" s="452" t="s">
        <v>228</v>
      </c>
      <c r="O113" s="389"/>
      <c r="P113" s="389"/>
      <c r="Q113" s="389"/>
      <c r="R113" s="39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5"/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229</v>
      </c>
      <c r="B114" s="64" t="s">
        <v>230</v>
      </c>
      <c r="C114" s="37">
        <v>4301051438</v>
      </c>
      <c r="D114" s="387">
        <v>4680115880894</v>
      </c>
      <c r="E114" s="387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142</v>
      </c>
      <c r="M114" s="38">
        <v>45</v>
      </c>
      <c r="N114" s="453" t="s">
        <v>231</v>
      </c>
      <c r="O114" s="389"/>
      <c r="P114" s="389"/>
      <c r="Q114" s="389"/>
      <c r="R114" s="39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5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232</v>
      </c>
      <c r="B115" s="64" t="s">
        <v>233</v>
      </c>
      <c r="C115" s="37">
        <v>4301051313</v>
      </c>
      <c r="D115" s="387">
        <v>4607091385427</v>
      </c>
      <c r="E115" s="387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89"/>
      <c r="P115" s="389"/>
      <c r="Q115" s="389"/>
      <c r="R115" s="39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5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234</v>
      </c>
      <c r="B116" s="64" t="s">
        <v>235</v>
      </c>
      <c r="C116" s="37">
        <v>4301051480</v>
      </c>
      <c r="D116" s="387">
        <v>4680115882645</v>
      </c>
      <c r="E116" s="387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55" t="s">
        <v>236</v>
      </c>
      <c r="O116" s="389"/>
      <c r="P116" s="389"/>
      <c r="Q116" s="389"/>
      <c r="R116" s="390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5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x14ac:dyDescent="0.2">
      <c r="A117" s="394"/>
      <c r="B117" s="394"/>
      <c r="C117" s="394"/>
      <c r="D117" s="394"/>
      <c r="E117" s="394"/>
      <c r="F117" s="394"/>
      <c r="G117" s="394"/>
      <c r="H117" s="394"/>
      <c r="I117" s="394"/>
      <c r="J117" s="394"/>
      <c r="K117" s="394"/>
      <c r="L117" s="394"/>
      <c r="M117" s="395"/>
      <c r="N117" s="391" t="s">
        <v>43</v>
      </c>
      <c r="O117" s="392"/>
      <c r="P117" s="392"/>
      <c r="Q117" s="392"/>
      <c r="R117" s="392"/>
      <c r="S117" s="392"/>
      <c r="T117" s="393"/>
      <c r="U117" s="43" t="s">
        <v>42</v>
      </c>
      <c r="V117" s="4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4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94"/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5"/>
      <c r="N118" s="391" t="s">
        <v>43</v>
      </c>
      <c r="O118" s="392"/>
      <c r="P118" s="392"/>
      <c r="Q118" s="392"/>
      <c r="R118" s="392"/>
      <c r="S118" s="392"/>
      <c r="T118" s="393"/>
      <c r="U118" s="43" t="s">
        <v>0</v>
      </c>
      <c r="V118" s="44">
        <f>IFERROR(SUM(V106:V116),"0")</f>
        <v>0</v>
      </c>
      <c r="W118" s="44">
        <f>IFERROR(SUM(W106:W116),"0")</f>
        <v>0</v>
      </c>
      <c r="X118" s="43"/>
      <c r="Y118" s="68"/>
      <c r="Z118" s="68"/>
    </row>
    <row r="119" spans="1:53" ht="14.25" customHeight="1" x14ac:dyDescent="0.25">
      <c r="A119" s="386" t="s">
        <v>237</v>
      </c>
      <c r="B119" s="386"/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6"/>
      <c r="P119" s="386"/>
      <c r="Q119" s="386"/>
      <c r="R119" s="386"/>
      <c r="S119" s="386"/>
      <c r="T119" s="386"/>
      <c r="U119" s="386"/>
      <c r="V119" s="386"/>
      <c r="W119" s="386"/>
      <c r="X119" s="386"/>
      <c r="Y119" s="67"/>
      <c r="Z119" s="67"/>
    </row>
    <row r="120" spans="1:53" ht="27" customHeight="1" x14ac:dyDescent="0.25">
      <c r="A120" s="64" t="s">
        <v>238</v>
      </c>
      <c r="B120" s="64" t="s">
        <v>239</v>
      </c>
      <c r="C120" s="37">
        <v>4301060296</v>
      </c>
      <c r="D120" s="387">
        <v>4607091383065</v>
      </c>
      <c r="E120" s="387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89"/>
      <c r="P120" s="389"/>
      <c r="Q120" s="389"/>
      <c r="R120" s="390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240</v>
      </c>
      <c r="B121" s="64" t="s">
        <v>241</v>
      </c>
      <c r="C121" s="37">
        <v>4301060350</v>
      </c>
      <c r="D121" s="387">
        <v>4680115881532</v>
      </c>
      <c r="E121" s="387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112</v>
      </c>
      <c r="L121" s="39" t="s">
        <v>142</v>
      </c>
      <c r="M121" s="38">
        <v>30</v>
      </c>
      <c r="N121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89"/>
      <c r="P121" s="389"/>
      <c r="Q121" s="389"/>
      <c r="R121" s="390"/>
      <c r="S121" s="40" t="s">
        <v>48</v>
      </c>
      <c r="T121" s="40" t="s">
        <v>137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242</v>
      </c>
      <c r="C122" s="37">
        <v>4301060371</v>
      </c>
      <c r="D122" s="387">
        <v>4680115881532</v>
      </c>
      <c r="E122" s="387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112</v>
      </c>
      <c r="L122" s="39" t="s">
        <v>79</v>
      </c>
      <c r="M122" s="38">
        <v>30</v>
      </c>
      <c r="N122" s="458" t="s">
        <v>243</v>
      </c>
      <c r="O122" s="389"/>
      <c r="P122" s="389"/>
      <c r="Q122" s="389"/>
      <c r="R122" s="390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244</v>
      </c>
      <c r="B123" s="64" t="s">
        <v>245</v>
      </c>
      <c r="C123" s="37">
        <v>4301060356</v>
      </c>
      <c r="D123" s="387">
        <v>4680115882652</v>
      </c>
      <c r="E123" s="38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9" t="s">
        <v>246</v>
      </c>
      <c r="O123" s="389"/>
      <c r="P123" s="389"/>
      <c r="Q123" s="389"/>
      <c r="R123" s="390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247</v>
      </c>
      <c r="B124" s="64" t="s">
        <v>248</v>
      </c>
      <c r="C124" s="37">
        <v>4301060351</v>
      </c>
      <c r="D124" s="387">
        <v>4680115881464</v>
      </c>
      <c r="E124" s="387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142</v>
      </c>
      <c r="M124" s="38">
        <v>30</v>
      </c>
      <c r="N124" s="460" t="s">
        <v>249</v>
      </c>
      <c r="O124" s="389"/>
      <c r="P124" s="389"/>
      <c r="Q124" s="389"/>
      <c r="R124" s="390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94"/>
      <c r="B125" s="394"/>
      <c r="C125" s="394"/>
      <c r="D125" s="394"/>
      <c r="E125" s="394"/>
      <c r="F125" s="394"/>
      <c r="G125" s="394"/>
      <c r="H125" s="394"/>
      <c r="I125" s="394"/>
      <c r="J125" s="394"/>
      <c r="K125" s="394"/>
      <c r="L125" s="394"/>
      <c r="M125" s="395"/>
      <c r="N125" s="391" t="s">
        <v>43</v>
      </c>
      <c r="O125" s="392"/>
      <c r="P125" s="392"/>
      <c r="Q125" s="392"/>
      <c r="R125" s="392"/>
      <c r="S125" s="392"/>
      <c r="T125" s="393"/>
      <c r="U125" s="43" t="s">
        <v>42</v>
      </c>
      <c r="V125" s="44">
        <f>IFERROR(V120/H120,"0")+IFERROR(V121/H121,"0")+IFERROR(V122/H122,"0")+IFERROR(V123/H123,"0")+IFERROR(V124/H124,"0")</f>
        <v>0</v>
      </c>
      <c r="W125" s="44">
        <f>IFERROR(W120/H120,"0")+IFERROR(W121/H121,"0")+IFERROR(W122/H122,"0")+IFERROR(W123/H123,"0")+IFERROR(W124/H124,"0")</f>
        <v>0</v>
      </c>
      <c r="X125" s="44">
        <f>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94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5"/>
      <c r="N126" s="391" t="s">
        <v>43</v>
      </c>
      <c r="O126" s="392"/>
      <c r="P126" s="392"/>
      <c r="Q126" s="392"/>
      <c r="R126" s="392"/>
      <c r="S126" s="392"/>
      <c r="T126" s="393"/>
      <c r="U126" s="43" t="s">
        <v>0</v>
      </c>
      <c r="V126" s="44">
        <f>IFERROR(SUM(V120:V124),"0")</f>
        <v>0</v>
      </c>
      <c r="W126" s="44">
        <f>IFERROR(SUM(W120:W124),"0")</f>
        <v>0</v>
      </c>
      <c r="X126" s="43"/>
      <c r="Y126" s="68"/>
      <c r="Z126" s="68"/>
    </row>
    <row r="127" spans="1:53" ht="16.5" customHeight="1" x14ac:dyDescent="0.25">
      <c r="A127" s="385" t="s">
        <v>250</v>
      </c>
      <c r="B127" s="385"/>
      <c r="C127" s="385"/>
      <c r="D127" s="385"/>
      <c r="E127" s="385"/>
      <c r="F127" s="385"/>
      <c r="G127" s="385"/>
      <c r="H127" s="385"/>
      <c r="I127" s="385"/>
      <c r="J127" s="385"/>
      <c r="K127" s="385"/>
      <c r="L127" s="385"/>
      <c r="M127" s="385"/>
      <c r="N127" s="385"/>
      <c r="O127" s="385"/>
      <c r="P127" s="385"/>
      <c r="Q127" s="385"/>
      <c r="R127" s="385"/>
      <c r="S127" s="385"/>
      <c r="T127" s="385"/>
      <c r="U127" s="385"/>
      <c r="V127" s="385"/>
      <c r="W127" s="385"/>
      <c r="X127" s="385"/>
      <c r="Y127" s="66"/>
      <c r="Z127" s="66"/>
    </row>
    <row r="128" spans="1:53" ht="14.25" customHeight="1" x14ac:dyDescent="0.25">
      <c r="A128" s="386" t="s">
        <v>81</v>
      </c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67"/>
      <c r="Z128" s="67"/>
    </row>
    <row r="129" spans="1:53" ht="27" customHeight="1" x14ac:dyDescent="0.25">
      <c r="A129" s="64" t="s">
        <v>251</v>
      </c>
      <c r="B129" s="64" t="s">
        <v>252</v>
      </c>
      <c r="C129" s="37">
        <v>4301051612</v>
      </c>
      <c r="D129" s="387">
        <v>4607091385168</v>
      </c>
      <c r="E129" s="387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112</v>
      </c>
      <c r="L129" s="39" t="s">
        <v>79</v>
      </c>
      <c r="M129" s="38">
        <v>45</v>
      </c>
      <c r="N129" s="461" t="s">
        <v>253</v>
      </c>
      <c r="O129" s="389"/>
      <c r="P129" s="389"/>
      <c r="Q129" s="389"/>
      <c r="R129" s="390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254</v>
      </c>
      <c r="B130" s="64" t="s">
        <v>255</v>
      </c>
      <c r="C130" s="37">
        <v>4301051362</v>
      </c>
      <c r="D130" s="387">
        <v>4607091383256</v>
      </c>
      <c r="E130" s="387"/>
      <c r="F130" s="63">
        <v>0.33</v>
      </c>
      <c r="G130" s="38">
        <v>6</v>
      </c>
      <c r="H130" s="63">
        <v>1.98</v>
      </c>
      <c r="I130" s="63">
        <v>2.246</v>
      </c>
      <c r="J130" s="38">
        <v>156</v>
      </c>
      <c r="K130" s="38" t="s">
        <v>80</v>
      </c>
      <c r="L130" s="39" t="s">
        <v>142</v>
      </c>
      <c r="M130" s="38">
        <v>45</v>
      </c>
      <c r="N130" s="4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89"/>
      <c r="P130" s="389"/>
      <c r="Q130" s="389"/>
      <c r="R130" s="39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256</v>
      </c>
      <c r="B131" s="64" t="s">
        <v>257</v>
      </c>
      <c r="C131" s="37">
        <v>4301051358</v>
      </c>
      <c r="D131" s="387">
        <v>4607091385748</v>
      </c>
      <c r="E131" s="387"/>
      <c r="F131" s="63">
        <v>0.45</v>
      </c>
      <c r="G131" s="38">
        <v>6</v>
      </c>
      <c r="H131" s="63">
        <v>2.7</v>
      </c>
      <c r="I131" s="63">
        <v>2.972</v>
      </c>
      <c r="J131" s="38">
        <v>156</v>
      </c>
      <c r="K131" s="38" t="s">
        <v>80</v>
      </c>
      <c r="L131" s="39" t="s">
        <v>142</v>
      </c>
      <c r="M131" s="38">
        <v>45</v>
      </c>
      <c r="N131" s="4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89"/>
      <c r="P131" s="389"/>
      <c r="Q131" s="389"/>
      <c r="R131" s="39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x14ac:dyDescent="0.2">
      <c r="A132" s="394"/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5"/>
      <c r="N132" s="391" t="s">
        <v>43</v>
      </c>
      <c r="O132" s="392"/>
      <c r="P132" s="392"/>
      <c r="Q132" s="392"/>
      <c r="R132" s="392"/>
      <c r="S132" s="392"/>
      <c r="T132" s="393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94"/>
      <c r="B133" s="394"/>
      <c r="C133" s="394"/>
      <c r="D133" s="394"/>
      <c r="E133" s="394"/>
      <c r="F133" s="394"/>
      <c r="G133" s="394"/>
      <c r="H133" s="394"/>
      <c r="I133" s="394"/>
      <c r="J133" s="394"/>
      <c r="K133" s="394"/>
      <c r="L133" s="394"/>
      <c r="M133" s="395"/>
      <c r="N133" s="391" t="s">
        <v>43</v>
      </c>
      <c r="O133" s="392"/>
      <c r="P133" s="392"/>
      <c r="Q133" s="392"/>
      <c r="R133" s="392"/>
      <c r="S133" s="392"/>
      <c r="T133" s="393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27.75" customHeight="1" x14ac:dyDescent="0.2">
      <c r="A134" s="384" t="s">
        <v>258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4"/>
      <c r="M134" s="384"/>
      <c r="N134" s="384"/>
      <c r="O134" s="384"/>
      <c r="P134" s="384"/>
      <c r="Q134" s="384"/>
      <c r="R134" s="384"/>
      <c r="S134" s="384"/>
      <c r="T134" s="384"/>
      <c r="U134" s="384"/>
      <c r="V134" s="384"/>
      <c r="W134" s="384"/>
      <c r="X134" s="384"/>
      <c r="Y134" s="55"/>
      <c r="Z134" s="55"/>
    </row>
    <row r="135" spans="1:53" ht="16.5" customHeight="1" x14ac:dyDescent="0.25">
      <c r="A135" s="385" t="s">
        <v>259</v>
      </c>
      <c r="B135" s="385"/>
      <c r="C135" s="385"/>
      <c r="D135" s="385"/>
      <c r="E135" s="385"/>
      <c r="F135" s="385"/>
      <c r="G135" s="385"/>
      <c r="H135" s="385"/>
      <c r="I135" s="385"/>
      <c r="J135" s="385"/>
      <c r="K135" s="385"/>
      <c r="L135" s="385"/>
      <c r="M135" s="385"/>
      <c r="N135" s="385"/>
      <c r="O135" s="385"/>
      <c r="P135" s="385"/>
      <c r="Q135" s="385"/>
      <c r="R135" s="385"/>
      <c r="S135" s="385"/>
      <c r="T135" s="385"/>
      <c r="U135" s="385"/>
      <c r="V135" s="385"/>
      <c r="W135" s="385"/>
      <c r="X135" s="385"/>
      <c r="Y135" s="66"/>
      <c r="Z135" s="66"/>
    </row>
    <row r="136" spans="1:53" ht="14.25" customHeight="1" x14ac:dyDescent="0.25">
      <c r="A136" s="386" t="s">
        <v>116</v>
      </c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X136" s="386"/>
      <c r="Y136" s="67"/>
      <c r="Z136" s="67"/>
    </row>
    <row r="137" spans="1:53" ht="27" customHeight="1" x14ac:dyDescent="0.25">
      <c r="A137" s="64" t="s">
        <v>260</v>
      </c>
      <c r="B137" s="64" t="s">
        <v>261</v>
      </c>
      <c r="C137" s="37">
        <v>4301011223</v>
      </c>
      <c r="D137" s="387">
        <v>4607091383423</v>
      </c>
      <c r="E137" s="387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142</v>
      </c>
      <c r="M137" s="38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89"/>
      <c r="P137" s="389"/>
      <c r="Q137" s="389"/>
      <c r="R137" s="390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262</v>
      </c>
      <c r="B138" s="64" t="s">
        <v>263</v>
      </c>
      <c r="C138" s="37">
        <v>4301011338</v>
      </c>
      <c r="D138" s="387">
        <v>4607091381405</v>
      </c>
      <c r="E138" s="387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79</v>
      </c>
      <c r="M138" s="38">
        <v>35</v>
      </c>
      <c r="N138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89"/>
      <c r="P138" s="389"/>
      <c r="Q138" s="389"/>
      <c r="R138" s="390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264</v>
      </c>
      <c r="B139" s="64" t="s">
        <v>265</v>
      </c>
      <c r="C139" s="37">
        <v>4301011333</v>
      </c>
      <c r="D139" s="387">
        <v>4607091386516</v>
      </c>
      <c r="E139" s="387"/>
      <c r="F139" s="63">
        <v>1.4</v>
      </c>
      <c r="G139" s="38">
        <v>8</v>
      </c>
      <c r="H139" s="63">
        <v>11.2</v>
      </c>
      <c r="I139" s="63">
        <v>11.776</v>
      </c>
      <c r="J139" s="38">
        <v>56</v>
      </c>
      <c r="K139" s="38" t="s">
        <v>112</v>
      </c>
      <c r="L139" s="39" t="s">
        <v>79</v>
      </c>
      <c r="M139" s="38">
        <v>30</v>
      </c>
      <c r="N139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89"/>
      <c r="P139" s="389"/>
      <c r="Q139" s="389"/>
      <c r="R139" s="39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x14ac:dyDescent="0.2">
      <c r="A140" s="394"/>
      <c r="B140" s="394"/>
      <c r="C140" s="394"/>
      <c r="D140" s="394"/>
      <c r="E140" s="394"/>
      <c r="F140" s="394"/>
      <c r="G140" s="394"/>
      <c r="H140" s="394"/>
      <c r="I140" s="394"/>
      <c r="J140" s="394"/>
      <c r="K140" s="394"/>
      <c r="L140" s="394"/>
      <c r="M140" s="395"/>
      <c r="N140" s="391" t="s">
        <v>43</v>
      </c>
      <c r="O140" s="392"/>
      <c r="P140" s="392"/>
      <c r="Q140" s="392"/>
      <c r="R140" s="392"/>
      <c r="S140" s="392"/>
      <c r="T140" s="393"/>
      <c r="U140" s="43" t="s">
        <v>42</v>
      </c>
      <c r="V140" s="44">
        <f>IFERROR(V137/H137,"0")+IFERROR(V138/H138,"0")+IFERROR(V139/H139,"0")</f>
        <v>0</v>
      </c>
      <c r="W140" s="44">
        <f>IFERROR(W137/H137,"0")+IFERROR(W138/H138,"0")+IFERROR(W139/H139,"0")</f>
        <v>0</v>
      </c>
      <c r="X140" s="44">
        <f>IFERROR(IF(X137="",0,X137),"0")+IFERROR(IF(X138="",0,X138),"0")+IFERROR(IF(X139="",0,X139),"0")</f>
        <v>0</v>
      </c>
      <c r="Y140" s="68"/>
      <c r="Z140" s="68"/>
    </row>
    <row r="141" spans="1:53" x14ac:dyDescent="0.2">
      <c r="A141" s="394"/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5"/>
      <c r="N141" s="391" t="s">
        <v>43</v>
      </c>
      <c r="O141" s="392"/>
      <c r="P141" s="392"/>
      <c r="Q141" s="392"/>
      <c r="R141" s="392"/>
      <c r="S141" s="392"/>
      <c r="T141" s="393"/>
      <c r="U141" s="43" t="s">
        <v>0</v>
      </c>
      <c r="V141" s="44">
        <f>IFERROR(SUM(V137:V139),"0")</f>
        <v>0</v>
      </c>
      <c r="W141" s="44">
        <f>IFERROR(SUM(W137:W139),"0")</f>
        <v>0</v>
      </c>
      <c r="X141" s="43"/>
      <c r="Y141" s="68"/>
      <c r="Z141" s="68"/>
    </row>
    <row r="142" spans="1:53" ht="16.5" customHeight="1" x14ac:dyDescent="0.25">
      <c r="A142" s="385" t="s">
        <v>266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66"/>
      <c r="Z142" s="66"/>
    </row>
    <row r="143" spans="1:53" ht="14.25" customHeight="1" x14ac:dyDescent="0.25">
      <c r="A143" s="386" t="s">
        <v>76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67"/>
      <c r="Z143" s="67"/>
    </row>
    <row r="144" spans="1:53" ht="27" customHeight="1" x14ac:dyDescent="0.25">
      <c r="A144" s="64" t="s">
        <v>267</v>
      </c>
      <c r="B144" s="64" t="s">
        <v>268</v>
      </c>
      <c r="C144" s="37">
        <v>4301031191</v>
      </c>
      <c r="D144" s="387">
        <v>4680115880993</v>
      </c>
      <c r="E144" s="387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89"/>
      <c r="P144" s="389"/>
      <c r="Q144" s="389"/>
      <c r="R144" s="390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ref="W144:W152" si="6">IFERROR(IF(V144="",0,CEILING((V144/$H144),1)*$H144),"")</f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269</v>
      </c>
      <c r="B145" s="64" t="s">
        <v>270</v>
      </c>
      <c r="C145" s="37">
        <v>4301031204</v>
      </c>
      <c r="D145" s="387">
        <v>4680115881761</v>
      </c>
      <c r="E145" s="387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89"/>
      <c r="P145" s="389"/>
      <c r="Q145" s="389"/>
      <c r="R145" s="390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6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4301031201</v>
      </c>
      <c r="D146" s="387">
        <v>4680115881563</v>
      </c>
      <c r="E146" s="387"/>
      <c r="F146" s="63">
        <v>0.7</v>
      </c>
      <c r="G146" s="38">
        <v>6</v>
      </c>
      <c r="H146" s="63">
        <v>4.2</v>
      </c>
      <c r="I146" s="63">
        <v>4.4000000000000004</v>
      </c>
      <c r="J146" s="38">
        <v>156</v>
      </c>
      <c r="K146" s="38" t="s">
        <v>80</v>
      </c>
      <c r="L146" s="39" t="s">
        <v>79</v>
      </c>
      <c r="M146" s="38">
        <v>40</v>
      </c>
      <c r="N146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89"/>
      <c r="P146" s="389"/>
      <c r="Q146" s="389"/>
      <c r="R146" s="39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6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4301031199</v>
      </c>
      <c r="D147" s="387">
        <v>4680115880986</v>
      </c>
      <c r="E147" s="387"/>
      <c r="F147" s="63">
        <v>0.35</v>
      </c>
      <c r="G147" s="38">
        <v>6</v>
      </c>
      <c r="H147" s="63">
        <v>2.1</v>
      </c>
      <c r="I147" s="63">
        <v>2.23</v>
      </c>
      <c r="J147" s="38">
        <v>234</v>
      </c>
      <c r="K147" s="38" t="s">
        <v>185</v>
      </c>
      <c r="L147" s="39" t="s">
        <v>79</v>
      </c>
      <c r="M147" s="38">
        <v>40</v>
      </c>
      <c r="N147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89"/>
      <c r="P147" s="389"/>
      <c r="Q147" s="389"/>
      <c r="R147" s="39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6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4301031190</v>
      </c>
      <c r="D148" s="387">
        <v>4680115880207</v>
      </c>
      <c r="E148" s="387"/>
      <c r="F148" s="63">
        <v>0.4</v>
      </c>
      <c r="G148" s="38">
        <v>6</v>
      </c>
      <c r="H148" s="63">
        <v>2.4</v>
      </c>
      <c r="I148" s="63">
        <v>2.63</v>
      </c>
      <c r="J148" s="38">
        <v>156</v>
      </c>
      <c r="K148" s="38" t="s">
        <v>80</v>
      </c>
      <c r="L148" s="39" t="s">
        <v>79</v>
      </c>
      <c r="M148" s="38">
        <v>40</v>
      </c>
      <c r="N148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89"/>
      <c r="P148" s="389"/>
      <c r="Q148" s="389"/>
      <c r="R148" s="39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6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4301031205</v>
      </c>
      <c r="D149" s="387">
        <v>4680115881785</v>
      </c>
      <c r="E149" s="38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185</v>
      </c>
      <c r="L149" s="39" t="s">
        <v>79</v>
      </c>
      <c r="M149" s="38">
        <v>40</v>
      </c>
      <c r="N149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89"/>
      <c r="P149" s="389"/>
      <c r="Q149" s="389"/>
      <c r="R149" s="39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6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4301031202</v>
      </c>
      <c r="D150" s="387">
        <v>4680115881679</v>
      </c>
      <c r="E150" s="387"/>
      <c r="F150" s="63">
        <v>0.35</v>
      </c>
      <c r="G150" s="38">
        <v>6</v>
      </c>
      <c r="H150" s="63">
        <v>2.1</v>
      </c>
      <c r="I150" s="63">
        <v>2.2000000000000002</v>
      </c>
      <c r="J150" s="38">
        <v>234</v>
      </c>
      <c r="K150" s="38" t="s">
        <v>185</v>
      </c>
      <c r="L150" s="39" t="s">
        <v>79</v>
      </c>
      <c r="M150" s="38">
        <v>40</v>
      </c>
      <c r="N150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89"/>
      <c r="P150" s="389"/>
      <c r="Q150" s="389"/>
      <c r="R150" s="39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6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4301031158</v>
      </c>
      <c r="D151" s="387">
        <v>4680115880191</v>
      </c>
      <c r="E151" s="387"/>
      <c r="F151" s="63">
        <v>0.4</v>
      </c>
      <c r="G151" s="38">
        <v>6</v>
      </c>
      <c r="H151" s="63">
        <v>2.4</v>
      </c>
      <c r="I151" s="63">
        <v>2.6</v>
      </c>
      <c r="J151" s="38">
        <v>156</v>
      </c>
      <c r="K151" s="38" t="s">
        <v>80</v>
      </c>
      <c r="L151" s="39" t="s">
        <v>79</v>
      </c>
      <c r="M151" s="38">
        <v>40</v>
      </c>
      <c r="N151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89"/>
      <c r="P151" s="389"/>
      <c r="Q151" s="389"/>
      <c r="R151" s="39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6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16.5" customHeight="1" x14ac:dyDescent="0.25">
      <c r="A152" s="64" t="s">
        <v>283</v>
      </c>
      <c r="B152" s="64" t="s">
        <v>284</v>
      </c>
      <c r="C152" s="37">
        <v>4301031245</v>
      </c>
      <c r="D152" s="387">
        <v>4680115883963</v>
      </c>
      <c r="E152" s="387"/>
      <c r="F152" s="63">
        <v>0.28000000000000003</v>
      </c>
      <c r="G152" s="38">
        <v>6</v>
      </c>
      <c r="H152" s="63">
        <v>1.68</v>
      </c>
      <c r="I152" s="63">
        <v>1.78</v>
      </c>
      <c r="J152" s="38">
        <v>234</v>
      </c>
      <c r="K152" s="38" t="s">
        <v>185</v>
      </c>
      <c r="L152" s="39" t="s">
        <v>79</v>
      </c>
      <c r="M152" s="38">
        <v>40</v>
      </c>
      <c r="N152" s="475" t="s">
        <v>285</v>
      </c>
      <c r="O152" s="389"/>
      <c r="P152" s="389"/>
      <c r="Q152" s="389"/>
      <c r="R152" s="39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6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5"/>
      <c r="N153" s="391" t="s">
        <v>43</v>
      </c>
      <c r="O153" s="392"/>
      <c r="P153" s="392"/>
      <c r="Q153" s="392"/>
      <c r="R153" s="392"/>
      <c r="S153" s="392"/>
      <c r="T153" s="393"/>
      <c r="U153" s="43" t="s">
        <v>42</v>
      </c>
      <c r="V153" s="44">
        <f>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IFERROR(W144/H144,"0")+IFERROR(W145/H145,"0")+IFERROR(W146/H146,"0")+IFERROR(W147/H147,"0")+IFERROR(W148/H148,"0")+IFERROR(W149/H149,"0")+IFERROR(W150/H150,"0")+IFERROR(W151/H151,"0")+IFERROR(W152/H152,"0")</f>
        <v>0</v>
      </c>
      <c r="X153" s="44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68"/>
      <c r="Z153" s="68"/>
    </row>
    <row r="154" spans="1:53" x14ac:dyDescent="0.2">
      <c r="A154" s="394"/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5"/>
      <c r="N154" s="391" t="s">
        <v>43</v>
      </c>
      <c r="O154" s="392"/>
      <c r="P154" s="392"/>
      <c r="Q154" s="392"/>
      <c r="R154" s="392"/>
      <c r="S154" s="392"/>
      <c r="T154" s="393"/>
      <c r="U154" s="43" t="s">
        <v>0</v>
      </c>
      <c r="V154" s="44">
        <f>IFERROR(SUM(V144:V152),"0")</f>
        <v>0</v>
      </c>
      <c r="W154" s="44">
        <f>IFERROR(SUM(W144:W152),"0")</f>
        <v>0</v>
      </c>
      <c r="X154" s="43"/>
      <c r="Y154" s="68"/>
      <c r="Z154" s="68"/>
    </row>
    <row r="155" spans="1:53" ht="16.5" customHeight="1" x14ac:dyDescent="0.25">
      <c r="A155" s="385" t="s">
        <v>286</v>
      </c>
      <c r="B155" s="385"/>
      <c r="C155" s="385"/>
      <c r="D155" s="385"/>
      <c r="E155" s="385"/>
      <c r="F155" s="385"/>
      <c r="G155" s="385"/>
      <c r="H155" s="385"/>
      <c r="I155" s="385"/>
      <c r="J155" s="385"/>
      <c r="K155" s="385"/>
      <c r="L155" s="385"/>
      <c r="M155" s="385"/>
      <c r="N155" s="385"/>
      <c r="O155" s="385"/>
      <c r="P155" s="385"/>
      <c r="Q155" s="385"/>
      <c r="R155" s="385"/>
      <c r="S155" s="385"/>
      <c r="T155" s="385"/>
      <c r="U155" s="385"/>
      <c r="V155" s="385"/>
      <c r="W155" s="385"/>
      <c r="X155" s="385"/>
      <c r="Y155" s="66"/>
      <c r="Z155" s="66"/>
    </row>
    <row r="156" spans="1:53" ht="14.25" customHeight="1" x14ac:dyDescent="0.25">
      <c r="A156" s="386" t="s">
        <v>116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67"/>
      <c r="Z156" s="67"/>
    </row>
    <row r="157" spans="1:53" ht="16.5" customHeight="1" x14ac:dyDescent="0.25">
      <c r="A157" s="64" t="s">
        <v>287</v>
      </c>
      <c r="B157" s="64" t="s">
        <v>288</v>
      </c>
      <c r="C157" s="37">
        <v>4301011450</v>
      </c>
      <c r="D157" s="387">
        <v>4680115881402</v>
      </c>
      <c r="E157" s="387"/>
      <c r="F157" s="63">
        <v>1.35</v>
      </c>
      <c r="G157" s="38">
        <v>8</v>
      </c>
      <c r="H157" s="63">
        <v>10.8</v>
      </c>
      <c r="I157" s="63">
        <v>11.28</v>
      </c>
      <c r="J157" s="38">
        <v>56</v>
      </c>
      <c r="K157" s="38" t="s">
        <v>112</v>
      </c>
      <c r="L157" s="39" t="s">
        <v>111</v>
      </c>
      <c r="M157" s="38">
        <v>55</v>
      </c>
      <c r="N157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89"/>
      <c r="P157" s="389"/>
      <c r="Q157" s="389"/>
      <c r="R157" s="390"/>
      <c r="S157" s="40" t="s">
        <v>48</v>
      </c>
      <c r="T157" s="40" t="s">
        <v>48</v>
      </c>
      <c r="U157" s="41" t="s">
        <v>0</v>
      </c>
      <c r="V157" s="59">
        <v>0</v>
      </c>
      <c r="W157" s="56">
        <f>IFERROR(IF(V157="",0,CEILING((V157/$H157),1)*$H157),"")</f>
        <v>0</v>
      </c>
      <c r="X157" s="42" t="str">
        <f>IFERROR(IF(W157=0,"",ROUNDUP(W157/H157,0)*0.02175),"")</f>
        <v/>
      </c>
      <c r="Y157" s="69" t="s">
        <v>48</v>
      </c>
      <c r="Z157" s="70" t="s">
        <v>48</v>
      </c>
      <c r="AD157" s="71"/>
      <c r="BA157" s="154" t="s">
        <v>66</v>
      </c>
    </row>
    <row r="158" spans="1:53" ht="27" customHeight="1" x14ac:dyDescent="0.25">
      <c r="A158" s="64" t="s">
        <v>289</v>
      </c>
      <c r="B158" s="64" t="s">
        <v>290</v>
      </c>
      <c r="C158" s="37">
        <v>4301011454</v>
      </c>
      <c r="D158" s="387">
        <v>4680115881396</v>
      </c>
      <c r="E158" s="387"/>
      <c r="F158" s="63">
        <v>0.45</v>
      </c>
      <c r="G158" s="38">
        <v>6</v>
      </c>
      <c r="H158" s="63">
        <v>2.7</v>
      </c>
      <c r="I158" s="63">
        <v>2.9</v>
      </c>
      <c r="J158" s="38">
        <v>156</v>
      </c>
      <c r="K158" s="38" t="s">
        <v>80</v>
      </c>
      <c r="L158" s="39" t="s">
        <v>79</v>
      </c>
      <c r="M158" s="38">
        <v>55</v>
      </c>
      <c r="N158" s="4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89"/>
      <c r="P158" s="389"/>
      <c r="Q158" s="389"/>
      <c r="R158" s="390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IFERROR(IF(W158=0,"",ROUNDUP(W158/H158,0)*0.00753),"")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x14ac:dyDescent="0.2">
      <c r="A159" s="394"/>
      <c r="B159" s="394"/>
      <c r="C159" s="394"/>
      <c r="D159" s="394"/>
      <c r="E159" s="394"/>
      <c r="F159" s="394"/>
      <c r="G159" s="394"/>
      <c r="H159" s="394"/>
      <c r="I159" s="394"/>
      <c r="J159" s="394"/>
      <c r="K159" s="394"/>
      <c r="L159" s="394"/>
      <c r="M159" s="395"/>
      <c r="N159" s="391" t="s">
        <v>43</v>
      </c>
      <c r="O159" s="392"/>
      <c r="P159" s="392"/>
      <c r="Q159" s="392"/>
      <c r="R159" s="392"/>
      <c r="S159" s="392"/>
      <c r="T159" s="393"/>
      <c r="U159" s="43" t="s">
        <v>42</v>
      </c>
      <c r="V159" s="44">
        <f>IFERROR(V157/H157,"0")+IFERROR(V158/H158,"0")</f>
        <v>0</v>
      </c>
      <c r="W159" s="44">
        <f>IFERROR(W157/H157,"0")+IFERROR(W158/H158,"0")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394"/>
      <c r="B160" s="394"/>
      <c r="C160" s="394"/>
      <c r="D160" s="394"/>
      <c r="E160" s="394"/>
      <c r="F160" s="394"/>
      <c r="G160" s="394"/>
      <c r="H160" s="394"/>
      <c r="I160" s="394"/>
      <c r="J160" s="394"/>
      <c r="K160" s="394"/>
      <c r="L160" s="394"/>
      <c r="M160" s="395"/>
      <c r="N160" s="391" t="s">
        <v>43</v>
      </c>
      <c r="O160" s="392"/>
      <c r="P160" s="392"/>
      <c r="Q160" s="392"/>
      <c r="R160" s="392"/>
      <c r="S160" s="392"/>
      <c r="T160" s="393"/>
      <c r="U160" s="43" t="s">
        <v>0</v>
      </c>
      <c r="V160" s="44">
        <f>IFERROR(SUM(V157:V158),"0")</f>
        <v>0</v>
      </c>
      <c r="W160" s="44">
        <f>IFERROR(SUM(W157:W158),"0")</f>
        <v>0</v>
      </c>
      <c r="X160" s="43"/>
      <c r="Y160" s="68"/>
      <c r="Z160" s="68"/>
    </row>
    <row r="161" spans="1:53" ht="14.25" customHeight="1" x14ac:dyDescent="0.25">
      <c r="A161" s="386" t="s">
        <v>108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67"/>
      <c r="Z161" s="67"/>
    </row>
    <row r="162" spans="1:53" ht="16.5" customHeight="1" x14ac:dyDescent="0.25">
      <c r="A162" s="64" t="s">
        <v>291</v>
      </c>
      <c r="B162" s="64" t="s">
        <v>292</v>
      </c>
      <c r="C162" s="37">
        <v>4301020262</v>
      </c>
      <c r="D162" s="387">
        <v>4680115882935</v>
      </c>
      <c r="E162" s="387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142</v>
      </c>
      <c r="M162" s="38">
        <v>50</v>
      </c>
      <c r="N162" s="478" t="s">
        <v>293</v>
      </c>
      <c r="O162" s="389"/>
      <c r="P162" s="389"/>
      <c r="Q162" s="389"/>
      <c r="R162" s="390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6" t="s">
        <v>66</v>
      </c>
    </row>
    <row r="163" spans="1:53" ht="16.5" customHeight="1" x14ac:dyDescent="0.25">
      <c r="A163" s="64" t="s">
        <v>294</v>
      </c>
      <c r="B163" s="64" t="s">
        <v>295</v>
      </c>
      <c r="C163" s="37">
        <v>4301020220</v>
      </c>
      <c r="D163" s="387">
        <v>4680115880764</v>
      </c>
      <c r="E163" s="387"/>
      <c r="F163" s="63">
        <v>0.35</v>
      </c>
      <c r="G163" s="38">
        <v>6</v>
      </c>
      <c r="H163" s="63">
        <v>2.1</v>
      </c>
      <c r="I163" s="63">
        <v>2.2999999999999998</v>
      </c>
      <c r="J163" s="38">
        <v>156</v>
      </c>
      <c r="K163" s="38" t="s">
        <v>80</v>
      </c>
      <c r="L163" s="39" t="s">
        <v>111</v>
      </c>
      <c r="M163" s="38">
        <v>50</v>
      </c>
      <c r="N163" s="4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89"/>
      <c r="P163" s="389"/>
      <c r="Q163" s="389"/>
      <c r="R163" s="390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x14ac:dyDescent="0.2">
      <c r="A164" s="394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5"/>
      <c r="N164" s="391" t="s">
        <v>43</v>
      </c>
      <c r="O164" s="392"/>
      <c r="P164" s="392"/>
      <c r="Q164" s="392"/>
      <c r="R164" s="392"/>
      <c r="S164" s="392"/>
      <c r="T164" s="393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5"/>
      <c r="N165" s="391" t="s">
        <v>43</v>
      </c>
      <c r="O165" s="392"/>
      <c r="P165" s="392"/>
      <c r="Q165" s="392"/>
      <c r="R165" s="392"/>
      <c r="S165" s="392"/>
      <c r="T165" s="393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86" t="s">
        <v>76</v>
      </c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6"/>
      <c r="P166" s="386"/>
      <c r="Q166" s="386"/>
      <c r="R166" s="386"/>
      <c r="S166" s="386"/>
      <c r="T166" s="386"/>
      <c r="U166" s="386"/>
      <c r="V166" s="386"/>
      <c r="W166" s="386"/>
      <c r="X166" s="386"/>
      <c r="Y166" s="67"/>
      <c r="Z166" s="67"/>
    </row>
    <row r="167" spans="1:53" ht="27" customHeight="1" x14ac:dyDescent="0.25">
      <c r="A167" s="64" t="s">
        <v>296</v>
      </c>
      <c r="B167" s="64" t="s">
        <v>297</v>
      </c>
      <c r="C167" s="37">
        <v>4301031224</v>
      </c>
      <c r="D167" s="387">
        <v>4680115882683</v>
      </c>
      <c r="E167" s="387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89"/>
      <c r="P167" s="389"/>
      <c r="Q167" s="389"/>
      <c r="R167" s="390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298</v>
      </c>
      <c r="B168" s="64" t="s">
        <v>299</v>
      </c>
      <c r="C168" s="37">
        <v>4301031230</v>
      </c>
      <c r="D168" s="387">
        <v>4680115882690</v>
      </c>
      <c r="E168" s="387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89"/>
      <c r="P168" s="389"/>
      <c r="Q168" s="389"/>
      <c r="R168" s="390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4301031220</v>
      </c>
      <c r="D169" s="387">
        <v>4680115882669</v>
      </c>
      <c r="E169" s="38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89"/>
      <c r="P169" s="389"/>
      <c r="Q169" s="389"/>
      <c r="R169" s="39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4301031221</v>
      </c>
      <c r="D170" s="387">
        <v>4680115882676</v>
      </c>
      <c r="E170" s="38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89"/>
      <c r="P170" s="389"/>
      <c r="Q170" s="389"/>
      <c r="R170" s="39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5"/>
      <c r="N171" s="391" t="s">
        <v>43</v>
      </c>
      <c r="O171" s="392"/>
      <c r="P171" s="392"/>
      <c r="Q171" s="392"/>
      <c r="R171" s="392"/>
      <c r="S171" s="392"/>
      <c r="T171" s="393"/>
      <c r="U171" s="43" t="s">
        <v>42</v>
      </c>
      <c r="V171" s="44">
        <f>IFERROR(V167/H167,"0")+IFERROR(V168/H168,"0")+IFERROR(V169/H169,"0")+IFERROR(V170/H170,"0")</f>
        <v>0</v>
      </c>
      <c r="W171" s="44">
        <f>IFERROR(W167/H167,"0")+IFERROR(W168/H168,"0")+IFERROR(W169/H169,"0")+IFERROR(W170/H170,"0")</f>
        <v>0</v>
      </c>
      <c r="X171" s="44">
        <f>IFERROR(IF(X167="",0,X167),"0")+IFERROR(IF(X168="",0,X168),"0")+IFERROR(IF(X169="",0,X169),"0")+IFERROR(IF(X170="",0,X170),"0")</f>
        <v>0</v>
      </c>
      <c r="Y171" s="68"/>
      <c r="Z171" s="68"/>
    </row>
    <row r="172" spans="1:53" x14ac:dyDescent="0.2">
      <c r="A172" s="394"/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5"/>
      <c r="N172" s="391" t="s">
        <v>43</v>
      </c>
      <c r="O172" s="392"/>
      <c r="P172" s="392"/>
      <c r="Q172" s="392"/>
      <c r="R172" s="392"/>
      <c r="S172" s="392"/>
      <c r="T172" s="393"/>
      <c r="U172" s="43" t="s">
        <v>0</v>
      </c>
      <c r="V172" s="44">
        <f>IFERROR(SUM(V167:V170),"0")</f>
        <v>0</v>
      </c>
      <c r="W172" s="44">
        <f>IFERROR(SUM(W167:W170),"0")</f>
        <v>0</v>
      </c>
      <c r="X172" s="43"/>
      <c r="Y172" s="68"/>
      <c r="Z172" s="68"/>
    </row>
    <row r="173" spans="1:53" ht="14.25" customHeight="1" x14ac:dyDescent="0.25">
      <c r="A173" s="386" t="s">
        <v>81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67"/>
      <c r="Z173" s="67"/>
    </row>
    <row r="174" spans="1:53" ht="27" customHeight="1" x14ac:dyDescent="0.25">
      <c r="A174" s="64" t="s">
        <v>304</v>
      </c>
      <c r="B174" s="64" t="s">
        <v>305</v>
      </c>
      <c r="C174" s="37">
        <v>4301051409</v>
      </c>
      <c r="D174" s="387">
        <v>4680115881556</v>
      </c>
      <c r="E174" s="38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8" t="s">
        <v>112</v>
      </c>
      <c r="L174" s="39" t="s">
        <v>142</v>
      </c>
      <c r="M174" s="38">
        <v>45</v>
      </c>
      <c r="N174" s="4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89"/>
      <c r="P174" s="389"/>
      <c r="Q174" s="389"/>
      <c r="R174" s="390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ref="W174:W190" si="7">IFERROR(IF(V174="",0,CEILING((V174/$H174),1)*$H174),"")</f>
        <v>0</v>
      </c>
      <c r="X174" s="42" t="str">
        <f>IFERROR(IF(W174=0,"",ROUNDUP(W174/H174,0)*0.01196),"")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16.5" customHeight="1" x14ac:dyDescent="0.25">
      <c r="A175" s="64" t="s">
        <v>306</v>
      </c>
      <c r="B175" s="64" t="s">
        <v>307</v>
      </c>
      <c r="C175" s="37">
        <v>4301051538</v>
      </c>
      <c r="D175" s="387">
        <v>4680115880573</v>
      </c>
      <c r="E175" s="387"/>
      <c r="F175" s="63">
        <v>1.45</v>
      </c>
      <c r="G175" s="38">
        <v>6</v>
      </c>
      <c r="H175" s="63">
        <v>8.6999999999999993</v>
      </c>
      <c r="I175" s="63">
        <v>9.2639999999999993</v>
      </c>
      <c r="J175" s="38">
        <v>56</v>
      </c>
      <c r="K175" s="38" t="s">
        <v>112</v>
      </c>
      <c r="L175" s="39" t="s">
        <v>79</v>
      </c>
      <c r="M175" s="38">
        <v>45</v>
      </c>
      <c r="N175" s="485" t="s">
        <v>308</v>
      </c>
      <c r="O175" s="389"/>
      <c r="P175" s="389"/>
      <c r="Q175" s="389"/>
      <c r="R175" s="390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309</v>
      </c>
      <c r="B176" s="64" t="s">
        <v>310</v>
      </c>
      <c r="C176" s="37">
        <v>4301051408</v>
      </c>
      <c r="D176" s="387">
        <v>4680115881594</v>
      </c>
      <c r="E176" s="387"/>
      <c r="F176" s="63">
        <v>1.35</v>
      </c>
      <c r="G176" s="38">
        <v>6</v>
      </c>
      <c r="H176" s="63">
        <v>8.1</v>
      </c>
      <c r="I176" s="63">
        <v>8.6639999999999997</v>
      </c>
      <c r="J176" s="38">
        <v>56</v>
      </c>
      <c r="K176" s="38" t="s">
        <v>112</v>
      </c>
      <c r="L176" s="39" t="s">
        <v>142</v>
      </c>
      <c r="M176" s="38">
        <v>40</v>
      </c>
      <c r="N176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89"/>
      <c r="P176" s="389"/>
      <c r="Q176" s="389"/>
      <c r="R176" s="39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4301051505</v>
      </c>
      <c r="D177" s="387">
        <v>4680115881587</v>
      </c>
      <c r="E177" s="387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112</v>
      </c>
      <c r="L177" s="39" t="s">
        <v>79</v>
      </c>
      <c r="M177" s="38">
        <v>40</v>
      </c>
      <c r="N177" s="487" t="s">
        <v>313</v>
      </c>
      <c r="O177" s="389"/>
      <c r="P177" s="389"/>
      <c r="Q177" s="389"/>
      <c r="R177" s="39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25">
      <c r="A178" s="64" t="s">
        <v>314</v>
      </c>
      <c r="B178" s="64" t="s">
        <v>315</v>
      </c>
      <c r="C178" s="37">
        <v>4301051380</v>
      </c>
      <c r="D178" s="387">
        <v>4680115880962</v>
      </c>
      <c r="E178" s="387"/>
      <c r="F178" s="63">
        <v>1.3</v>
      </c>
      <c r="G178" s="38">
        <v>6</v>
      </c>
      <c r="H178" s="63">
        <v>7.8</v>
      </c>
      <c r="I178" s="63">
        <v>8.3640000000000008</v>
      </c>
      <c r="J178" s="38">
        <v>56</v>
      </c>
      <c r="K178" s="38" t="s">
        <v>112</v>
      </c>
      <c r="L178" s="39" t="s">
        <v>79</v>
      </c>
      <c r="M178" s="38">
        <v>40</v>
      </c>
      <c r="N178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89"/>
      <c r="P178" s="389"/>
      <c r="Q178" s="389"/>
      <c r="R178" s="39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316</v>
      </c>
      <c r="B179" s="64" t="s">
        <v>317</v>
      </c>
      <c r="C179" s="37">
        <v>4301051411</v>
      </c>
      <c r="D179" s="387">
        <v>4680115881617</v>
      </c>
      <c r="E179" s="387"/>
      <c r="F179" s="63">
        <v>1.35</v>
      </c>
      <c r="G179" s="38">
        <v>6</v>
      </c>
      <c r="H179" s="63">
        <v>8.1</v>
      </c>
      <c r="I179" s="63">
        <v>8.6460000000000008</v>
      </c>
      <c r="J179" s="38">
        <v>56</v>
      </c>
      <c r="K179" s="38" t="s">
        <v>112</v>
      </c>
      <c r="L179" s="39" t="s">
        <v>142</v>
      </c>
      <c r="M179" s="38">
        <v>40</v>
      </c>
      <c r="N179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89"/>
      <c r="P179" s="389"/>
      <c r="Q179" s="389"/>
      <c r="R179" s="39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4301051487</v>
      </c>
      <c r="D180" s="387">
        <v>4680115881228</v>
      </c>
      <c r="E180" s="387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8" t="s">
        <v>80</v>
      </c>
      <c r="L180" s="39" t="s">
        <v>79</v>
      </c>
      <c r="M180" s="38">
        <v>40</v>
      </c>
      <c r="N180" s="490" t="s">
        <v>320</v>
      </c>
      <c r="O180" s="389"/>
      <c r="P180" s="389"/>
      <c r="Q180" s="389"/>
      <c r="R180" s="39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321</v>
      </c>
      <c r="B181" s="64" t="s">
        <v>322</v>
      </c>
      <c r="C181" s="37">
        <v>4301051506</v>
      </c>
      <c r="D181" s="387">
        <v>4680115881037</v>
      </c>
      <c r="E181" s="387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8" t="s">
        <v>80</v>
      </c>
      <c r="L181" s="39" t="s">
        <v>79</v>
      </c>
      <c r="M181" s="38">
        <v>40</v>
      </c>
      <c r="N181" s="491" t="s">
        <v>323</v>
      </c>
      <c r="O181" s="389"/>
      <c r="P181" s="389"/>
      <c r="Q181" s="389"/>
      <c r="R181" s="39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324</v>
      </c>
      <c r="B182" s="64" t="s">
        <v>325</v>
      </c>
      <c r="C182" s="37">
        <v>4301051384</v>
      </c>
      <c r="D182" s="387">
        <v>4680115881211</v>
      </c>
      <c r="E182" s="387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8" t="s">
        <v>80</v>
      </c>
      <c r="L182" s="39" t="s">
        <v>79</v>
      </c>
      <c r="M182" s="38">
        <v>45</v>
      </c>
      <c r="N182" s="4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89"/>
      <c r="P182" s="389"/>
      <c r="Q182" s="389"/>
      <c r="R182" s="39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4301051378</v>
      </c>
      <c r="D183" s="387">
        <v>4680115881020</v>
      </c>
      <c r="E183" s="387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8" t="s">
        <v>80</v>
      </c>
      <c r="L183" s="39" t="s">
        <v>79</v>
      </c>
      <c r="M183" s="38">
        <v>45</v>
      </c>
      <c r="N183" s="4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89"/>
      <c r="P183" s="389"/>
      <c r="Q183" s="389"/>
      <c r="R183" s="39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7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4301051407</v>
      </c>
      <c r="D184" s="387">
        <v>4680115882195</v>
      </c>
      <c r="E184" s="387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8" t="s">
        <v>80</v>
      </c>
      <c r="L184" s="39" t="s">
        <v>142</v>
      </c>
      <c r="M184" s="38">
        <v>40</v>
      </c>
      <c r="N184" s="4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89"/>
      <c r="P184" s="389"/>
      <c r="Q184" s="389"/>
      <c r="R184" s="39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7"/>
        <v>0</v>
      </c>
      <c r="X184" s="42" t="str">
        <f t="shared" ref="X184:X190" si="8"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4301051479</v>
      </c>
      <c r="D185" s="387">
        <v>4680115882607</v>
      </c>
      <c r="E185" s="38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142</v>
      </c>
      <c r="M185" s="38">
        <v>45</v>
      </c>
      <c r="N185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89"/>
      <c r="P185" s="389"/>
      <c r="Q185" s="389"/>
      <c r="R185" s="39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7"/>
        <v>0</v>
      </c>
      <c r="X185" s="42" t="str">
        <f t="shared" si="8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4301051468</v>
      </c>
      <c r="D186" s="387">
        <v>4680115880092</v>
      </c>
      <c r="E186" s="38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142</v>
      </c>
      <c r="M186" s="38">
        <v>45</v>
      </c>
      <c r="N186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89"/>
      <c r="P186" s="389"/>
      <c r="Q186" s="389"/>
      <c r="R186" s="39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7"/>
        <v>0</v>
      </c>
      <c r="X186" s="42" t="str">
        <f t="shared" si="8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4301051469</v>
      </c>
      <c r="D187" s="387">
        <v>4680115880221</v>
      </c>
      <c r="E187" s="387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142</v>
      </c>
      <c r="M187" s="38">
        <v>45</v>
      </c>
      <c r="N187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89"/>
      <c r="P187" s="389"/>
      <c r="Q187" s="389"/>
      <c r="R187" s="39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7"/>
        <v>0</v>
      </c>
      <c r="X187" s="42" t="str">
        <f t="shared" si="8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6.5" customHeight="1" x14ac:dyDescent="0.25">
      <c r="A188" s="64" t="s">
        <v>336</v>
      </c>
      <c r="B188" s="64" t="s">
        <v>337</v>
      </c>
      <c r="C188" s="37">
        <v>4301051523</v>
      </c>
      <c r="D188" s="387">
        <v>4680115882942</v>
      </c>
      <c r="E188" s="387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79</v>
      </c>
      <c r="M188" s="38">
        <v>40</v>
      </c>
      <c r="N188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89"/>
      <c r="P188" s="389"/>
      <c r="Q188" s="389"/>
      <c r="R188" s="39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7"/>
        <v>0</v>
      </c>
      <c r="X188" s="42" t="str">
        <f t="shared" si="8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4301051326</v>
      </c>
      <c r="D189" s="387">
        <v>4680115880504</v>
      </c>
      <c r="E189" s="38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89"/>
      <c r="P189" s="389"/>
      <c r="Q189" s="389"/>
      <c r="R189" s="39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7"/>
        <v>0</v>
      </c>
      <c r="X189" s="42" t="str">
        <f t="shared" si="8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340</v>
      </c>
      <c r="B190" s="64" t="s">
        <v>341</v>
      </c>
      <c r="C190" s="37">
        <v>4301051410</v>
      </c>
      <c r="D190" s="387">
        <v>4680115882164</v>
      </c>
      <c r="E190" s="387"/>
      <c r="F190" s="63">
        <v>0.4</v>
      </c>
      <c r="G190" s="38">
        <v>6</v>
      </c>
      <c r="H190" s="63">
        <v>2.4</v>
      </c>
      <c r="I190" s="63">
        <v>2.6779999999999999</v>
      </c>
      <c r="J190" s="38">
        <v>156</v>
      </c>
      <c r="K190" s="38" t="s">
        <v>80</v>
      </c>
      <c r="L190" s="39" t="s">
        <v>142</v>
      </c>
      <c r="M190" s="38">
        <v>40</v>
      </c>
      <c r="N190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89"/>
      <c r="P190" s="389"/>
      <c r="Q190" s="389"/>
      <c r="R190" s="39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7"/>
        <v>0</v>
      </c>
      <c r="X190" s="42" t="str">
        <f t="shared" si="8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x14ac:dyDescent="0.2">
      <c r="A191" s="394"/>
      <c r="B191" s="394"/>
      <c r="C191" s="394"/>
      <c r="D191" s="394"/>
      <c r="E191" s="394"/>
      <c r="F191" s="394"/>
      <c r="G191" s="394"/>
      <c r="H191" s="394"/>
      <c r="I191" s="394"/>
      <c r="J191" s="394"/>
      <c r="K191" s="394"/>
      <c r="L191" s="394"/>
      <c r="M191" s="395"/>
      <c r="N191" s="391" t="s">
        <v>43</v>
      </c>
      <c r="O191" s="392"/>
      <c r="P191" s="392"/>
      <c r="Q191" s="392"/>
      <c r="R191" s="392"/>
      <c r="S191" s="392"/>
      <c r="T191" s="393"/>
      <c r="U191" s="43" t="s">
        <v>42</v>
      </c>
      <c r="V191" s="44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44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44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394"/>
      <c r="B192" s="394"/>
      <c r="C192" s="394"/>
      <c r="D192" s="394"/>
      <c r="E192" s="394"/>
      <c r="F192" s="394"/>
      <c r="G192" s="394"/>
      <c r="H192" s="394"/>
      <c r="I192" s="394"/>
      <c r="J192" s="394"/>
      <c r="K192" s="394"/>
      <c r="L192" s="394"/>
      <c r="M192" s="395"/>
      <c r="N192" s="391" t="s">
        <v>43</v>
      </c>
      <c r="O192" s="392"/>
      <c r="P192" s="392"/>
      <c r="Q192" s="392"/>
      <c r="R192" s="392"/>
      <c r="S192" s="392"/>
      <c r="T192" s="393"/>
      <c r="U192" s="43" t="s">
        <v>0</v>
      </c>
      <c r="V192" s="44">
        <f>IFERROR(SUM(V174:V190),"0")</f>
        <v>0</v>
      </c>
      <c r="W192" s="44">
        <f>IFERROR(SUM(W174:W190),"0")</f>
        <v>0</v>
      </c>
      <c r="X192" s="43"/>
      <c r="Y192" s="68"/>
      <c r="Z192" s="68"/>
    </row>
    <row r="193" spans="1:53" ht="14.25" customHeight="1" x14ac:dyDescent="0.25">
      <c r="A193" s="386" t="s">
        <v>237</v>
      </c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6"/>
      <c r="P193" s="386"/>
      <c r="Q193" s="386"/>
      <c r="R193" s="386"/>
      <c r="S193" s="386"/>
      <c r="T193" s="386"/>
      <c r="U193" s="386"/>
      <c r="V193" s="386"/>
      <c r="W193" s="386"/>
      <c r="X193" s="386"/>
      <c r="Y193" s="67"/>
      <c r="Z193" s="67"/>
    </row>
    <row r="194" spans="1:53" ht="16.5" customHeight="1" x14ac:dyDescent="0.25">
      <c r="A194" s="64" t="s">
        <v>342</v>
      </c>
      <c r="B194" s="64" t="s">
        <v>343</v>
      </c>
      <c r="C194" s="37">
        <v>4301060360</v>
      </c>
      <c r="D194" s="387">
        <v>4680115882874</v>
      </c>
      <c r="E194" s="387"/>
      <c r="F194" s="63">
        <v>0.8</v>
      </c>
      <c r="G194" s="38">
        <v>4</v>
      </c>
      <c r="H194" s="63">
        <v>3.2</v>
      </c>
      <c r="I194" s="63">
        <v>3.4660000000000002</v>
      </c>
      <c r="J194" s="38">
        <v>120</v>
      </c>
      <c r="K194" s="38" t="s">
        <v>80</v>
      </c>
      <c r="L194" s="39" t="s">
        <v>79</v>
      </c>
      <c r="M194" s="38">
        <v>30</v>
      </c>
      <c r="N194" s="501" t="s">
        <v>344</v>
      </c>
      <c r="O194" s="389"/>
      <c r="P194" s="389"/>
      <c r="Q194" s="389"/>
      <c r="R194" s="390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IFERROR(IF(W194=0,"",ROUNDUP(W194/H194,0)*0.00937),"")</f>
        <v/>
      </c>
      <c r="Y194" s="69" t="s">
        <v>48</v>
      </c>
      <c r="Z194" s="70" t="s">
        <v>48</v>
      </c>
      <c r="AD194" s="71"/>
      <c r="BA194" s="179" t="s">
        <v>66</v>
      </c>
    </row>
    <row r="195" spans="1:53" ht="16.5" customHeight="1" x14ac:dyDescent="0.25">
      <c r="A195" s="64" t="s">
        <v>345</v>
      </c>
      <c r="B195" s="64" t="s">
        <v>346</v>
      </c>
      <c r="C195" s="37">
        <v>4301060359</v>
      </c>
      <c r="D195" s="387">
        <v>4680115884434</v>
      </c>
      <c r="E195" s="387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02" t="s">
        <v>347</v>
      </c>
      <c r="O195" s="389"/>
      <c r="P195" s="389"/>
      <c r="Q195" s="389"/>
      <c r="R195" s="390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348</v>
      </c>
      <c r="B196" s="64" t="s">
        <v>349</v>
      </c>
      <c r="C196" s="37">
        <v>4301060338</v>
      </c>
      <c r="D196" s="387">
        <v>4680115880801</v>
      </c>
      <c r="E196" s="387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5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89"/>
      <c r="P196" s="389"/>
      <c r="Q196" s="389"/>
      <c r="R196" s="39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27" customHeight="1" x14ac:dyDescent="0.25">
      <c r="A197" s="64" t="s">
        <v>350</v>
      </c>
      <c r="B197" s="64" t="s">
        <v>351</v>
      </c>
      <c r="C197" s="37">
        <v>4301060339</v>
      </c>
      <c r="D197" s="387">
        <v>4680115880818</v>
      </c>
      <c r="E197" s="387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89"/>
      <c r="P197" s="389"/>
      <c r="Q197" s="389"/>
      <c r="R197" s="39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x14ac:dyDescent="0.2">
      <c r="A198" s="394"/>
      <c r="B198" s="394"/>
      <c r="C198" s="394"/>
      <c r="D198" s="394"/>
      <c r="E198" s="394"/>
      <c r="F198" s="394"/>
      <c r="G198" s="394"/>
      <c r="H198" s="394"/>
      <c r="I198" s="394"/>
      <c r="J198" s="394"/>
      <c r="K198" s="394"/>
      <c r="L198" s="394"/>
      <c r="M198" s="395"/>
      <c r="N198" s="391" t="s">
        <v>43</v>
      </c>
      <c r="O198" s="392"/>
      <c r="P198" s="392"/>
      <c r="Q198" s="392"/>
      <c r="R198" s="392"/>
      <c r="S198" s="392"/>
      <c r="T198" s="393"/>
      <c r="U198" s="43" t="s">
        <v>42</v>
      </c>
      <c r="V198" s="44">
        <f>IFERROR(V194/H194,"0")+IFERROR(V195/H195,"0")+IFERROR(V196/H196,"0")+IFERROR(V197/H197,"0")</f>
        <v>0</v>
      </c>
      <c r="W198" s="44">
        <f>IFERROR(W194/H194,"0")+IFERROR(W195/H195,"0")+IFERROR(W196/H196,"0")+IFERROR(W197/H197,"0")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394"/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5"/>
      <c r="N199" s="391" t="s">
        <v>43</v>
      </c>
      <c r="O199" s="392"/>
      <c r="P199" s="392"/>
      <c r="Q199" s="392"/>
      <c r="R199" s="392"/>
      <c r="S199" s="392"/>
      <c r="T199" s="393"/>
      <c r="U199" s="43" t="s">
        <v>0</v>
      </c>
      <c r="V199" s="44">
        <f>IFERROR(SUM(V194:V197),"0")</f>
        <v>0</v>
      </c>
      <c r="W199" s="44">
        <f>IFERROR(SUM(W194:W197),"0")</f>
        <v>0</v>
      </c>
      <c r="X199" s="43"/>
      <c r="Y199" s="68"/>
      <c r="Z199" s="68"/>
    </row>
    <row r="200" spans="1:53" ht="16.5" customHeight="1" x14ac:dyDescent="0.25">
      <c r="A200" s="385" t="s">
        <v>352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66"/>
      <c r="Z200" s="66"/>
    </row>
    <row r="201" spans="1:53" ht="14.25" customHeight="1" x14ac:dyDescent="0.25">
      <c r="A201" s="386" t="s">
        <v>76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67"/>
      <c r="Z201" s="67"/>
    </row>
    <row r="202" spans="1:53" ht="27" customHeight="1" x14ac:dyDescent="0.25">
      <c r="A202" s="64" t="s">
        <v>353</v>
      </c>
      <c r="B202" s="64" t="s">
        <v>354</v>
      </c>
      <c r="C202" s="37">
        <v>4301031151</v>
      </c>
      <c r="D202" s="387">
        <v>4607091389845</v>
      </c>
      <c r="E202" s="387"/>
      <c r="F202" s="63">
        <v>0.35</v>
      </c>
      <c r="G202" s="38">
        <v>6</v>
      </c>
      <c r="H202" s="63">
        <v>2.1</v>
      </c>
      <c r="I202" s="63">
        <v>2.2000000000000002</v>
      </c>
      <c r="J202" s="38">
        <v>234</v>
      </c>
      <c r="K202" s="38" t="s">
        <v>185</v>
      </c>
      <c r="L202" s="39" t="s">
        <v>79</v>
      </c>
      <c r="M202" s="38">
        <v>40</v>
      </c>
      <c r="N202" s="50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89"/>
      <c r="P202" s="389"/>
      <c r="Q202" s="389"/>
      <c r="R202" s="390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IFERROR(IF(W202=0,"",ROUNDUP(W202/H202,0)*0.00502),"")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x14ac:dyDescent="0.2">
      <c r="A203" s="394"/>
      <c r="B203" s="394"/>
      <c r="C203" s="394"/>
      <c r="D203" s="394"/>
      <c r="E203" s="394"/>
      <c r="F203" s="394"/>
      <c r="G203" s="394"/>
      <c r="H203" s="394"/>
      <c r="I203" s="394"/>
      <c r="J203" s="394"/>
      <c r="K203" s="394"/>
      <c r="L203" s="394"/>
      <c r="M203" s="395"/>
      <c r="N203" s="391" t="s">
        <v>43</v>
      </c>
      <c r="O203" s="392"/>
      <c r="P203" s="392"/>
      <c r="Q203" s="392"/>
      <c r="R203" s="392"/>
      <c r="S203" s="392"/>
      <c r="T203" s="393"/>
      <c r="U203" s="43" t="s">
        <v>42</v>
      </c>
      <c r="V203" s="44">
        <f>IFERROR(V202/H202,"0")</f>
        <v>0</v>
      </c>
      <c r="W203" s="44">
        <f>IFERROR(W202/H202,"0")</f>
        <v>0</v>
      </c>
      <c r="X203" s="44">
        <f>IFERROR(IF(X202="",0,X202),"0")</f>
        <v>0</v>
      </c>
      <c r="Y203" s="68"/>
      <c r="Z203" s="68"/>
    </row>
    <row r="204" spans="1:53" x14ac:dyDescent="0.2">
      <c r="A204" s="394"/>
      <c r="B204" s="394"/>
      <c r="C204" s="394"/>
      <c r="D204" s="394"/>
      <c r="E204" s="394"/>
      <c r="F204" s="394"/>
      <c r="G204" s="394"/>
      <c r="H204" s="394"/>
      <c r="I204" s="394"/>
      <c r="J204" s="394"/>
      <c r="K204" s="394"/>
      <c r="L204" s="394"/>
      <c r="M204" s="395"/>
      <c r="N204" s="391" t="s">
        <v>43</v>
      </c>
      <c r="O204" s="392"/>
      <c r="P204" s="392"/>
      <c r="Q204" s="392"/>
      <c r="R204" s="392"/>
      <c r="S204" s="392"/>
      <c r="T204" s="393"/>
      <c r="U204" s="43" t="s">
        <v>0</v>
      </c>
      <c r="V204" s="44">
        <f>IFERROR(SUM(V202:V202),"0")</f>
        <v>0</v>
      </c>
      <c r="W204" s="44">
        <f>IFERROR(SUM(W202:W202),"0")</f>
        <v>0</v>
      </c>
      <c r="X204" s="43"/>
      <c r="Y204" s="68"/>
      <c r="Z204" s="68"/>
    </row>
    <row r="205" spans="1:53" ht="16.5" customHeight="1" x14ac:dyDescent="0.25">
      <c r="A205" s="385" t="s">
        <v>355</v>
      </c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85"/>
      <c r="O205" s="385"/>
      <c r="P205" s="385"/>
      <c r="Q205" s="385"/>
      <c r="R205" s="385"/>
      <c r="S205" s="385"/>
      <c r="T205" s="385"/>
      <c r="U205" s="385"/>
      <c r="V205" s="385"/>
      <c r="W205" s="385"/>
      <c r="X205" s="385"/>
      <c r="Y205" s="66"/>
      <c r="Z205" s="66"/>
    </row>
    <row r="206" spans="1:53" ht="14.25" customHeight="1" x14ac:dyDescent="0.25">
      <c r="A206" s="386" t="s">
        <v>116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67"/>
      <c r="Z206" s="67"/>
    </row>
    <row r="207" spans="1:53" ht="27" customHeight="1" x14ac:dyDescent="0.25">
      <c r="A207" s="64" t="s">
        <v>356</v>
      </c>
      <c r="B207" s="64" t="s">
        <v>357</v>
      </c>
      <c r="C207" s="37">
        <v>4301011346</v>
      </c>
      <c r="D207" s="387">
        <v>4607091387445</v>
      </c>
      <c r="E207" s="387"/>
      <c r="F207" s="63">
        <v>0.9</v>
      </c>
      <c r="G207" s="38">
        <v>10</v>
      </c>
      <c r="H207" s="63">
        <v>9</v>
      </c>
      <c r="I207" s="63">
        <v>9.6300000000000008</v>
      </c>
      <c r="J207" s="38">
        <v>56</v>
      </c>
      <c r="K207" s="38" t="s">
        <v>112</v>
      </c>
      <c r="L207" s="39" t="s">
        <v>111</v>
      </c>
      <c r="M207" s="38">
        <v>31</v>
      </c>
      <c r="N207" s="5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89"/>
      <c r="P207" s="389"/>
      <c r="Q207" s="389"/>
      <c r="R207" s="390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21" si="9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358</v>
      </c>
      <c r="B208" s="64" t="s">
        <v>359</v>
      </c>
      <c r="C208" s="37">
        <v>4301011362</v>
      </c>
      <c r="D208" s="387">
        <v>4607091386004</v>
      </c>
      <c r="E208" s="387"/>
      <c r="F208" s="63">
        <v>1.35</v>
      </c>
      <c r="G208" s="38">
        <v>8</v>
      </c>
      <c r="H208" s="63">
        <v>10.8</v>
      </c>
      <c r="I208" s="63">
        <v>11.28</v>
      </c>
      <c r="J208" s="38">
        <v>48</v>
      </c>
      <c r="K208" s="38" t="s">
        <v>112</v>
      </c>
      <c r="L208" s="39" t="s">
        <v>121</v>
      </c>
      <c r="M208" s="38">
        <v>55</v>
      </c>
      <c r="N208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89"/>
      <c r="P208" s="389"/>
      <c r="Q208" s="389"/>
      <c r="R208" s="390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>IFERROR(IF(W208=0,"",ROUNDUP(W208/H208,0)*0.02039),"")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358</v>
      </c>
      <c r="B209" s="64" t="s">
        <v>360</v>
      </c>
      <c r="C209" s="37">
        <v>4301011308</v>
      </c>
      <c r="D209" s="387">
        <v>4607091386004</v>
      </c>
      <c r="E209" s="387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112</v>
      </c>
      <c r="L209" s="39" t="s">
        <v>111</v>
      </c>
      <c r="M209" s="38">
        <v>55</v>
      </c>
      <c r="N209" s="5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9"/>
      <c r="P209" s="389"/>
      <c r="Q209" s="389"/>
      <c r="R209" s="39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361</v>
      </c>
      <c r="B210" s="64" t="s">
        <v>362</v>
      </c>
      <c r="C210" s="37">
        <v>4301011347</v>
      </c>
      <c r="D210" s="387">
        <v>4607091386073</v>
      </c>
      <c r="E210" s="387"/>
      <c r="F210" s="63">
        <v>0.9</v>
      </c>
      <c r="G210" s="38">
        <v>10</v>
      </c>
      <c r="H210" s="63">
        <v>9</v>
      </c>
      <c r="I210" s="63">
        <v>9.6300000000000008</v>
      </c>
      <c r="J210" s="38">
        <v>56</v>
      </c>
      <c r="K210" s="38" t="s">
        <v>112</v>
      </c>
      <c r="L210" s="39" t="s">
        <v>111</v>
      </c>
      <c r="M210" s="38">
        <v>31</v>
      </c>
      <c r="N210" s="50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89"/>
      <c r="P210" s="389"/>
      <c r="Q210" s="389"/>
      <c r="R210" s="39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363</v>
      </c>
      <c r="B211" s="64" t="s">
        <v>364</v>
      </c>
      <c r="C211" s="37">
        <v>4301011395</v>
      </c>
      <c r="D211" s="387">
        <v>4607091387322</v>
      </c>
      <c r="E211" s="387"/>
      <c r="F211" s="63">
        <v>1.35</v>
      </c>
      <c r="G211" s="38">
        <v>8</v>
      </c>
      <c r="H211" s="63">
        <v>10.8</v>
      </c>
      <c r="I211" s="63">
        <v>11.28</v>
      </c>
      <c r="J211" s="38">
        <v>48</v>
      </c>
      <c r="K211" s="38" t="s">
        <v>112</v>
      </c>
      <c r="L211" s="39" t="s">
        <v>121</v>
      </c>
      <c r="M211" s="38">
        <v>55</v>
      </c>
      <c r="N211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89"/>
      <c r="P211" s="389"/>
      <c r="Q211" s="389"/>
      <c r="R211" s="39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>IFERROR(IF(W211=0,"",ROUNDUP(W211/H211,0)*0.02039),"")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365</v>
      </c>
      <c r="C212" s="37">
        <v>4301010928</v>
      </c>
      <c r="D212" s="387">
        <v>4607091387322</v>
      </c>
      <c r="E212" s="387"/>
      <c r="F212" s="63">
        <v>1.35</v>
      </c>
      <c r="G212" s="38">
        <v>8</v>
      </c>
      <c r="H212" s="63">
        <v>10.8</v>
      </c>
      <c r="I212" s="63">
        <v>11.28</v>
      </c>
      <c r="J212" s="38">
        <v>56</v>
      </c>
      <c r="K212" s="38" t="s">
        <v>112</v>
      </c>
      <c r="L212" s="39" t="s">
        <v>111</v>
      </c>
      <c r="M212" s="38">
        <v>55</v>
      </c>
      <c r="N212" s="51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9"/>
      <c r="P212" s="389"/>
      <c r="Q212" s="389"/>
      <c r="R212" s="39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366</v>
      </c>
      <c r="B213" s="64" t="s">
        <v>367</v>
      </c>
      <c r="C213" s="37">
        <v>4301011311</v>
      </c>
      <c r="D213" s="387">
        <v>4607091387377</v>
      </c>
      <c r="E213" s="387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112</v>
      </c>
      <c r="L213" s="39" t="s">
        <v>111</v>
      </c>
      <c r="M213" s="38">
        <v>55</v>
      </c>
      <c r="N213" s="51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89"/>
      <c r="P213" s="389"/>
      <c r="Q213" s="389"/>
      <c r="R213" s="39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368</v>
      </c>
      <c r="B214" s="64" t="s">
        <v>369</v>
      </c>
      <c r="C214" s="37">
        <v>4301010945</v>
      </c>
      <c r="D214" s="387">
        <v>4607091387353</v>
      </c>
      <c r="E214" s="387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89"/>
      <c r="P214" s="389"/>
      <c r="Q214" s="389"/>
      <c r="R214" s="39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9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370</v>
      </c>
      <c r="B215" s="64" t="s">
        <v>371</v>
      </c>
      <c r="C215" s="37">
        <v>4301011328</v>
      </c>
      <c r="D215" s="387">
        <v>4607091386011</v>
      </c>
      <c r="E215" s="387"/>
      <c r="F215" s="63">
        <v>0.5</v>
      </c>
      <c r="G215" s="38">
        <v>10</v>
      </c>
      <c r="H215" s="63">
        <v>5</v>
      </c>
      <c r="I215" s="63">
        <v>5.21</v>
      </c>
      <c r="J215" s="38">
        <v>120</v>
      </c>
      <c r="K215" s="38" t="s">
        <v>80</v>
      </c>
      <c r="L215" s="39" t="s">
        <v>79</v>
      </c>
      <c r="M215" s="38">
        <v>55</v>
      </c>
      <c r="N215" s="5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89"/>
      <c r="P215" s="389"/>
      <c r="Q215" s="389"/>
      <c r="R215" s="390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9"/>
        <v>0</v>
      </c>
      <c r="X215" s="42" t="str">
        <f t="shared" ref="X215:X221" si="10"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372</v>
      </c>
      <c r="B216" s="64" t="s">
        <v>373</v>
      </c>
      <c r="C216" s="37">
        <v>4301011329</v>
      </c>
      <c r="D216" s="387">
        <v>4607091387308</v>
      </c>
      <c r="E216" s="387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80</v>
      </c>
      <c r="L216" s="39" t="s">
        <v>79</v>
      </c>
      <c r="M216" s="38">
        <v>55</v>
      </c>
      <c r="N216" s="51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89"/>
      <c r="P216" s="389"/>
      <c r="Q216" s="389"/>
      <c r="R216" s="390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9"/>
        <v>0</v>
      </c>
      <c r="X216" s="42" t="str">
        <f t="shared" si="10"/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374</v>
      </c>
      <c r="B217" s="64" t="s">
        <v>375</v>
      </c>
      <c r="C217" s="37">
        <v>4301011049</v>
      </c>
      <c r="D217" s="387">
        <v>4607091387339</v>
      </c>
      <c r="E217" s="387"/>
      <c r="F217" s="63">
        <v>0.5</v>
      </c>
      <c r="G217" s="38">
        <v>10</v>
      </c>
      <c r="H217" s="63">
        <v>5</v>
      </c>
      <c r="I217" s="63">
        <v>5.24</v>
      </c>
      <c r="J217" s="38">
        <v>120</v>
      </c>
      <c r="K217" s="38" t="s">
        <v>80</v>
      </c>
      <c r="L217" s="39" t="s">
        <v>111</v>
      </c>
      <c r="M217" s="38">
        <v>55</v>
      </c>
      <c r="N217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89"/>
      <c r="P217" s="389"/>
      <c r="Q217" s="389"/>
      <c r="R217" s="390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9"/>
        <v>0</v>
      </c>
      <c r="X217" s="42" t="str">
        <f t="shared" si="10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376</v>
      </c>
      <c r="B218" s="64" t="s">
        <v>377</v>
      </c>
      <c r="C218" s="37">
        <v>4301011433</v>
      </c>
      <c r="D218" s="387">
        <v>4680115882638</v>
      </c>
      <c r="E218" s="387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80</v>
      </c>
      <c r="L218" s="39" t="s">
        <v>111</v>
      </c>
      <c r="M218" s="38">
        <v>90</v>
      </c>
      <c r="N218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89"/>
      <c r="P218" s="389"/>
      <c r="Q218" s="389"/>
      <c r="R218" s="390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9"/>
        <v>0</v>
      </c>
      <c r="X218" s="42" t="str">
        <f t="shared" si="10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378</v>
      </c>
      <c r="B219" s="64" t="s">
        <v>379</v>
      </c>
      <c r="C219" s="37">
        <v>4301011573</v>
      </c>
      <c r="D219" s="387">
        <v>4680115881938</v>
      </c>
      <c r="E219" s="387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89"/>
      <c r="P219" s="389"/>
      <c r="Q219" s="389"/>
      <c r="R219" s="39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9"/>
        <v>0</v>
      </c>
      <c r="X219" s="42" t="str">
        <f t="shared" si="10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380</v>
      </c>
      <c r="B220" s="64" t="s">
        <v>381</v>
      </c>
      <c r="C220" s="37">
        <v>4301010944</v>
      </c>
      <c r="D220" s="387">
        <v>4607091387346</v>
      </c>
      <c r="E220" s="387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111</v>
      </c>
      <c r="M220" s="38">
        <v>55</v>
      </c>
      <c r="N220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89"/>
      <c r="P220" s="389"/>
      <c r="Q220" s="389"/>
      <c r="R220" s="39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9"/>
        <v>0</v>
      </c>
      <c r="X220" s="42" t="str">
        <f t="shared" si="10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382</v>
      </c>
      <c r="B221" s="64" t="s">
        <v>383</v>
      </c>
      <c r="C221" s="37">
        <v>4301011353</v>
      </c>
      <c r="D221" s="387">
        <v>4607091389807</v>
      </c>
      <c r="E221" s="387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80</v>
      </c>
      <c r="L221" s="39" t="s">
        <v>111</v>
      </c>
      <c r="M221" s="38">
        <v>55</v>
      </c>
      <c r="N221" s="52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89"/>
      <c r="P221" s="389"/>
      <c r="Q221" s="389"/>
      <c r="R221" s="39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9"/>
        <v>0</v>
      </c>
      <c r="X221" s="42" t="str">
        <f t="shared" si="10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94"/>
      <c r="B222" s="394"/>
      <c r="C222" s="394"/>
      <c r="D222" s="394"/>
      <c r="E222" s="394"/>
      <c r="F222" s="394"/>
      <c r="G222" s="394"/>
      <c r="H222" s="394"/>
      <c r="I222" s="394"/>
      <c r="J222" s="394"/>
      <c r="K222" s="394"/>
      <c r="L222" s="394"/>
      <c r="M222" s="395"/>
      <c r="N222" s="391" t="s">
        <v>43</v>
      </c>
      <c r="O222" s="392"/>
      <c r="P222" s="392"/>
      <c r="Q222" s="392"/>
      <c r="R222" s="392"/>
      <c r="S222" s="392"/>
      <c r="T222" s="393"/>
      <c r="U222" s="43" t="s">
        <v>42</v>
      </c>
      <c r="V222" s="44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94"/>
      <c r="B223" s="394"/>
      <c r="C223" s="394"/>
      <c r="D223" s="394"/>
      <c r="E223" s="394"/>
      <c r="F223" s="394"/>
      <c r="G223" s="394"/>
      <c r="H223" s="394"/>
      <c r="I223" s="394"/>
      <c r="J223" s="394"/>
      <c r="K223" s="394"/>
      <c r="L223" s="394"/>
      <c r="M223" s="395"/>
      <c r="N223" s="391" t="s">
        <v>43</v>
      </c>
      <c r="O223" s="392"/>
      <c r="P223" s="392"/>
      <c r="Q223" s="392"/>
      <c r="R223" s="392"/>
      <c r="S223" s="392"/>
      <c r="T223" s="393"/>
      <c r="U223" s="43" t="s">
        <v>0</v>
      </c>
      <c r="V223" s="44">
        <f>IFERROR(SUM(V207:V221),"0")</f>
        <v>0</v>
      </c>
      <c r="W223" s="44">
        <f>IFERROR(SUM(W207:W221),"0")</f>
        <v>0</v>
      </c>
      <c r="X223" s="43"/>
      <c r="Y223" s="68"/>
      <c r="Z223" s="68"/>
    </row>
    <row r="224" spans="1:53" ht="14.25" customHeight="1" x14ac:dyDescent="0.25">
      <c r="A224" s="386" t="s">
        <v>108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67"/>
      <c r="Z224" s="67"/>
    </row>
    <row r="225" spans="1:53" ht="27" customHeight="1" x14ac:dyDescent="0.25">
      <c r="A225" s="64" t="s">
        <v>384</v>
      </c>
      <c r="B225" s="64" t="s">
        <v>385</v>
      </c>
      <c r="C225" s="37">
        <v>4301020254</v>
      </c>
      <c r="D225" s="387">
        <v>4680115881914</v>
      </c>
      <c r="E225" s="387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90</v>
      </c>
      <c r="N225" s="5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89"/>
      <c r="P225" s="389"/>
      <c r="Q225" s="389"/>
      <c r="R225" s="390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94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5"/>
      <c r="N226" s="391" t="s">
        <v>43</v>
      </c>
      <c r="O226" s="392"/>
      <c r="P226" s="392"/>
      <c r="Q226" s="392"/>
      <c r="R226" s="392"/>
      <c r="S226" s="392"/>
      <c r="T226" s="393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5"/>
      <c r="N227" s="391" t="s">
        <v>43</v>
      </c>
      <c r="O227" s="392"/>
      <c r="P227" s="392"/>
      <c r="Q227" s="392"/>
      <c r="R227" s="392"/>
      <c r="S227" s="392"/>
      <c r="T227" s="393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86" t="s">
        <v>76</v>
      </c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386"/>
      <c r="O228" s="386"/>
      <c r="P228" s="386"/>
      <c r="Q228" s="386"/>
      <c r="R228" s="386"/>
      <c r="S228" s="386"/>
      <c r="T228" s="386"/>
      <c r="U228" s="386"/>
      <c r="V228" s="386"/>
      <c r="W228" s="386"/>
      <c r="X228" s="386"/>
      <c r="Y228" s="67"/>
      <c r="Z228" s="67"/>
    </row>
    <row r="229" spans="1:53" ht="27" customHeight="1" x14ac:dyDescent="0.25">
      <c r="A229" s="64" t="s">
        <v>386</v>
      </c>
      <c r="B229" s="64" t="s">
        <v>387</v>
      </c>
      <c r="C229" s="37">
        <v>4301030878</v>
      </c>
      <c r="D229" s="387">
        <v>4607091387193</v>
      </c>
      <c r="E229" s="387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80</v>
      </c>
      <c r="L229" s="39" t="s">
        <v>79</v>
      </c>
      <c r="M229" s="38">
        <v>35</v>
      </c>
      <c r="N229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89"/>
      <c r="P229" s="389"/>
      <c r="Q229" s="389"/>
      <c r="R229" s="390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388</v>
      </c>
      <c r="B230" s="64" t="s">
        <v>389</v>
      </c>
      <c r="C230" s="37">
        <v>4301031153</v>
      </c>
      <c r="D230" s="387">
        <v>4607091387230</v>
      </c>
      <c r="E230" s="387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80</v>
      </c>
      <c r="L230" s="39" t="s">
        <v>79</v>
      </c>
      <c r="M230" s="38">
        <v>40</v>
      </c>
      <c r="N230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89"/>
      <c r="P230" s="389"/>
      <c r="Q230" s="389"/>
      <c r="R230" s="390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390</v>
      </c>
      <c r="B231" s="64" t="s">
        <v>391</v>
      </c>
      <c r="C231" s="37">
        <v>4301031152</v>
      </c>
      <c r="D231" s="387">
        <v>4607091387285</v>
      </c>
      <c r="E231" s="387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185</v>
      </c>
      <c r="L231" s="39" t="s">
        <v>79</v>
      </c>
      <c r="M231" s="38">
        <v>40</v>
      </c>
      <c r="N231" s="5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89"/>
      <c r="P231" s="389"/>
      <c r="Q231" s="389"/>
      <c r="R231" s="390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5"/>
      <c r="N232" s="391" t="s">
        <v>43</v>
      </c>
      <c r="O232" s="392"/>
      <c r="P232" s="392"/>
      <c r="Q232" s="392"/>
      <c r="R232" s="392"/>
      <c r="S232" s="392"/>
      <c r="T232" s="393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94"/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5"/>
      <c r="N233" s="391" t="s">
        <v>43</v>
      </c>
      <c r="O233" s="392"/>
      <c r="P233" s="392"/>
      <c r="Q233" s="392"/>
      <c r="R233" s="392"/>
      <c r="S233" s="392"/>
      <c r="T233" s="393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86" t="s">
        <v>81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67"/>
      <c r="Z234" s="67"/>
    </row>
    <row r="235" spans="1:53" ht="16.5" customHeight="1" x14ac:dyDescent="0.25">
      <c r="A235" s="64" t="s">
        <v>392</v>
      </c>
      <c r="B235" s="64" t="s">
        <v>393</v>
      </c>
      <c r="C235" s="37">
        <v>4301051100</v>
      </c>
      <c r="D235" s="387">
        <v>4607091387766</v>
      </c>
      <c r="E235" s="387"/>
      <c r="F235" s="63">
        <v>1.3</v>
      </c>
      <c r="G235" s="38">
        <v>6</v>
      </c>
      <c r="H235" s="63">
        <v>7.8</v>
      </c>
      <c r="I235" s="63">
        <v>8.3580000000000005</v>
      </c>
      <c r="J235" s="38">
        <v>56</v>
      </c>
      <c r="K235" s="38" t="s">
        <v>112</v>
      </c>
      <c r="L235" s="39" t="s">
        <v>142</v>
      </c>
      <c r="M235" s="38">
        <v>40</v>
      </c>
      <c r="N23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89"/>
      <c r="P235" s="389"/>
      <c r="Q235" s="389"/>
      <c r="R235" s="390"/>
      <c r="S235" s="40" t="s">
        <v>48</v>
      </c>
      <c r="T235" s="40" t="s">
        <v>48</v>
      </c>
      <c r="U235" s="41" t="s">
        <v>0</v>
      </c>
      <c r="V235" s="59">
        <v>2200</v>
      </c>
      <c r="W235" s="56">
        <f t="shared" ref="W235:W243" si="11">IFERROR(IF(V235="",0,CEILING((V235/$H235),1)*$H235),"")</f>
        <v>2207.4</v>
      </c>
      <c r="X235" s="42">
        <f>IFERROR(IF(W235=0,"",ROUNDUP(W235/H235,0)*0.02175),"")</f>
        <v>6.1552499999999997</v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394</v>
      </c>
      <c r="B236" s="64" t="s">
        <v>395</v>
      </c>
      <c r="C236" s="37">
        <v>4301051116</v>
      </c>
      <c r="D236" s="387">
        <v>4607091387957</v>
      </c>
      <c r="E236" s="38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40</v>
      </c>
      <c r="N23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89"/>
      <c r="P236" s="389"/>
      <c r="Q236" s="389"/>
      <c r="R236" s="390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1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396</v>
      </c>
      <c r="B237" s="64" t="s">
        <v>397</v>
      </c>
      <c r="C237" s="37">
        <v>4301051115</v>
      </c>
      <c r="D237" s="387">
        <v>4607091387964</v>
      </c>
      <c r="E237" s="387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112</v>
      </c>
      <c r="L237" s="39" t="s">
        <v>79</v>
      </c>
      <c r="M237" s="38">
        <v>40</v>
      </c>
      <c r="N237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89"/>
      <c r="P237" s="389"/>
      <c r="Q237" s="389"/>
      <c r="R237" s="390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1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398</v>
      </c>
      <c r="B238" s="64" t="s">
        <v>399</v>
      </c>
      <c r="C238" s="37">
        <v>4301051461</v>
      </c>
      <c r="D238" s="387">
        <v>4680115883604</v>
      </c>
      <c r="E238" s="387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80</v>
      </c>
      <c r="L238" s="39" t="s">
        <v>142</v>
      </c>
      <c r="M238" s="38">
        <v>45</v>
      </c>
      <c r="N238" s="528" t="s">
        <v>400</v>
      </c>
      <c r="O238" s="389"/>
      <c r="P238" s="389"/>
      <c r="Q238" s="389"/>
      <c r="R238" s="390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1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401</v>
      </c>
      <c r="B239" s="64" t="s">
        <v>402</v>
      </c>
      <c r="C239" s="37">
        <v>4301051485</v>
      </c>
      <c r="D239" s="387">
        <v>4680115883567</v>
      </c>
      <c r="E239" s="387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80</v>
      </c>
      <c r="L239" s="39" t="s">
        <v>79</v>
      </c>
      <c r="M239" s="38">
        <v>40</v>
      </c>
      <c r="N239" s="529" t="s">
        <v>403</v>
      </c>
      <c r="O239" s="389"/>
      <c r="P239" s="389"/>
      <c r="Q239" s="389"/>
      <c r="R239" s="390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1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404</v>
      </c>
      <c r="B240" s="64" t="s">
        <v>405</v>
      </c>
      <c r="C240" s="37">
        <v>4301051134</v>
      </c>
      <c r="D240" s="387">
        <v>4607091381672</v>
      </c>
      <c r="E240" s="387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80</v>
      </c>
      <c r="L240" s="39" t="s">
        <v>79</v>
      </c>
      <c r="M240" s="38">
        <v>40</v>
      </c>
      <c r="N240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89"/>
      <c r="P240" s="389"/>
      <c r="Q240" s="389"/>
      <c r="R240" s="390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1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406</v>
      </c>
      <c r="B241" s="64" t="s">
        <v>407</v>
      </c>
      <c r="C241" s="37">
        <v>4301051130</v>
      </c>
      <c r="D241" s="387">
        <v>4607091387537</v>
      </c>
      <c r="E241" s="387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80</v>
      </c>
      <c r="L241" s="39" t="s">
        <v>79</v>
      </c>
      <c r="M241" s="38">
        <v>40</v>
      </c>
      <c r="N241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89"/>
      <c r="P241" s="389"/>
      <c r="Q241" s="389"/>
      <c r="R241" s="390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1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408</v>
      </c>
      <c r="B242" s="64" t="s">
        <v>409</v>
      </c>
      <c r="C242" s="37">
        <v>4301051132</v>
      </c>
      <c r="D242" s="387">
        <v>4607091387513</v>
      </c>
      <c r="E242" s="387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80</v>
      </c>
      <c r="L242" s="39" t="s">
        <v>79</v>
      </c>
      <c r="M242" s="38">
        <v>40</v>
      </c>
      <c r="N242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89"/>
      <c r="P242" s="389"/>
      <c r="Q242" s="389"/>
      <c r="R242" s="390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1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410</v>
      </c>
      <c r="B243" s="64" t="s">
        <v>411</v>
      </c>
      <c r="C243" s="37">
        <v>4301051277</v>
      </c>
      <c r="D243" s="387">
        <v>4680115880511</v>
      </c>
      <c r="E243" s="387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80</v>
      </c>
      <c r="L243" s="39" t="s">
        <v>142</v>
      </c>
      <c r="M243" s="38">
        <v>40</v>
      </c>
      <c r="N243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89"/>
      <c r="P243" s="389"/>
      <c r="Q243" s="389"/>
      <c r="R243" s="390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1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5"/>
      <c r="N244" s="391" t="s">
        <v>43</v>
      </c>
      <c r="O244" s="392"/>
      <c r="P244" s="392"/>
      <c r="Q244" s="392"/>
      <c r="R244" s="392"/>
      <c r="S244" s="392"/>
      <c r="T244" s="393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282.05128205128204</v>
      </c>
      <c r="W244" s="44">
        <f>IFERROR(W235/H235,"0")+IFERROR(W236/H236,"0")+IFERROR(W237/H237,"0")+IFERROR(W238/H238,"0")+IFERROR(W239/H239,"0")+IFERROR(W240/H240,"0")+IFERROR(W241/H241,"0")+IFERROR(W242/H242,"0")+IFERROR(W243/H243,"0")</f>
        <v>283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6.1552499999999997</v>
      </c>
      <c r="Y244" s="68"/>
      <c r="Z244" s="68"/>
    </row>
    <row r="245" spans="1:53" x14ac:dyDescent="0.2">
      <c r="A245" s="394"/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5"/>
      <c r="N245" s="391" t="s">
        <v>43</v>
      </c>
      <c r="O245" s="392"/>
      <c r="P245" s="392"/>
      <c r="Q245" s="392"/>
      <c r="R245" s="392"/>
      <c r="S245" s="392"/>
      <c r="T245" s="393"/>
      <c r="U245" s="43" t="s">
        <v>0</v>
      </c>
      <c r="V245" s="44">
        <f>IFERROR(SUM(V235:V243),"0")</f>
        <v>2200</v>
      </c>
      <c r="W245" s="44">
        <f>IFERROR(SUM(W235:W243),"0")</f>
        <v>2207.4</v>
      </c>
      <c r="X245" s="43"/>
      <c r="Y245" s="68"/>
      <c r="Z245" s="68"/>
    </row>
    <row r="246" spans="1:53" ht="14.25" customHeight="1" x14ac:dyDescent="0.25">
      <c r="A246" s="386" t="s">
        <v>237</v>
      </c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6"/>
      <c r="O246" s="386"/>
      <c r="P246" s="386"/>
      <c r="Q246" s="386"/>
      <c r="R246" s="386"/>
      <c r="S246" s="386"/>
      <c r="T246" s="386"/>
      <c r="U246" s="386"/>
      <c r="V246" s="386"/>
      <c r="W246" s="386"/>
      <c r="X246" s="386"/>
      <c r="Y246" s="67"/>
      <c r="Z246" s="67"/>
    </row>
    <row r="247" spans="1:53" ht="16.5" customHeight="1" x14ac:dyDescent="0.25">
      <c r="A247" s="64" t="s">
        <v>412</v>
      </c>
      <c r="B247" s="64" t="s">
        <v>413</v>
      </c>
      <c r="C247" s="37">
        <v>4301060326</v>
      </c>
      <c r="D247" s="387">
        <v>4607091380880</v>
      </c>
      <c r="E247" s="387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112</v>
      </c>
      <c r="L247" s="39" t="s">
        <v>79</v>
      </c>
      <c r="M247" s="38">
        <v>30</v>
      </c>
      <c r="N247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89"/>
      <c r="P247" s="389"/>
      <c r="Q247" s="389"/>
      <c r="R247" s="390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414</v>
      </c>
      <c r="B248" s="64" t="s">
        <v>415</v>
      </c>
      <c r="C248" s="37">
        <v>4301060308</v>
      </c>
      <c r="D248" s="387">
        <v>4607091384482</v>
      </c>
      <c r="E248" s="387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112</v>
      </c>
      <c r="L248" s="39" t="s">
        <v>79</v>
      </c>
      <c r="M248" s="38">
        <v>30</v>
      </c>
      <c r="N248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89"/>
      <c r="P248" s="389"/>
      <c r="Q248" s="389"/>
      <c r="R248" s="390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416</v>
      </c>
      <c r="B249" s="64" t="s">
        <v>417</v>
      </c>
      <c r="C249" s="37">
        <v>4301060325</v>
      </c>
      <c r="D249" s="387">
        <v>4607091380897</v>
      </c>
      <c r="E249" s="387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112</v>
      </c>
      <c r="L249" s="39" t="s">
        <v>79</v>
      </c>
      <c r="M249" s="38">
        <v>30</v>
      </c>
      <c r="N249" s="5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89"/>
      <c r="P249" s="389"/>
      <c r="Q249" s="389"/>
      <c r="R249" s="390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94"/>
      <c r="B250" s="394"/>
      <c r="C250" s="394"/>
      <c r="D250" s="394"/>
      <c r="E250" s="394"/>
      <c r="F250" s="394"/>
      <c r="G250" s="394"/>
      <c r="H250" s="394"/>
      <c r="I250" s="394"/>
      <c r="J250" s="394"/>
      <c r="K250" s="394"/>
      <c r="L250" s="394"/>
      <c r="M250" s="395"/>
      <c r="N250" s="391" t="s">
        <v>43</v>
      </c>
      <c r="O250" s="392"/>
      <c r="P250" s="392"/>
      <c r="Q250" s="392"/>
      <c r="R250" s="392"/>
      <c r="S250" s="392"/>
      <c r="T250" s="393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94"/>
      <c r="B251" s="394"/>
      <c r="C251" s="394"/>
      <c r="D251" s="394"/>
      <c r="E251" s="394"/>
      <c r="F251" s="394"/>
      <c r="G251" s="394"/>
      <c r="H251" s="394"/>
      <c r="I251" s="394"/>
      <c r="J251" s="394"/>
      <c r="K251" s="394"/>
      <c r="L251" s="394"/>
      <c r="M251" s="395"/>
      <c r="N251" s="391" t="s">
        <v>43</v>
      </c>
      <c r="O251" s="392"/>
      <c r="P251" s="392"/>
      <c r="Q251" s="392"/>
      <c r="R251" s="392"/>
      <c r="S251" s="392"/>
      <c r="T251" s="393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86" t="s">
        <v>94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67"/>
      <c r="Z252" s="67"/>
    </row>
    <row r="253" spans="1:53" ht="16.5" customHeight="1" x14ac:dyDescent="0.25">
      <c r="A253" s="64" t="s">
        <v>418</v>
      </c>
      <c r="B253" s="64" t="s">
        <v>419</v>
      </c>
      <c r="C253" s="37">
        <v>4301030232</v>
      </c>
      <c r="D253" s="387">
        <v>4607091388374</v>
      </c>
      <c r="E253" s="387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80</v>
      </c>
      <c r="L253" s="39" t="s">
        <v>98</v>
      </c>
      <c r="M253" s="38">
        <v>180</v>
      </c>
      <c r="N253" s="537" t="s">
        <v>420</v>
      </c>
      <c r="O253" s="389"/>
      <c r="P253" s="389"/>
      <c r="Q253" s="389"/>
      <c r="R253" s="390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421</v>
      </c>
      <c r="B254" s="64" t="s">
        <v>422</v>
      </c>
      <c r="C254" s="37">
        <v>4301030235</v>
      </c>
      <c r="D254" s="387">
        <v>4607091388381</v>
      </c>
      <c r="E254" s="387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80</v>
      </c>
      <c r="L254" s="39" t="s">
        <v>98</v>
      </c>
      <c r="M254" s="38">
        <v>180</v>
      </c>
      <c r="N254" s="538" t="s">
        <v>423</v>
      </c>
      <c r="O254" s="389"/>
      <c r="P254" s="389"/>
      <c r="Q254" s="389"/>
      <c r="R254" s="390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424</v>
      </c>
      <c r="B255" s="64" t="s">
        <v>425</v>
      </c>
      <c r="C255" s="37">
        <v>4301030233</v>
      </c>
      <c r="D255" s="387">
        <v>4607091388404</v>
      </c>
      <c r="E255" s="387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80</v>
      </c>
      <c r="L255" s="39" t="s">
        <v>98</v>
      </c>
      <c r="M255" s="38">
        <v>180</v>
      </c>
      <c r="N255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89"/>
      <c r="P255" s="389"/>
      <c r="Q255" s="389"/>
      <c r="R255" s="390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94"/>
      <c r="B256" s="394"/>
      <c r="C256" s="394"/>
      <c r="D256" s="394"/>
      <c r="E256" s="394"/>
      <c r="F256" s="394"/>
      <c r="G256" s="394"/>
      <c r="H256" s="394"/>
      <c r="I256" s="394"/>
      <c r="J256" s="394"/>
      <c r="K256" s="394"/>
      <c r="L256" s="394"/>
      <c r="M256" s="395"/>
      <c r="N256" s="391" t="s">
        <v>43</v>
      </c>
      <c r="O256" s="392"/>
      <c r="P256" s="392"/>
      <c r="Q256" s="392"/>
      <c r="R256" s="392"/>
      <c r="S256" s="392"/>
      <c r="T256" s="393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94"/>
      <c r="B257" s="394"/>
      <c r="C257" s="394"/>
      <c r="D257" s="394"/>
      <c r="E257" s="394"/>
      <c r="F257" s="394"/>
      <c r="G257" s="394"/>
      <c r="H257" s="394"/>
      <c r="I257" s="394"/>
      <c r="J257" s="394"/>
      <c r="K257" s="394"/>
      <c r="L257" s="394"/>
      <c r="M257" s="395"/>
      <c r="N257" s="391" t="s">
        <v>43</v>
      </c>
      <c r="O257" s="392"/>
      <c r="P257" s="392"/>
      <c r="Q257" s="392"/>
      <c r="R257" s="392"/>
      <c r="S257" s="392"/>
      <c r="T257" s="393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86" t="s">
        <v>426</v>
      </c>
      <c r="B258" s="386"/>
      <c r="C258" s="386"/>
      <c r="D258" s="386"/>
      <c r="E258" s="386"/>
      <c r="F258" s="386"/>
      <c r="G258" s="386"/>
      <c r="H258" s="386"/>
      <c r="I258" s="386"/>
      <c r="J258" s="386"/>
      <c r="K258" s="386"/>
      <c r="L258" s="386"/>
      <c r="M258" s="386"/>
      <c r="N258" s="386"/>
      <c r="O258" s="386"/>
      <c r="P258" s="386"/>
      <c r="Q258" s="386"/>
      <c r="R258" s="386"/>
      <c r="S258" s="386"/>
      <c r="T258" s="386"/>
      <c r="U258" s="386"/>
      <c r="V258" s="386"/>
      <c r="W258" s="386"/>
      <c r="X258" s="386"/>
      <c r="Y258" s="67"/>
      <c r="Z258" s="67"/>
    </row>
    <row r="259" spans="1:53" ht="16.5" customHeight="1" x14ac:dyDescent="0.25">
      <c r="A259" s="64" t="s">
        <v>427</v>
      </c>
      <c r="B259" s="64" t="s">
        <v>428</v>
      </c>
      <c r="C259" s="37">
        <v>4301180007</v>
      </c>
      <c r="D259" s="387">
        <v>4680115881808</v>
      </c>
      <c r="E259" s="387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430</v>
      </c>
      <c r="L259" s="39" t="s">
        <v>429</v>
      </c>
      <c r="M259" s="38">
        <v>730</v>
      </c>
      <c r="N259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89"/>
      <c r="P259" s="389"/>
      <c r="Q259" s="389"/>
      <c r="R259" s="390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431</v>
      </c>
      <c r="B260" s="64" t="s">
        <v>432</v>
      </c>
      <c r="C260" s="37">
        <v>4301180006</v>
      </c>
      <c r="D260" s="387">
        <v>4680115881822</v>
      </c>
      <c r="E260" s="387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430</v>
      </c>
      <c r="L260" s="39" t="s">
        <v>429</v>
      </c>
      <c r="M260" s="38">
        <v>730</v>
      </c>
      <c r="N260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89"/>
      <c r="P260" s="389"/>
      <c r="Q260" s="389"/>
      <c r="R260" s="390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433</v>
      </c>
      <c r="B261" s="64" t="s">
        <v>434</v>
      </c>
      <c r="C261" s="37">
        <v>4301180001</v>
      </c>
      <c r="D261" s="387">
        <v>4680115880016</v>
      </c>
      <c r="E261" s="387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430</v>
      </c>
      <c r="L261" s="39" t="s">
        <v>429</v>
      </c>
      <c r="M261" s="38">
        <v>730</v>
      </c>
      <c r="N261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89"/>
      <c r="P261" s="389"/>
      <c r="Q261" s="389"/>
      <c r="R261" s="39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94"/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5"/>
      <c r="N262" s="391" t="s">
        <v>43</v>
      </c>
      <c r="O262" s="392"/>
      <c r="P262" s="392"/>
      <c r="Q262" s="392"/>
      <c r="R262" s="392"/>
      <c r="S262" s="392"/>
      <c r="T262" s="393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94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5"/>
      <c r="N263" s="391" t="s">
        <v>43</v>
      </c>
      <c r="O263" s="392"/>
      <c r="P263" s="392"/>
      <c r="Q263" s="392"/>
      <c r="R263" s="392"/>
      <c r="S263" s="392"/>
      <c r="T263" s="393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85" t="s">
        <v>435</v>
      </c>
      <c r="B264" s="385"/>
      <c r="C264" s="385"/>
      <c r="D264" s="385"/>
      <c r="E264" s="385"/>
      <c r="F264" s="385"/>
      <c r="G264" s="385"/>
      <c r="H264" s="385"/>
      <c r="I264" s="385"/>
      <c r="J264" s="385"/>
      <c r="K264" s="385"/>
      <c r="L264" s="385"/>
      <c r="M264" s="385"/>
      <c r="N264" s="385"/>
      <c r="O264" s="385"/>
      <c r="P264" s="385"/>
      <c r="Q264" s="385"/>
      <c r="R264" s="385"/>
      <c r="S264" s="385"/>
      <c r="T264" s="385"/>
      <c r="U264" s="385"/>
      <c r="V264" s="385"/>
      <c r="W264" s="385"/>
      <c r="X264" s="385"/>
      <c r="Y264" s="66"/>
      <c r="Z264" s="66"/>
    </row>
    <row r="265" spans="1:53" ht="14.25" customHeight="1" x14ac:dyDescent="0.25">
      <c r="A265" s="386" t="s">
        <v>116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67"/>
      <c r="Z265" s="67"/>
    </row>
    <row r="266" spans="1:53" ht="27" customHeight="1" x14ac:dyDescent="0.25">
      <c r="A266" s="64" t="s">
        <v>436</v>
      </c>
      <c r="B266" s="64" t="s">
        <v>437</v>
      </c>
      <c r="C266" s="37">
        <v>4301011315</v>
      </c>
      <c r="D266" s="387">
        <v>4607091387421</v>
      </c>
      <c r="E266" s="387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112</v>
      </c>
      <c r="L266" s="39" t="s">
        <v>111</v>
      </c>
      <c r="M266" s="38">
        <v>55</v>
      </c>
      <c r="N266" s="54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89"/>
      <c r="P266" s="389"/>
      <c r="Q266" s="389"/>
      <c r="R266" s="390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2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436</v>
      </c>
      <c r="B267" s="64" t="s">
        <v>438</v>
      </c>
      <c r="C267" s="37">
        <v>4301011121</v>
      </c>
      <c r="D267" s="387">
        <v>4607091387421</v>
      </c>
      <c r="E267" s="387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112</v>
      </c>
      <c r="L267" s="39" t="s">
        <v>121</v>
      </c>
      <c r="M267" s="38">
        <v>55</v>
      </c>
      <c r="N267" s="5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9"/>
      <c r="P267" s="389"/>
      <c r="Q267" s="389"/>
      <c r="R267" s="390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2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439</v>
      </c>
      <c r="B268" s="64" t="s">
        <v>440</v>
      </c>
      <c r="C268" s="37">
        <v>4301011396</v>
      </c>
      <c r="D268" s="387">
        <v>4607091387452</v>
      </c>
      <c r="E268" s="387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112</v>
      </c>
      <c r="L268" s="39" t="s">
        <v>121</v>
      </c>
      <c r="M268" s="38">
        <v>55</v>
      </c>
      <c r="N268" s="5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89"/>
      <c r="P268" s="389"/>
      <c r="Q268" s="389"/>
      <c r="R268" s="390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2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439</v>
      </c>
      <c r="B269" s="64" t="s">
        <v>441</v>
      </c>
      <c r="C269" s="37">
        <v>4301011619</v>
      </c>
      <c r="D269" s="387">
        <v>4607091387452</v>
      </c>
      <c r="E269" s="387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112</v>
      </c>
      <c r="L269" s="39" t="s">
        <v>111</v>
      </c>
      <c r="M269" s="38">
        <v>55</v>
      </c>
      <c r="N269" s="546" t="s">
        <v>442</v>
      </c>
      <c r="O269" s="389"/>
      <c r="P269" s="389"/>
      <c r="Q269" s="389"/>
      <c r="R269" s="390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2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443</v>
      </c>
      <c r="B270" s="64" t="s">
        <v>444</v>
      </c>
      <c r="C270" s="37">
        <v>4301011313</v>
      </c>
      <c r="D270" s="387">
        <v>4607091385984</v>
      </c>
      <c r="E270" s="387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112</v>
      </c>
      <c r="L270" s="39" t="s">
        <v>111</v>
      </c>
      <c r="M270" s="38">
        <v>55</v>
      </c>
      <c r="N270" s="5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89"/>
      <c r="P270" s="389"/>
      <c r="Q270" s="389"/>
      <c r="R270" s="390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2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445</v>
      </c>
      <c r="B271" s="64" t="s">
        <v>446</v>
      </c>
      <c r="C271" s="37">
        <v>4301011316</v>
      </c>
      <c r="D271" s="387">
        <v>4607091387438</v>
      </c>
      <c r="E271" s="387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80</v>
      </c>
      <c r="L271" s="39" t="s">
        <v>111</v>
      </c>
      <c r="M271" s="38">
        <v>55</v>
      </c>
      <c r="N271" s="5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89"/>
      <c r="P271" s="389"/>
      <c r="Q271" s="389"/>
      <c r="R271" s="390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2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447</v>
      </c>
      <c r="B272" s="64" t="s">
        <v>448</v>
      </c>
      <c r="C272" s="37">
        <v>4301011318</v>
      </c>
      <c r="D272" s="387">
        <v>4607091387469</v>
      </c>
      <c r="E272" s="387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80</v>
      </c>
      <c r="L272" s="39" t="s">
        <v>79</v>
      </c>
      <c r="M272" s="38">
        <v>55</v>
      </c>
      <c r="N272" s="5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89"/>
      <c r="P272" s="389"/>
      <c r="Q272" s="389"/>
      <c r="R272" s="390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2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94"/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5"/>
      <c r="N273" s="391" t="s">
        <v>43</v>
      </c>
      <c r="O273" s="392"/>
      <c r="P273" s="392"/>
      <c r="Q273" s="392"/>
      <c r="R273" s="392"/>
      <c r="S273" s="392"/>
      <c r="T273" s="393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94"/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5"/>
      <c r="N274" s="391" t="s">
        <v>43</v>
      </c>
      <c r="O274" s="392"/>
      <c r="P274" s="392"/>
      <c r="Q274" s="392"/>
      <c r="R274" s="392"/>
      <c r="S274" s="392"/>
      <c r="T274" s="393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86" t="s">
        <v>76</v>
      </c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6"/>
      <c r="P275" s="386"/>
      <c r="Q275" s="386"/>
      <c r="R275" s="386"/>
      <c r="S275" s="386"/>
      <c r="T275" s="386"/>
      <c r="U275" s="386"/>
      <c r="V275" s="386"/>
      <c r="W275" s="386"/>
      <c r="X275" s="386"/>
      <c r="Y275" s="67"/>
      <c r="Z275" s="67"/>
    </row>
    <row r="276" spans="1:53" ht="27" customHeight="1" x14ac:dyDescent="0.25">
      <c r="A276" s="64" t="s">
        <v>449</v>
      </c>
      <c r="B276" s="64" t="s">
        <v>450</v>
      </c>
      <c r="C276" s="37">
        <v>4301031154</v>
      </c>
      <c r="D276" s="387">
        <v>4607091387292</v>
      </c>
      <c r="E276" s="387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80</v>
      </c>
      <c r="L276" s="39" t="s">
        <v>79</v>
      </c>
      <c r="M276" s="38">
        <v>45</v>
      </c>
      <c r="N276" s="5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89"/>
      <c r="P276" s="389"/>
      <c r="Q276" s="389"/>
      <c r="R276" s="390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451</v>
      </c>
      <c r="B277" s="64" t="s">
        <v>452</v>
      </c>
      <c r="C277" s="37">
        <v>4301031155</v>
      </c>
      <c r="D277" s="387">
        <v>4607091387315</v>
      </c>
      <c r="E277" s="387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80</v>
      </c>
      <c r="L277" s="39" t="s">
        <v>79</v>
      </c>
      <c r="M277" s="38">
        <v>45</v>
      </c>
      <c r="N277" s="5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89"/>
      <c r="P277" s="389"/>
      <c r="Q277" s="389"/>
      <c r="R277" s="390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94"/>
      <c r="B278" s="394"/>
      <c r="C278" s="394"/>
      <c r="D278" s="394"/>
      <c r="E278" s="394"/>
      <c r="F278" s="394"/>
      <c r="G278" s="394"/>
      <c r="H278" s="394"/>
      <c r="I278" s="394"/>
      <c r="J278" s="394"/>
      <c r="K278" s="394"/>
      <c r="L278" s="394"/>
      <c r="M278" s="395"/>
      <c r="N278" s="391" t="s">
        <v>43</v>
      </c>
      <c r="O278" s="392"/>
      <c r="P278" s="392"/>
      <c r="Q278" s="392"/>
      <c r="R278" s="392"/>
      <c r="S278" s="392"/>
      <c r="T278" s="393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94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5"/>
      <c r="N279" s="391" t="s">
        <v>43</v>
      </c>
      <c r="O279" s="392"/>
      <c r="P279" s="392"/>
      <c r="Q279" s="392"/>
      <c r="R279" s="392"/>
      <c r="S279" s="392"/>
      <c r="T279" s="393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85" t="s">
        <v>453</v>
      </c>
      <c r="B280" s="385"/>
      <c r="C280" s="385"/>
      <c r="D280" s="385"/>
      <c r="E280" s="385"/>
      <c r="F280" s="385"/>
      <c r="G280" s="385"/>
      <c r="H280" s="385"/>
      <c r="I280" s="385"/>
      <c r="J280" s="385"/>
      <c r="K280" s="385"/>
      <c r="L280" s="385"/>
      <c r="M280" s="385"/>
      <c r="N280" s="385"/>
      <c r="O280" s="385"/>
      <c r="P280" s="385"/>
      <c r="Q280" s="385"/>
      <c r="R280" s="385"/>
      <c r="S280" s="385"/>
      <c r="T280" s="385"/>
      <c r="U280" s="385"/>
      <c r="V280" s="385"/>
      <c r="W280" s="385"/>
      <c r="X280" s="385"/>
      <c r="Y280" s="66"/>
      <c r="Z280" s="66"/>
    </row>
    <row r="281" spans="1:53" ht="14.25" customHeight="1" x14ac:dyDescent="0.25">
      <c r="A281" s="386" t="s">
        <v>76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  <c r="X281" s="386"/>
      <c r="Y281" s="67"/>
      <c r="Z281" s="67"/>
    </row>
    <row r="282" spans="1:53" ht="27" customHeight="1" x14ac:dyDescent="0.25">
      <c r="A282" s="64" t="s">
        <v>454</v>
      </c>
      <c r="B282" s="64" t="s">
        <v>455</v>
      </c>
      <c r="C282" s="37">
        <v>4301031066</v>
      </c>
      <c r="D282" s="387">
        <v>4607091383836</v>
      </c>
      <c r="E282" s="387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80</v>
      </c>
      <c r="L282" s="39" t="s">
        <v>79</v>
      </c>
      <c r="M282" s="38">
        <v>40</v>
      </c>
      <c r="N282" s="5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89"/>
      <c r="P282" s="389"/>
      <c r="Q282" s="389"/>
      <c r="R282" s="390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94"/>
      <c r="B283" s="394"/>
      <c r="C283" s="394"/>
      <c r="D283" s="394"/>
      <c r="E283" s="394"/>
      <c r="F283" s="394"/>
      <c r="G283" s="394"/>
      <c r="H283" s="394"/>
      <c r="I283" s="394"/>
      <c r="J283" s="394"/>
      <c r="K283" s="394"/>
      <c r="L283" s="394"/>
      <c r="M283" s="395"/>
      <c r="N283" s="391" t="s">
        <v>43</v>
      </c>
      <c r="O283" s="392"/>
      <c r="P283" s="392"/>
      <c r="Q283" s="392"/>
      <c r="R283" s="392"/>
      <c r="S283" s="392"/>
      <c r="T283" s="393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94"/>
      <c r="B284" s="394"/>
      <c r="C284" s="394"/>
      <c r="D284" s="394"/>
      <c r="E284" s="394"/>
      <c r="F284" s="394"/>
      <c r="G284" s="394"/>
      <c r="H284" s="394"/>
      <c r="I284" s="394"/>
      <c r="J284" s="394"/>
      <c r="K284" s="394"/>
      <c r="L284" s="394"/>
      <c r="M284" s="395"/>
      <c r="N284" s="391" t="s">
        <v>43</v>
      </c>
      <c r="O284" s="392"/>
      <c r="P284" s="392"/>
      <c r="Q284" s="392"/>
      <c r="R284" s="392"/>
      <c r="S284" s="392"/>
      <c r="T284" s="393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86" t="s">
        <v>81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67"/>
      <c r="Z285" s="67"/>
    </row>
    <row r="286" spans="1:53" ht="27" customHeight="1" x14ac:dyDescent="0.25">
      <c r="A286" s="64" t="s">
        <v>456</v>
      </c>
      <c r="B286" s="64" t="s">
        <v>457</v>
      </c>
      <c r="C286" s="37">
        <v>4301051142</v>
      </c>
      <c r="D286" s="387">
        <v>4607091387919</v>
      </c>
      <c r="E286" s="387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112</v>
      </c>
      <c r="L286" s="39" t="s">
        <v>79</v>
      </c>
      <c r="M286" s="38">
        <v>45</v>
      </c>
      <c r="N286" s="5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89"/>
      <c r="P286" s="389"/>
      <c r="Q286" s="389"/>
      <c r="R286" s="390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94"/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5"/>
      <c r="N287" s="391" t="s">
        <v>43</v>
      </c>
      <c r="O287" s="392"/>
      <c r="P287" s="392"/>
      <c r="Q287" s="392"/>
      <c r="R287" s="392"/>
      <c r="S287" s="392"/>
      <c r="T287" s="393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94"/>
      <c r="B288" s="394"/>
      <c r="C288" s="394"/>
      <c r="D288" s="394"/>
      <c r="E288" s="394"/>
      <c r="F288" s="394"/>
      <c r="G288" s="394"/>
      <c r="H288" s="394"/>
      <c r="I288" s="394"/>
      <c r="J288" s="394"/>
      <c r="K288" s="394"/>
      <c r="L288" s="394"/>
      <c r="M288" s="395"/>
      <c r="N288" s="391" t="s">
        <v>43</v>
      </c>
      <c r="O288" s="392"/>
      <c r="P288" s="392"/>
      <c r="Q288" s="392"/>
      <c r="R288" s="392"/>
      <c r="S288" s="392"/>
      <c r="T288" s="393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86" t="s">
        <v>237</v>
      </c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6"/>
      <c r="O289" s="386"/>
      <c r="P289" s="386"/>
      <c r="Q289" s="386"/>
      <c r="R289" s="386"/>
      <c r="S289" s="386"/>
      <c r="T289" s="386"/>
      <c r="U289" s="386"/>
      <c r="V289" s="386"/>
      <c r="W289" s="386"/>
      <c r="X289" s="386"/>
      <c r="Y289" s="67"/>
      <c r="Z289" s="67"/>
    </row>
    <row r="290" spans="1:53" ht="27" customHeight="1" x14ac:dyDescent="0.25">
      <c r="A290" s="64" t="s">
        <v>458</v>
      </c>
      <c r="B290" s="64" t="s">
        <v>459</v>
      </c>
      <c r="C290" s="37">
        <v>4301060324</v>
      </c>
      <c r="D290" s="387">
        <v>4607091388831</v>
      </c>
      <c r="E290" s="387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80</v>
      </c>
      <c r="L290" s="39" t="s">
        <v>79</v>
      </c>
      <c r="M290" s="38">
        <v>40</v>
      </c>
      <c r="N290" s="5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89"/>
      <c r="P290" s="389"/>
      <c r="Q290" s="389"/>
      <c r="R290" s="390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94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5"/>
      <c r="N291" s="391" t="s">
        <v>43</v>
      </c>
      <c r="O291" s="392"/>
      <c r="P291" s="392"/>
      <c r="Q291" s="392"/>
      <c r="R291" s="392"/>
      <c r="S291" s="392"/>
      <c r="T291" s="393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5"/>
      <c r="N292" s="391" t="s">
        <v>43</v>
      </c>
      <c r="O292" s="392"/>
      <c r="P292" s="392"/>
      <c r="Q292" s="392"/>
      <c r="R292" s="392"/>
      <c r="S292" s="392"/>
      <c r="T292" s="393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86" t="s">
        <v>94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67"/>
      <c r="Z293" s="67"/>
    </row>
    <row r="294" spans="1:53" ht="27" customHeight="1" x14ac:dyDescent="0.25">
      <c r="A294" s="64" t="s">
        <v>460</v>
      </c>
      <c r="B294" s="64" t="s">
        <v>461</v>
      </c>
      <c r="C294" s="37">
        <v>4301032015</v>
      </c>
      <c r="D294" s="387">
        <v>4607091383102</v>
      </c>
      <c r="E294" s="387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80</v>
      </c>
      <c r="L294" s="39" t="s">
        <v>98</v>
      </c>
      <c r="M294" s="38">
        <v>180</v>
      </c>
      <c r="N294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89"/>
      <c r="P294" s="389"/>
      <c r="Q294" s="389"/>
      <c r="R294" s="390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94"/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5"/>
      <c r="N295" s="391" t="s">
        <v>43</v>
      </c>
      <c r="O295" s="392"/>
      <c r="P295" s="392"/>
      <c r="Q295" s="392"/>
      <c r="R295" s="392"/>
      <c r="S295" s="392"/>
      <c r="T295" s="393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94"/>
      <c r="B296" s="394"/>
      <c r="C296" s="394"/>
      <c r="D296" s="394"/>
      <c r="E296" s="394"/>
      <c r="F296" s="394"/>
      <c r="G296" s="394"/>
      <c r="H296" s="394"/>
      <c r="I296" s="394"/>
      <c r="J296" s="394"/>
      <c r="K296" s="394"/>
      <c r="L296" s="394"/>
      <c r="M296" s="395"/>
      <c r="N296" s="391" t="s">
        <v>43</v>
      </c>
      <c r="O296" s="392"/>
      <c r="P296" s="392"/>
      <c r="Q296" s="392"/>
      <c r="R296" s="392"/>
      <c r="S296" s="392"/>
      <c r="T296" s="393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84" t="s">
        <v>462</v>
      </c>
      <c r="B297" s="384"/>
      <c r="C297" s="384"/>
      <c r="D297" s="384"/>
      <c r="E297" s="384"/>
      <c r="F297" s="384"/>
      <c r="G297" s="384"/>
      <c r="H297" s="384"/>
      <c r="I297" s="384"/>
      <c r="J297" s="384"/>
      <c r="K297" s="384"/>
      <c r="L297" s="384"/>
      <c r="M297" s="384"/>
      <c r="N297" s="384"/>
      <c r="O297" s="384"/>
      <c r="P297" s="384"/>
      <c r="Q297" s="384"/>
      <c r="R297" s="384"/>
      <c r="S297" s="384"/>
      <c r="T297" s="384"/>
      <c r="U297" s="384"/>
      <c r="V297" s="384"/>
      <c r="W297" s="384"/>
      <c r="X297" s="384"/>
      <c r="Y297" s="55"/>
      <c r="Z297" s="55"/>
    </row>
    <row r="298" spans="1:53" ht="16.5" customHeight="1" x14ac:dyDescent="0.25">
      <c r="A298" s="385" t="s">
        <v>463</v>
      </c>
      <c r="B298" s="385"/>
      <c r="C298" s="385"/>
      <c r="D298" s="385"/>
      <c r="E298" s="385"/>
      <c r="F298" s="385"/>
      <c r="G298" s="385"/>
      <c r="H298" s="385"/>
      <c r="I298" s="385"/>
      <c r="J298" s="385"/>
      <c r="K298" s="385"/>
      <c r="L298" s="385"/>
      <c r="M298" s="385"/>
      <c r="N298" s="385"/>
      <c r="O298" s="385"/>
      <c r="P298" s="385"/>
      <c r="Q298" s="385"/>
      <c r="R298" s="385"/>
      <c r="S298" s="385"/>
      <c r="T298" s="385"/>
      <c r="U298" s="385"/>
      <c r="V298" s="385"/>
      <c r="W298" s="385"/>
      <c r="X298" s="385"/>
      <c r="Y298" s="66"/>
      <c r="Z298" s="66"/>
    </row>
    <row r="299" spans="1:53" ht="14.25" customHeight="1" x14ac:dyDescent="0.25">
      <c r="A299" s="386" t="s">
        <v>116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67"/>
      <c r="Z299" s="67"/>
    </row>
    <row r="300" spans="1:53" ht="27" customHeight="1" x14ac:dyDescent="0.25">
      <c r="A300" s="64" t="s">
        <v>464</v>
      </c>
      <c r="B300" s="64" t="s">
        <v>465</v>
      </c>
      <c r="C300" s="37">
        <v>4301011339</v>
      </c>
      <c r="D300" s="387">
        <v>4607091383997</v>
      </c>
      <c r="E300" s="387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79</v>
      </c>
      <c r="M300" s="38">
        <v>60</v>
      </c>
      <c r="N300" s="5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89"/>
      <c r="P300" s="389"/>
      <c r="Q300" s="389"/>
      <c r="R300" s="390"/>
      <c r="S300" s="40" t="s">
        <v>48</v>
      </c>
      <c r="T300" s="40" t="s">
        <v>48</v>
      </c>
      <c r="U300" s="41" t="s">
        <v>0</v>
      </c>
      <c r="V300" s="59">
        <v>2200</v>
      </c>
      <c r="W300" s="56">
        <f t="shared" ref="W300:W307" si="13">IFERROR(IF(V300="",0,CEILING((V300/$H300),1)*$H300),"")</f>
        <v>2205</v>
      </c>
      <c r="X300" s="42">
        <f>IFERROR(IF(W300=0,"",ROUNDUP(W300/H300,0)*0.02175),"")</f>
        <v>3.1972499999999999</v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464</v>
      </c>
      <c r="B301" s="64" t="s">
        <v>466</v>
      </c>
      <c r="C301" s="37">
        <v>4301011239</v>
      </c>
      <c r="D301" s="387">
        <v>4607091383997</v>
      </c>
      <c r="E301" s="38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112</v>
      </c>
      <c r="L301" s="39" t="s">
        <v>121</v>
      </c>
      <c r="M301" s="38">
        <v>60</v>
      </c>
      <c r="N301" s="5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9"/>
      <c r="P301" s="389"/>
      <c r="Q301" s="389"/>
      <c r="R301" s="390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3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467</v>
      </c>
      <c r="B302" s="64" t="s">
        <v>468</v>
      </c>
      <c r="C302" s="37">
        <v>4301011326</v>
      </c>
      <c r="D302" s="387">
        <v>4607091384130</v>
      </c>
      <c r="E302" s="387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79</v>
      </c>
      <c r="M302" s="38">
        <v>60</v>
      </c>
      <c r="N302" s="5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89"/>
      <c r="P302" s="389"/>
      <c r="Q302" s="389"/>
      <c r="R302" s="390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3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467</v>
      </c>
      <c r="B303" s="64" t="s">
        <v>469</v>
      </c>
      <c r="C303" s="37">
        <v>4301011240</v>
      </c>
      <c r="D303" s="387">
        <v>4607091384130</v>
      </c>
      <c r="E303" s="387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121</v>
      </c>
      <c r="M303" s="38">
        <v>60</v>
      </c>
      <c r="N303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9"/>
      <c r="P303" s="389"/>
      <c r="Q303" s="389"/>
      <c r="R303" s="390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3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470</v>
      </c>
      <c r="B304" s="64" t="s">
        <v>471</v>
      </c>
      <c r="C304" s="37">
        <v>4301011330</v>
      </c>
      <c r="D304" s="387">
        <v>4607091384147</v>
      </c>
      <c r="E304" s="387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112</v>
      </c>
      <c r="L304" s="39" t="s">
        <v>79</v>
      </c>
      <c r="M304" s="38">
        <v>60</v>
      </c>
      <c r="N304" s="5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89"/>
      <c r="P304" s="389"/>
      <c r="Q304" s="389"/>
      <c r="R304" s="390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3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470</v>
      </c>
      <c r="B305" s="64" t="s">
        <v>472</v>
      </c>
      <c r="C305" s="37">
        <v>4301011238</v>
      </c>
      <c r="D305" s="387">
        <v>4607091384147</v>
      </c>
      <c r="E305" s="387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112</v>
      </c>
      <c r="L305" s="39" t="s">
        <v>121</v>
      </c>
      <c r="M305" s="38">
        <v>60</v>
      </c>
      <c r="N305" s="561" t="s">
        <v>473</v>
      </c>
      <c r="O305" s="389"/>
      <c r="P305" s="389"/>
      <c r="Q305" s="389"/>
      <c r="R305" s="390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3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474</v>
      </c>
      <c r="B306" s="64" t="s">
        <v>475</v>
      </c>
      <c r="C306" s="37">
        <v>4301011327</v>
      </c>
      <c r="D306" s="387">
        <v>4607091384154</v>
      </c>
      <c r="E306" s="387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80</v>
      </c>
      <c r="L306" s="39" t="s">
        <v>79</v>
      </c>
      <c r="M306" s="38">
        <v>60</v>
      </c>
      <c r="N306" s="5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89"/>
      <c r="P306" s="389"/>
      <c r="Q306" s="389"/>
      <c r="R306" s="390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3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476</v>
      </c>
      <c r="B307" s="64" t="s">
        <v>477</v>
      </c>
      <c r="C307" s="37">
        <v>4301011332</v>
      </c>
      <c r="D307" s="387">
        <v>4607091384161</v>
      </c>
      <c r="E307" s="387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80</v>
      </c>
      <c r="L307" s="39" t="s">
        <v>79</v>
      </c>
      <c r="M307" s="38">
        <v>60</v>
      </c>
      <c r="N307" s="5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89"/>
      <c r="P307" s="389"/>
      <c r="Q307" s="389"/>
      <c r="R307" s="390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3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5"/>
      <c r="N308" s="391" t="s">
        <v>43</v>
      </c>
      <c r="O308" s="392"/>
      <c r="P308" s="392"/>
      <c r="Q308" s="392"/>
      <c r="R308" s="392"/>
      <c r="S308" s="392"/>
      <c r="T308" s="393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146.66666666666666</v>
      </c>
      <c r="W308" s="44">
        <f>IFERROR(W300/H300,"0")+IFERROR(W301/H301,"0")+IFERROR(W302/H302,"0")+IFERROR(W303/H303,"0")+IFERROR(W304/H304,"0")+IFERROR(W305/H305,"0")+IFERROR(W306/H306,"0")+IFERROR(W307/H307,"0")</f>
        <v>147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3.1972499999999999</v>
      </c>
      <c r="Y308" s="68"/>
      <c r="Z308" s="68"/>
    </row>
    <row r="309" spans="1:53" x14ac:dyDescent="0.2">
      <c r="A309" s="394"/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5"/>
      <c r="N309" s="391" t="s">
        <v>43</v>
      </c>
      <c r="O309" s="392"/>
      <c r="P309" s="392"/>
      <c r="Q309" s="392"/>
      <c r="R309" s="392"/>
      <c r="S309" s="392"/>
      <c r="T309" s="393"/>
      <c r="U309" s="43" t="s">
        <v>0</v>
      </c>
      <c r="V309" s="44">
        <f>IFERROR(SUM(V300:V307),"0")</f>
        <v>2200</v>
      </c>
      <c r="W309" s="44">
        <f>IFERROR(SUM(W300:W307),"0")</f>
        <v>2205</v>
      </c>
      <c r="X309" s="43"/>
      <c r="Y309" s="68"/>
      <c r="Z309" s="68"/>
    </row>
    <row r="310" spans="1:53" ht="14.25" customHeight="1" x14ac:dyDescent="0.25">
      <c r="A310" s="386" t="s">
        <v>108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67"/>
      <c r="Z310" s="67"/>
    </row>
    <row r="311" spans="1:53" ht="27" customHeight="1" x14ac:dyDescent="0.25">
      <c r="A311" s="64" t="s">
        <v>478</v>
      </c>
      <c r="B311" s="64" t="s">
        <v>479</v>
      </c>
      <c r="C311" s="37">
        <v>4301020178</v>
      </c>
      <c r="D311" s="387">
        <v>4607091383980</v>
      </c>
      <c r="E311" s="387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111</v>
      </c>
      <c r="M311" s="38">
        <v>50</v>
      </c>
      <c r="N311" s="5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89"/>
      <c r="P311" s="389"/>
      <c r="Q311" s="389"/>
      <c r="R311" s="390"/>
      <c r="S311" s="40" t="s">
        <v>48</v>
      </c>
      <c r="T311" s="40" t="s">
        <v>48</v>
      </c>
      <c r="U311" s="41" t="s">
        <v>0</v>
      </c>
      <c r="V311" s="59">
        <v>2200</v>
      </c>
      <c r="W311" s="56">
        <f>IFERROR(IF(V311="",0,CEILING((V311/$H311),1)*$H311),"")</f>
        <v>2205</v>
      </c>
      <c r="X311" s="42">
        <f>IFERROR(IF(W311=0,"",ROUNDUP(W311/H311,0)*0.02175),"")</f>
        <v>3.1972499999999999</v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480</v>
      </c>
      <c r="B312" s="64" t="s">
        <v>481</v>
      </c>
      <c r="C312" s="37">
        <v>4301020270</v>
      </c>
      <c r="D312" s="387">
        <v>4680115883314</v>
      </c>
      <c r="E312" s="387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112</v>
      </c>
      <c r="L312" s="39" t="s">
        <v>142</v>
      </c>
      <c r="M312" s="38">
        <v>50</v>
      </c>
      <c r="N312" s="565" t="s">
        <v>482</v>
      </c>
      <c r="O312" s="389"/>
      <c r="P312" s="389"/>
      <c r="Q312" s="389"/>
      <c r="R312" s="390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4301020179</v>
      </c>
      <c r="D313" s="387">
        <v>4607091384178</v>
      </c>
      <c r="E313" s="387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80</v>
      </c>
      <c r="L313" s="39" t="s">
        <v>111</v>
      </c>
      <c r="M313" s="38">
        <v>50</v>
      </c>
      <c r="N313" s="5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89"/>
      <c r="P313" s="389"/>
      <c r="Q313" s="389"/>
      <c r="R313" s="390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5"/>
      <c r="N314" s="391" t="s">
        <v>43</v>
      </c>
      <c r="O314" s="392"/>
      <c r="P314" s="392"/>
      <c r="Q314" s="392"/>
      <c r="R314" s="392"/>
      <c r="S314" s="392"/>
      <c r="T314" s="393"/>
      <c r="U314" s="43" t="s">
        <v>42</v>
      </c>
      <c r="V314" s="44">
        <f>IFERROR(V311/H311,"0")+IFERROR(V312/H312,"0")+IFERROR(V313/H313,"0")</f>
        <v>146.66666666666666</v>
      </c>
      <c r="W314" s="44">
        <f>IFERROR(W311/H311,"0")+IFERROR(W312/H312,"0")+IFERROR(W313/H313,"0")</f>
        <v>147</v>
      </c>
      <c r="X314" s="44">
        <f>IFERROR(IF(X311="",0,X311),"0")+IFERROR(IF(X312="",0,X312),"0")+IFERROR(IF(X313="",0,X313),"0")</f>
        <v>3.1972499999999999</v>
      </c>
      <c r="Y314" s="68"/>
      <c r="Z314" s="68"/>
    </row>
    <row r="315" spans="1:53" x14ac:dyDescent="0.2">
      <c r="A315" s="394"/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5"/>
      <c r="N315" s="391" t="s">
        <v>43</v>
      </c>
      <c r="O315" s="392"/>
      <c r="P315" s="392"/>
      <c r="Q315" s="392"/>
      <c r="R315" s="392"/>
      <c r="S315" s="392"/>
      <c r="T315" s="393"/>
      <c r="U315" s="43" t="s">
        <v>0</v>
      </c>
      <c r="V315" s="44">
        <f>IFERROR(SUM(V311:V313),"0")</f>
        <v>2200</v>
      </c>
      <c r="W315" s="44">
        <f>IFERROR(SUM(W311:W313),"0")</f>
        <v>2205</v>
      </c>
      <c r="X315" s="43"/>
      <c r="Y315" s="68"/>
      <c r="Z315" s="68"/>
    </row>
    <row r="316" spans="1:53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67"/>
      <c r="Z316" s="67"/>
    </row>
    <row r="317" spans="1:53" ht="27" customHeight="1" x14ac:dyDescent="0.25">
      <c r="A317" s="64" t="s">
        <v>485</v>
      </c>
      <c r="B317" s="64" t="s">
        <v>486</v>
      </c>
      <c r="C317" s="37">
        <v>4301051560</v>
      </c>
      <c r="D317" s="387">
        <v>4607091383928</v>
      </c>
      <c r="E317" s="387"/>
      <c r="F317" s="63">
        <v>1.3</v>
      </c>
      <c r="G317" s="38">
        <v>6</v>
      </c>
      <c r="H317" s="63">
        <v>7.8</v>
      </c>
      <c r="I317" s="63">
        <v>8.3699999999999992</v>
      </c>
      <c r="J317" s="38">
        <v>56</v>
      </c>
      <c r="K317" s="38" t="s">
        <v>112</v>
      </c>
      <c r="L317" s="39" t="s">
        <v>142</v>
      </c>
      <c r="M317" s="38">
        <v>40</v>
      </c>
      <c r="N317" s="567" t="s">
        <v>487</v>
      </c>
      <c r="O317" s="389"/>
      <c r="P317" s="389"/>
      <c r="Q317" s="389"/>
      <c r="R317" s="390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ht="27" customHeight="1" x14ac:dyDescent="0.25">
      <c r="A318" s="64" t="s">
        <v>488</v>
      </c>
      <c r="B318" s="64" t="s">
        <v>489</v>
      </c>
      <c r="C318" s="37">
        <v>4301051298</v>
      </c>
      <c r="D318" s="387">
        <v>4607091384260</v>
      </c>
      <c r="E318" s="387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112</v>
      </c>
      <c r="L318" s="39" t="s">
        <v>79</v>
      </c>
      <c r="M318" s="38">
        <v>35</v>
      </c>
      <c r="N318" s="56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9"/>
      <c r="P318" s="389"/>
      <c r="Q318" s="389"/>
      <c r="R318" s="390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4"/>
      <c r="B319" s="394"/>
      <c r="C319" s="394"/>
      <c r="D319" s="394"/>
      <c r="E319" s="394"/>
      <c r="F319" s="394"/>
      <c r="G319" s="394"/>
      <c r="H319" s="394"/>
      <c r="I319" s="394"/>
      <c r="J319" s="394"/>
      <c r="K319" s="394"/>
      <c r="L319" s="394"/>
      <c r="M319" s="395"/>
      <c r="N319" s="391" t="s">
        <v>43</v>
      </c>
      <c r="O319" s="392"/>
      <c r="P319" s="392"/>
      <c r="Q319" s="392"/>
      <c r="R319" s="392"/>
      <c r="S319" s="392"/>
      <c r="T319" s="393"/>
      <c r="U319" s="43" t="s">
        <v>42</v>
      </c>
      <c r="V319" s="44">
        <f>IFERROR(V317/H317,"0")+IFERROR(V318/H318,"0")</f>
        <v>0</v>
      </c>
      <c r="W319" s="44">
        <f>IFERROR(W317/H317,"0")+IFERROR(W318/H318,"0")</f>
        <v>0</v>
      </c>
      <c r="X319" s="44">
        <f>IFERROR(IF(X317="",0,X317),"0")+IFERROR(IF(X318="",0,X318),"0")</f>
        <v>0</v>
      </c>
      <c r="Y319" s="68"/>
      <c r="Z319" s="68"/>
    </row>
    <row r="320" spans="1:53" x14ac:dyDescent="0.2">
      <c r="A320" s="394"/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5"/>
      <c r="N320" s="391" t="s">
        <v>43</v>
      </c>
      <c r="O320" s="392"/>
      <c r="P320" s="392"/>
      <c r="Q320" s="392"/>
      <c r="R320" s="392"/>
      <c r="S320" s="392"/>
      <c r="T320" s="393"/>
      <c r="U320" s="43" t="s">
        <v>0</v>
      </c>
      <c r="V320" s="44">
        <f>IFERROR(SUM(V317:V318),"0")</f>
        <v>0</v>
      </c>
      <c r="W320" s="44">
        <f>IFERROR(SUM(W317:W318),"0")</f>
        <v>0</v>
      </c>
      <c r="X320" s="43"/>
      <c r="Y320" s="68"/>
      <c r="Z320" s="68"/>
    </row>
    <row r="321" spans="1:53" ht="14.25" customHeight="1" x14ac:dyDescent="0.25">
      <c r="A321" s="386" t="s">
        <v>237</v>
      </c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6"/>
      <c r="O321" s="386"/>
      <c r="P321" s="386"/>
      <c r="Q321" s="386"/>
      <c r="R321" s="386"/>
      <c r="S321" s="386"/>
      <c r="T321" s="386"/>
      <c r="U321" s="386"/>
      <c r="V321" s="386"/>
      <c r="W321" s="386"/>
      <c r="X321" s="386"/>
      <c r="Y321" s="67"/>
      <c r="Z321" s="67"/>
    </row>
    <row r="322" spans="1:53" ht="16.5" customHeight="1" x14ac:dyDescent="0.25">
      <c r="A322" s="64" t="s">
        <v>490</v>
      </c>
      <c r="B322" s="64" t="s">
        <v>491</v>
      </c>
      <c r="C322" s="37">
        <v>4301060314</v>
      </c>
      <c r="D322" s="387">
        <v>4607091384673</v>
      </c>
      <c r="E322" s="387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112</v>
      </c>
      <c r="L322" s="39" t="s">
        <v>79</v>
      </c>
      <c r="M322" s="38">
        <v>30</v>
      </c>
      <c r="N322" s="5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9"/>
      <c r="P322" s="389"/>
      <c r="Q322" s="389"/>
      <c r="R322" s="390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4"/>
      <c r="B323" s="394"/>
      <c r="C323" s="394"/>
      <c r="D323" s="394"/>
      <c r="E323" s="394"/>
      <c r="F323" s="394"/>
      <c r="G323" s="394"/>
      <c r="H323" s="394"/>
      <c r="I323" s="394"/>
      <c r="J323" s="394"/>
      <c r="K323" s="394"/>
      <c r="L323" s="394"/>
      <c r="M323" s="395"/>
      <c r="N323" s="391" t="s">
        <v>43</v>
      </c>
      <c r="O323" s="392"/>
      <c r="P323" s="392"/>
      <c r="Q323" s="392"/>
      <c r="R323" s="392"/>
      <c r="S323" s="392"/>
      <c r="T323" s="393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4"/>
      <c r="B324" s="394"/>
      <c r="C324" s="394"/>
      <c r="D324" s="394"/>
      <c r="E324" s="394"/>
      <c r="F324" s="394"/>
      <c r="G324" s="394"/>
      <c r="H324" s="394"/>
      <c r="I324" s="394"/>
      <c r="J324" s="394"/>
      <c r="K324" s="394"/>
      <c r="L324" s="394"/>
      <c r="M324" s="395"/>
      <c r="N324" s="391" t="s">
        <v>43</v>
      </c>
      <c r="O324" s="392"/>
      <c r="P324" s="392"/>
      <c r="Q324" s="392"/>
      <c r="R324" s="392"/>
      <c r="S324" s="392"/>
      <c r="T324" s="393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5" t="s">
        <v>492</v>
      </c>
      <c r="B325" s="385"/>
      <c r="C325" s="385"/>
      <c r="D325" s="385"/>
      <c r="E325" s="385"/>
      <c r="F325" s="385"/>
      <c r="G325" s="385"/>
      <c r="H325" s="385"/>
      <c r="I325" s="385"/>
      <c r="J325" s="385"/>
      <c r="K325" s="385"/>
      <c r="L325" s="385"/>
      <c r="M325" s="385"/>
      <c r="N325" s="385"/>
      <c r="O325" s="385"/>
      <c r="P325" s="385"/>
      <c r="Q325" s="385"/>
      <c r="R325" s="385"/>
      <c r="S325" s="385"/>
      <c r="T325" s="385"/>
      <c r="U325" s="385"/>
      <c r="V325" s="385"/>
      <c r="W325" s="385"/>
      <c r="X325" s="385"/>
      <c r="Y325" s="66"/>
      <c r="Z325" s="66"/>
    </row>
    <row r="326" spans="1:53" ht="14.25" customHeight="1" x14ac:dyDescent="0.25">
      <c r="A326" s="386" t="s">
        <v>116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67"/>
      <c r="Z326" s="67"/>
    </row>
    <row r="327" spans="1:53" ht="27" customHeight="1" x14ac:dyDescent="0.25">
      <c r="A327" s="64" t="s">
        <v>493</v>
      </c>
      <c r="B327" s="64" t="s">
        <v>494</v>
      </c>
      <c r="C327" s="37">
        <v>4301011324</v>
      </c>
      <c r="D327" s="387">
        <v>4607091384185</v>
      </c>
      <c r="E327" s="387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112</v>
      </c>
      <c r="L327" s="39" t="s">
        <v>79</v>
      </c>
      <c r="M327" s="38">
        <v>60</v>
      </c>
      <c r="N327" s="57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9"/>
      <c r="P327" s="389"/>
      <c r="Q327" s="389"/>
      <c r="R327" s="39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495</v>
      </c>
      <c r="B328" s="64" t="s">
        <v>496</v>
      </c>
      <c r="C328" s="37">
        <v>4301011312</v>
      </c>
      <c r="D328" s="387">
        <v>4607091384192</v>
      </c>
      <c r="E328" s="387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112</v>
      </c>
      <c r="L328" s="39" t="s">
        <v>111</v>
      </c>
      <c r="M328" s="38">
        <v>60</v>
      </c>
      <c r="N328" s="5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9"/>
      <c r="P328" s="389"/>
      <c r="Q328" s="389"/>
      <c r="R328" s="39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497</v>
      </c>
      <c r="B329" s="64" t="s">
        <v>498</v>
      </c>
      <c r="C329" s="37">
        <v>4301011483</v>
      </c>
      <c r="D329" s="387">
        <v>4680115881907</v>
      </c>
      <c r="E329" s="387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112</v>
      </c>
      <c r="L329" s="39" t="s">
        <v>79</v>
      </c>
      <c r="M329" s="38">
        <v>60</v>
      </c>
      <c r="N329" s="5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9"/>
      <c r="P329" s="389"/>
      <c r="Q329" s="389"/>
      <c r="R329" s="390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499</v>
      </c>
      <c r="B330" s="64" t="s">
        <v>500</v>
      </c>
      <c r="C330" s="37">
        <v>4301011303</v>
      </c>
      <c r="D330" s="387">
        <v>4607091384680</v>
      </c>
      <c r="E330" s="387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80</v>
      </c>
      <c r="L330" s="39" t="s">
        <v>79</v>
      </c>
      <c r="M330" s="38">
        <v>60</v>
      </c>
      <c r="N330" s="5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9"/>
      <c r="P330" s="389"/>
      <c r="Q330" s="389"/>
      <c r="R330" s="390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4"/>
      <c r="B331" s="394"/>
      <c r="C331" s="394"/>
      <c r="D331" s="394"/>
      <c r="E331" s="394"/>
      <c r="F331" s="394"/>
      <c r="G331" s="394"/>
      <c r="H331" s="394"/>
      <c r="I331" s="394"/>
      <c r="J331" s="394"/>
      <c r="K331" s="394"/>
      <c r="L331" s="394"/>
      <c r="M331" s="395"/>
      <c r="N331" s="391" t="s">
        <v>43</v>
      </c>
      <c r="O331" s="392"/>
      <c r="P331" s="392"/>
      <c r="Q331" s="392"/>
      <c r="R331" s="392"/>
      <c r="S331" s="392"/>
      <c r="T331" s="393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4"/>
      <c r="B332" s="394"/>
      <c r="C332" s="394"/>
      <c r="D332" s="394"/>
      <c r="E332" s="394"/>
      <c r="F332" s="394"/>
      <c r="G332" s="394"/>
      <c r="H332" s="394"/>
      <c r="I332" s="394"/>
      <c r="J332" s="394"/>
      <c r="K332" s="394"/>
      <c r="L332" s="394"/>
      <c r="M332" s="395"/>
      <c r="N332" s="391" t="s">
        <v>43</v>
      </c>
      <c r="O332" s="392"/>
      <c r="P332" s="392"/>
      <c r="Q332" s="392"/>
      <c r="R332" s="392"/>
      <c r="S332" s="392"/>
      <c r="T332" s="393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6" t="s">
        <v>76</v>
      </c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6"/>
      <c r="P333" s="386"/>
      <c r="Q333" s="386"/>
      <c r="R333" s="386"/>
      <c r="S333" s="386"/>
      <c r="T333" s="386"/>
      <c r="U333" s="386"/>
      <c r="V333" s="386"/>
      <c r="W333" s="386"/>
      <c r="X333" s="386"/>
      <c r="Y333" s="67"/>
      <c r="Z333" s="67"/>
    </row>
    <row r="334" spans="1:53" ht="27" customHeight="1" x14ac:dyDescent="0.25">
      <c r="A334" s="64" t="s">
        <v>501</v>
      </c>
      <c r="B334" s="64" t="s">
        <v>502</v>
      </c>
      <c r="C334" s="37">
        <v>4301031139</v>
      </c>
      <c r="D334" s="387">
        <v>4607091384802</v>
      </c>
      <c r="E334" s="387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80</v>
      </c>
      <c r="L334" s="39" t="s">
        <v>79</v>
      </c>
      <c r="M334" s="38">
        <v>35</v>
      </c>
      <c r="N334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9"/>
      <c r="P334" s="389"/>
      <c r="Q334" s="389"/>
      <c r="R334" s="390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503</v>
      </c>
      <c r="B335" s="64" t="s">
        <v>504</v>
      </c>
      <c r="C335" s="37">
        <v>4301031140</v>
      </c>
      <c r="D335" s="387">
        <v>4607091384826</v>
      </c>
      <c r="E335" s="387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185</v>
      </c>
      <c r="L335" s="39" t="s">
        <v>79</v>
      </c>
      <c r="M335" s="38">
        <v>35</v>
      </c>
      <c r="N335" s="5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9"/>
      <c r="P335" s="389"/>
      <c r="Q335" s="389"/>
      <c r="R335" s="390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4"/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5"/>
      <c r="N336" s="391" t="s">
        <v>43</v>
      </c>
      <c r="O336" s="392"/>
      <c r="P336" s="392"/>
      <c r="Q336" s="392"/>
      <c r="R336" s="392"/>
      <c r="S336" s="392"/>
      <c r="T336" s="393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4"/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4"/>
      <c r="M337" s="395"/>
      <c r="N337" s="391" t="s">
        <v>43</v>
      </c>
      <c r="O337" s="392"/>
      <c r="P337" s="392"/>
      <c r="Q337" s="392"/>
      <c r="R337" s="392"/>
      <c r="S337" s="392"/>
      <c r="T337" s="393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6" t="s">
        <v>81</v>
      </c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6"/>
      <c r="M338" s="386"/>
      <c r="N338" s="386"/>
      <c r="O338" s="386"/>
      <c r="P338" s="386"/>
      <c r="Q338" s="386"/>
      <c r="R338" s="386"/>
      <c r="S338" s="386"/>
      <c r="T338" s="386"/>
      <c r="U338" s="386"/>
      <c r="V338" s="386"/>
      <c r="W338" s="386"/>
      <c r="X338" s="386"/>
      <c r="Y338" s="67"/>
      <c r="Z338" s="67"/>
    </row>
    <row r="339" spans="1:53" ht="27" customHeight="1" x14ac:dyDescent="0.25">
      <c r="A339" s="64" t="s">
        <v>505</v>
      </c>
      <c r="B339" s="64" t="s">
        <v>506</v>
      </c>
      <c r="C339" s="37">
        <v>4301051303</v>
      </c>
      <c r="D339" s="387">
        <v>4607091384246</v>
      </c>
      <c r="E339" s="387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40</v>
      </c>
      <c r="N339" s="5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9"/>
      <c r="P339" s="389"/>
      <c r="Q339" s="389"/>
      <c r="R339" s="390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507</v>
      </c>
      <c r="B340" s="64" t="s">
        <v>508</v>
      </c>
      <c r="C340" s="37">
        <v>4301051445</v>
      </c>
      <c r="D340" s="387">
        <v>4680115881976</v>
      </c>
      <c r="E340" s="387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9"/>
      <c r="P340" s="389"/>
      <c r="Q340" s="389"/>
      <c r="R340" s="390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509</v>
      </c>
      <c r="B341" s="64" t="s">
        <v>510</v>
      </c>
      <c r="C341" s="37">
        <v>4301051297</v>
      </c>
      <c r="D341" s="387">
        <v>4607091384253</v>
      </c>
      <c r="E341" s="387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80</v>
      </c>
      <c r="L341" s="39" t="s">
        <v>79</v>
      </c>
      <c r="M341" s="38">
        <v>40</v>
      </c>
      <c r="N341" s="5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9"/>
      <c r="P341" s="389"/>
      <c r="Q341" s="389"/>
      <c r="R341" s="390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511</v>
      </c>
      <c r="B342" s="64" t="s">
        <v>512</v>
      </c>
      <c r="C342" s="37">
        <v>4301051444</v>
      </c>
      <c r="D342" s="387">
        <v>4680115881969</v>
      </c>
      <c r="E342" s="387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80</v>
      </c>
      <c r="L342" s="39" t="s">
        <v>79</v>
      </c>
      <c r="M342" s="38">
        <v>40</v>
      </c>
      <c r="N342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9"/>
      <c r="P342" s="389"/>
      <c r="Q342" s="389"/>
      <c r="R342" s="39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4"/>
      <c r="B343" s="394"/>
      <c r="C343" s="394"/>
      <c r="D343" s="394"/>
      <c r="E343" s="394"/>
      <c r="F343" s="394"/>
      <c r="G343" s="394"/>
      <c r="H343" s="394"/>
      <c r="I343" s="394"/>
      <c r="J343" s="394"/>
      <c r="K343" s="394"/>
      <c r="L343" s="394"/>
      <c r="M343" s="395"/>
      <c r="N343" s="391" t="s">
        <v>43</v>
      </c>
      <c r="O343" s="392"/>
      <c r="P343" s="392"/>
      <c r="Q343" s="392"/>
      <c r="R343" s="392"/>
      <c r="S343" s="392"/>
      <c r="T343" s="393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4"/>
      <c r="B344" s="394"/>
      <c r="C344" s="394"/>
      <c r="D344" s="394"/>
      <c r="E344" s="394"/>
      <c r="F344" s="394"/>
      <c r="G344" s="394"/>
      <c r="H344" s="394"/>
      <c r="I344" s="394"/>
      <c r="J344" s="394"/>
      <c r="K344" s="394"/>
      <c r="L344" s="394"/>
      <c r="M344" s="395"/>
      <c r="N344" s="391" t="s">
        <v>43</v>
      </c>
      <c r="O344" s="392"/>
      <c r="P344" s="392"/>
      <c r="Q344" s="392"/>
      <c r="R344" s="392"/>
      <c r="S344" s="392"/>
      <c r="T344" s="393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6" t="s">
        <v>237</v>
      </c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6"/>
      <c r="O345" s="386"/>
      <c r="P345" s="386"/>
      <c r="Q345" s="386"/>
      <c r="R345" s="386"/>
      <c r="S345" s="386"/>
      <c r="T345" s="386"/>
      <c r="U345" s="386"/>
      <c r="V345" s="386"/>
      <c r="W345" s="386"/>
      <c r="X345" s="386"/>
      <c r="Y345" s="67"/>
      <c r="Z345" s="67"/>
    </row>
    <row r="346" spans="1:53" ht="27" customHeight="1" x14ac:dyDescent="0.25">
      <c r="A346" s="64" t="s">
        <v>513</v>
      </c>
      <c r="B346" s="64" t="s">
        <v>514</v>
      </c>
      <c r="C346" s="37">
        <v>4301060322</v>
      </c>
      <c r="D346" s="387">
        <v>4607091389357</v>
      </c>
      <c r="E346" s="387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112</v>
      </c>
      <c r="L346" s="39" t="s">
        <v>79</v>
      </c>
      <c r="M346" s="38">
        <v>40</v>
      </c>
      <c r="N346" s="58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9"/>
      <c r="P346" s="389"/>
      <c r="Q346" s="389"/>
      <c r="R346" s="39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4"/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5"/>
      <c r="N347" s="391" t="s">
        <v>43</v>
      </c>
      <c r="O347" s="392"/>
      <c r="P347" s="392"/>
      <c r="Q347" s="392"/>
      <c r="R347" s="392"/>
      <c r="S347" s="392"/>
      <c r="T347" s="393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4"/>
      <c r="B348" s="394"/>
      <c r="C348" s="394"/>
      <c r="D348" s="394"/>
      <c r="E348" s="394"/>
      <c r="F348" s="394"/>
      <c r="G348" s="394"/>
      <c r="H348" s="394"/>
      <c r="I348" s="394"/>
      <c r="J348" s="394"/>
      <c r="K348" s="394"/>
      <c r="L348" s="394"/>
      <c r="M348" s="395"/>
      <c r="N348" s="391" t="s">
        <v>43</v>
      </c>
      <c r="O348" s="392"/>
      <c r="P348" s="392"/>
      <c r="Q348" s="392"/>
      <c r="R348" s="392"/>
      <c r="S348" s="392"/>
      <c r="T348" s="393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4" t="s">
        <v>515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55"/>
      <c r="Z349" s="55"/>
    </row>
    <row r="350" spans="1:53" ht="16.5" customHeight="1" x14ac:dyDescent="0.25">
      <c r="A350" s="385" t="s">
        <v>516</v>
      </c>
      <c r="B350" s="385"/>
      <c r="C350" s="385"/>
      <c r="D350" s="385"/>
      <c r="E350" s="385"/>
      <c r="F350" s="385"/>
      <c r="G350" s="385"/>
      <c r="H350" s="385"/>
      <c r="I350" s="385"/>
      <c r="J350" s="385"/>
      <c r="K350" s="385"/>
      <c r="L350" s="385"/>
      <c r="M350" s="385"/>
      <c r="N350" s="385"/>
      <c r="O350" s="385"/>
      <c r="P350" s="385"/>
      <c r="Q350" s="385"/>
      <c r="R350" s="385"/>
      <c r="S350" s="385"/>
      <c r="T350" s="385"/>
      <c r="U350" s="385"/>
      <c r="V350" s="385"/>
      <c r="W350" s="385"/>
      <c r="X350" s="385"/>
      <c r="Y350" s="66"/>
      <c r="Z350" s="66"/>
    </row>
    <row r="351" spans="1:53" ht="14.25" customHeight="1" x14ac:dyDescent="0.25">
      <c r="A351" s="386" t="s">
        <v>116</v>
      </c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6"/>
      <c r="O351" s="386"/>
      <c r="P351" s="386"/>
      <c r="Q351" s="386"/>
      <c r="R351" s="386"/>
      <c r="S351" s="386"/>
      <c r="T351" s="386"/>
      <c r="U351" s="386"/>
      <c r="V351" s="386"/>
      <c r="W351" s="386"/>
      <c r="X351" s="386"/>
      <c r="Y351" s="67"/>
      <c r="Z351" s="67"/>
    </row>
    <row r="352" spans="1:53" ht="27" customHeight="1" x14ac:dyDescent="0.25">
      <c r="A352" s="64" t="s">
        <v>517</v>
      </c>
      <c r="B352" s="64" t="s">
        <v>518</v>
      </c>
      <c r="C352" s="37">
        <v>4301011428</v>
      </c>
      <c r="D352" s="387">
        <v>4607091389708</v>
      </c>
      <c r="E352" s="387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80</v>
      </c>
      <c r="L352" s="39" t="s">
        <v>111</v>
      </c>
      <c r="M352" s="38">
        <v>50</v>
      </c>
      <c r="N352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9"/>
      <c r="P352" s="389"/>
      <c r="Q352" s="389"/>
      <c r="R352" s="390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519</v>
      </c>
      <c r="B353" s="64" t="s">
        <v>520</v>
      </c>
      <c r="C353" s="37">
        <v>4301011427</v>
      </c>
      <c r="D353" s="387">
        <v>4607091389692</v>
      </c>
      <c r="E353" s="387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80</v>
      </c>
      <c r="L353" s="39" t="s">
        <v>111</v>
      </c>
      <c r="M353" s="38">
        <v>50</v>
      </c>
      <c r="N353" s="5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9"/>
      <c r="P353" s="389"/>
      <c r="Q353" s="389"/>
      <c r="R353" s="390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4"/>
      <c r="B354" s="394"/>
      <c r="C354" s="394"/>
      <c r="D354" s="394"/>
      <c r="E354" s="394"/>
      <c r="F354" s="394"/>
      <c r="G354" s="394"/>
      <c r="H354" s="394"/>
      <c r="I354" s="394"/>
      <c r="J354" s="394"/>
      <c r="K354" s="394"/>
      <c r="L354" s="394"/>
      <c r="M354" s="395"/>
      <c r="N354" s="391" t="s">
        <v>43</v>
      </c>
      <c r="O354" s="392"/>
      <c r="P354" s="392"/>
      <c r="Q354" s="392"/>
      <c r="R354" s="392"/>
      <c r="S354" s="392"/>
      <c r="T354" s="393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4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5"/>
      <c r="N355" s="391" t="s">
        <v>43</v>
      </c>
      <c r="O355" s="392"/>
      <c r="P355" s="392"/>
      <c r="Q355" s="392"/>
      <c r="R355" s="392"/>
      <c r="S355" s="392"/>
      <c r="T355" s="393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6" t="s">
        <v>76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67"/>
      <c r="Z356" s="67"/>
    </row>
    <row r="357" spans="1:53" ht="27" customHeight="1" x14ac:dyDescent="0.25">
      <c r="A357" s="64" t="s">
        <v>521</v>
      </c>
      <c r="B357" s="64" t="s">
        <v>522</v>
      </c>
      <c r="C357" s="37">
        <v>4301031177</v>
      </c>
      <c r="D357" s="387">
        <v>4607091389753</v>
      </c>
      <c r="E357" s="387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80</v>
      </c>
      <c r="L357" s="39" t="s">
        <v>79</v>
      </c>
      <c r="M357" s="38">
        <v>45</v>
      </c>
      <c r="N357" s="58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9"/>
      <c r="P357" s="389"/>
      <c r="Q357" s="389"/>
      <c r="R357" s="390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4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523</v>
      </c>
      <c r="B358" s="64" t="s">
        <v>524</v>
      </c>
      <c r="C358" s="37">
        <v>4301031174</v>
      </c>
      <c r="D358" s="387">
        <v>4607091389760</v>
      </c>
      <c r="E358" s="387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80</v>
      </c>
      <c r="L358" s="39" t="s">
        <v>79</v>
      </c>
      <c r="M358" s="38">
        <v>45</v>
      </c>
      <c r="N358" s="5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9"/>
      <c r="P358" s="389"/>
      <c r="Q358" s="389"/>
      <c r="R358" s="390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525</v>
      </c>
      <c r="B359" s="64" t="s">
        <v>526</v>
      </c>
      <c r="C359" s="37">
        <v>4301031175</v>
      </c>
      <c r="D359" s="387">
        <v>4607091389746</v>
      </c>
      <c r="E359" s="387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80</v>
      </c>
      <c r="L359" s="39" t="s">
        <v>79</v>
      </c>
      <c r="M359" s="38">
        <v>45</v>
      </c>
      <c r="N359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9"/>
      <c r="P359" s="389"/>
      <c r="Q359" s="389"/>
      <c r="R359" s="390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527</v>
      </c>
      <c r="B360" s="64" t="s">
        <v>528</v>
      </c>
      <c r="C360" s="37">
        <v>4301031236</v>
      </c>
      <c r="D360" s="387">
        <v>4680115882928</v>
      </c>
      <c r="E360" s="387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80</v>
      </c>
      <c r="L360" s="39" t="s">
        <v>79</v>
      </c>
      <c r="M360" s="38">
        <v>35</v>
      </c>
      <c r="N360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9"/>
      <c r="P360" s="389"/>
      <c r="Q360" s="389"/>
      <c r="R360" s="390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529</v>
      </c>
      <c r="B361" s="64" t="s">
        <v>530</v>
      </c>
      <c r="C361" s="37">
        <v>4301031257</v>
      </c>
      <c r="D361" s="387">
        <v>4680115883147</v>
      </c>
      <c r="E361" s="387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185</v>
      </c>
      <c r="L361" s="39" t="s">
        <v>79</v>
      </c>
      <c r="M361" s="38">
        <v>45</v>
      </c>
      <c r="N361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9"/>
      <c r="P361" s="389"/>
      <c r="Q361" s="389"/>
      <c r="R361" s="390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ref="X361:X369" si="15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531</v>
      </c>
      <c r="B362" s="64" t="s">
        <v>532</v>
      </c>
      <c r="C362" s="37">
        <v>4301031178</v>
      </c>
      <c r="D362" s="387">
        <v>4607091384338</v>
      </c>
      <c r="E362" s="387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185</v>
      </c>
      <c r="L362" s="39" t="s">
        <v>79</v>
      </c>
      <c r="M362" s="38">
        <v>45</v>
      </c>
      <c r="N362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9"/>
      <c r="P362" s="389"/>
      <c r="Q362" s="389"/>
      <c r="R362" s="390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533</v>
      </c>
      <c r="B363" s="64" t="s">
        <v>534</v>
      </c>
      <c r="C363" s="37">
        <v>4301031254</v>
      </c>
      <c r="D363" s="387">
        <v>4680115883154</v>
      </c>
      <c r="E363" s="387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185</v>
      </c>
      <c r="L363" s="39" t="s">
        <v>79</v>
      </c>
      <c r="M363" s="38">
        <v>45</v>
      </c>
      <c r="N363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9"/>
      <c r="P363" s="389"/>
      <c r="Q363" s="389"/>
      <c r="R363" s="390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4"/>
        <v>0</v>
      </c>
      <c r="X363" s="42" t="str">
        <f t="shared" si="15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535</v>
      </c>
      <c r="B364" s="64" t="s">
        <v>536</v>
      </c>
      <c r="C364" s="37">
        <v>4301031171</v>
      </c>
      <c r="D364" s="387">
        <v>4607091389524</v>
      </c>
      <c r="E364" s="387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185</v>
      </c>
      <c r="L364" s="39" t="s">
        <v>79</v>
      </c>
      <c r="M364" s="38">
        <v>45</v>
      </c>
      <c r="N364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9"/>
      <c r="P364" s="389"/>
      <c r="Q364" s="389"/>
      <c r="R364" s="390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4"/>
        <v>0</v>
      </c>
      <c r="X364" s="42" t="str">
        <f t="shared" si="15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537</v>
      </c>
      <c r="B365" s="64" t="s">
        <v>538</v>
      </c>
      <c r="C365" s="37">
        <v>4301031258</v>
      </c>
      <c r="D365" s="387">
        <v>4680115883161</v>
      </c>
      <c r="E365" s="387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185</v>
      </c>
      <c r="L365" s="39" t="s">
        <v>79</v>
      </c>
      <c r="M365" s="38">
        <v>45</v>
      </c>
      <c r="N365" s="5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9"/>
      <c r="P365" s="389"/>
      <c r="Q365" s="389"/>
      <c r="R365" s="390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4"/>
        <v>0</v>
      </c>
      <c r="X365" s="42" t="str">
        <f t="shared" si="15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539</v>
      </c>
      <c r="B366" s="64" t="s">
        <v>540</v>
      </c>
      <c r="C366" s="37">
        <v>4301031170</v>
      </c>
      <c r="D366" s="387">
        <v>4607091384345</v>
      </c>
      <c r="E366" s="387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185</v>
      </c>
      <c r="L366" s="39" t="s">
        <v>79</v>
      </c>
      <c r="M366" s="38">
        <v>45</v>
      </c>
      <c r="N366" s="5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9"/>
      <c r="P366" s="389"/>
      <c r="Q366" s="389"/>
      <c r="R366" s="390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4"/>
        <v>0</v>
      </c>
      <c r="X366" s="42" t="str">
        <f t="shared" si="15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541</v>
      </c>
      <c r="B367" s="64" t="s">
        <v>542</v>
      </c>
      <c r="C367" s="37">
        <v>4301031256</v>
      </c>
      <c r="D367" s="387">
        <v>4680115883178</v>
      </c>
      <c r="E367" s="387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185</v>
      </c>
      <c r="L367" s="39" t="s">
        <v>79</v>
      </c>
      <c r="M367" s="38">
        <v>45</v>
      </c>
      <c r="N367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9"/>
      <c r="P367" s="389"/>
      <c r="Q367" s="389"/>
      <c r="R367" s="390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4"/>
        <v>0</v>
      </c>
      <c r="X367" s="42" t="str">
        <f t="shared" si="15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543</v>
      </c>
      <c r="B368" s="64" t="s">
        <v>544</v>
      </c>
      <c r="C368" s="37">
        <v>4301031172</v>
      </c>
      <c r="D368" s="387">
        <v>4607091389531</v>
      </c>
      <c r="E368" s="387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185</v>
      </c>
      <c r="L368" s="39" t="s">
        <v>79</v>
      </c>
      <c r="M368" s="38">
        <v>45</v>
      </c>
      <c r="N368" s="5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9"/>
      <c r="P368" s="389"/>
      <c r="Q368" s="389"/>
      <c r="R368" s="390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4"/>
        <v>0</v>
      </c>
      <c r="X368" s="42" t="str">
        <f t="shared" si="15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545</v>
      </c>
      <c r="B369" s="64" t="s">
        <v>546</v>
      </c>
      <c r="C369" s="37">
        <v>4301031255</v>
      </c>
      <c r="D369" s="387">
        <v>4680115883185</v>
      </c>
      <c r="E369" s="387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185</v>
      </c>
      <c r="L369" s="39" t="s">
        <v>79</v>
      </c>
      <c r="M369" s="38">
        <v>45</v>
      </c>
      <c r="N369" s="595" t="s">
        <v>547</v>
      </c>
      <c r="O369" s="389"/>
      <c r="P369" s="389"/>
      <c r="Q369" s="389"/>
      <c r="R369" s="390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4"/>
        <v>0</v>
      </c>
      <c r="X369" s="42" t="str">
        <f t="shared" si="15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5"/>
      <c r="N370" s="391" t="s">
        <v>43</v>
      </c>
      <c r="O370" s="392"/>
      <c r="P370" s="392"/>
      <c r="Q370" s="392"/>
      <c r="R370" s="392"/>
      <c r="S370" s="392"/>
      <c r="T370" s="393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4"/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5"/>
      <c r="N371" s="391" t="s">
        <v>43</v>
      </c>
      <c r="O371" s="392"/>
      <c r="P371" s="392"/>
      <c r="Q371" s="392"/>
      <c r="R371" s="392"/>
      <c r="S371" s="392"/>
      <c r="T371" s="393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67"/>
      <c r="Z372" s="67"/>
    </row>
    <row r="373" spans="1:53" ht="27" customHeight="1" x14ac:dyDescent="0.25">
      <c r="A373" s="64" t="s">
        <v>548</v>
      </c>
      <c r="B373" s="64" t="s">
        <v>549</v>
      </c>
      <c r="C373" s="37">
        <v>4301051258</v>
      </c>
      <c r="D373" s="387">
        <v>4607091389685</v>
      </c>
      <c r="E373" s="387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112</v>
      </c>
      <c r="L373" s="39" t="s">
        <v>142</v>
      </c>
      <c r="M373" s="38">
        <v>45</v>
      </c>
      <c r="N373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9"/>
      <c r="P373" s="389"/>
      <c r="Q373" s="389"/>
      <c r="R373" s="390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550</v>
      </c>
      <c r="B374" s="64" t="s">
        <v>551</v>
      </c>
      <c r="C374" s="37">
        <v>4301051431</v>
      </c>
      <c r="D374" s="387">
        <v>4607091389654</v>
      </c>
      <c r="E374" s="387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80</v>
      </c>
      <c r="L374" s="39" t="s">
        <v>142</v>
      </c>
      <c r="M374" s="38">
        <v>45</v>
      </c>
      <c r="N374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9"/>
      <c r="P374" s="389"/>
      <c r="Q374" s="389"/>
      <c r="R374" s="390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552</v>
      </c>
      <c r="B375" s="64" t="s">
        <v>553</v>
      </c>
      <c r="C375" s="37">
        <v>4301051284</v>
      </c>
      <c r="D375" s="387">
        <v>4607091384352</v>
      </c>
      <c r="E375" s="387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80</v>
      </c>
      <c r="L375" s="39" t="s">
        <v>142</v>
      </c>
      <c r="M375" s="38">
        <v>45</v>
      </c>
      <c r="N375" s="5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9"/>
      <c r="P375" s="389"/>
      <c r="Q375" s="389"/>
      <c r="R375" s="390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554</v>
      </c>
      <c r="B376" s="64" t="s">
        <v>555</v>
      </c>
      <c r="C376" s="37">
        <v>4301051257</v>
      </c>
      <c r="D376" s="387">
        <v>4607091389661</v>
      </c>
      <c r="E376" s="387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80</v>
      </c>
      <c r="L376" s="39" t="s">
        <v>142</v>
      </c>
      <c r="M376" s="38">
        <v>45</v>
      </c>
      <c r="N376" s="59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9"/>
      <c r="P376" s="389"/>
      <c r="Q376" s="389"/>
      <c r="R376" s="390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4"/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5"/>
      <c r="N377" s="391" t="s">
        <v>43</v>
      </c>
      <c r="O377" s="392"/>
      <c r="P377" s="392"/>
      <c r="Q377" s="392"/>
      <c r="R377" s="392"/>
      <c r="S377" s="392"/>
      <c r="T377" s="393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4"/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5"/>
      <c r="N378" s="391" t="s">
        <v>43</v>
      </c>
      <c r="O378" s="392"/>
      <c r="P378" s="392"/>
      <c r="Q378" s="392"/>
      <c r="R378" s="392"/>
      <c r="S378" s="392"/>
      <c r="T378" s="393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6" t="s">
        <v>237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67"/>
      <c r="Z379" s="67"/>
    </row>
    <row r="380" spans="1:53" ht="27" customHeight="1" x14ac:dyDescent="0.25">
      <c r="A380" s="64" t="s">
        <v>556</v>
      </c>
      <c r="B380" s="64" t="s">
        <v>557</v>
      </c>
      <c r="C380" s="37">
        <v>4301060352</v>
      </c>
      <c r="D380" s="387">
        <v>4680115881648</v>
      </c>
      <c r="E380" s="387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112</v>
      </c>
      <c r="L380" s="39" t="s">
        <v>79</v>
      </c>
      <c r="M380" s="38">
        <v>35</v>
      </c>
      <c r="N380" s="6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9"/>
      <c r="P380" s="389"/>
      <c r="Q380" s="389"/>
      <c r="R380" s="390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5"/>
      <c r="N381" s="391" t="s">
        <v>43</v>
      </c>
      <c r="O381" s="392"/>
      <c r="P381" s="392"/>
      <c r="Q381" s="392"/>
      <c r="R381" s="392"/>
      <c r="S381" s="392"/>
      <c r="T381" s="393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4"/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5"/>
      <c r="N382" s="391" t="s">
        <v>43</v>
      </c>
      <c r="O382" s="392"/>
      <c r="P382" s="392"/>
      <c r="Q382" s="392"/>
      <c r="R382" s="392"/>
      <c r="S382" s="392"/>
      <c r="T382" s="393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6" t="s">
        <v>94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67"/>
      <c r="Z383" s="67"/>
    </row>
    <row r="384" spans="1:53" ht="27" customHeight="1" x14ac:dyDescent="0.25">
      <c r="A384" s="64" t="s">
        <v>558</v>
      </c>
      <c r="B384" s="64" t="s">
        <v>559</v>
      </c>
      <c r="C384" s="37">
        <v>4301032046</v>
      </c>
      <c r="D384" s="387">
        <v>4680115884359</v>
      </c>
      <c r="E384" s="387"/>
      <c r="F384" s="63">
        <v>0.06</v>
      </c>
      <c r="G384" s="38">
        <v>20</v>
      </c>
      <c r="H384" s="63">
        <v>1.2</v>
      </c>
      <c r="I384" s="63">
        <v>1.8</v>
      </c>
      <c r="J384" s="38">
        <v>200</v>
      </c>
      <c r="K384" s="38" t="s">
        <v>562</v>
      </c>
      <c r="L384" s="39" t="s">
        <v>561</v>
      </c>
      <c r="M384" s="38">
        <v>60</v>
      </c>
      <c r="N384" s="601" t="s">
        <v>560</v>
      </c>
      <c r="O384" s="389"/>
      <c r="P384" s="389"/>
      <c r="Q384" s="389"/>
      <c r="R384" s="390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27" customHeight="1" x14ac:dyDescent="0.25">
      <c r="A385" s="64" t="s">
        <v>563</v>
      </c>
      <c r="B385" s="64" t="s">
        <v>564</v>
      </c>
      <c r="C385" s="37">
        <v>4301032045</v>
      </c>
      <c r="D385" s="387">
        <v>4680115884335</v>
      </c>
      <c r="E385" s="387"/>
      <c r="F385" s="63">
        <v>0.06</v>
      </c>
      <c r="G385" s="38">
        <v>20</v>
      </c>
      <c r="H385" s="63">
        <v>1.2</v>
      </c>
      <c r="I385" s="63">
        <v>1.8</v>
      </c>
      <c r="J385" s="38">
        <v>200</v>
      </c>
      <c r="K385" s="38" t="s">
        <v>562</v>
      </c>
      <c r="L385" s="39" t="s">
        <v>561</v>
      </c>
      <c r="M385" s="38">
        <v>60</v>
      </c>
      <c r="N385" s="602" t="s">
        <v>565</v>
      </c>
      <c r="O385" s="389"/>
      <c r="P385" s="389"/>
      <c r="Q385" s="389"/>
      <c r="R385" s="390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566</v>
      </c>
      <c r="B386" s="64" t="s">
        <v>567</v>
      </c>
      <c r="C386" s="37">
        <v>4301032047</v>
      </c>
      <c r="D386" s="387">
        <v>4680115884342</v>
      </c>
      <c r="E386" s="387"/>
      <c r="F386" s="63">
        <v>0.06</v>
      </c>
      <c r="G386" s="38">
        <v>20</v>
      </c>
      <c r="H386" s="63">
        <v>1.2</v>
      </c>
      <c r="I386" s="63">
        <v>1.8</v>
      </c>
      <c r="J386" s="38">
        <v>200</v>
      </c>
      <c r="K386" s="38" t="s">
        <v>562</v>
      </c>
      <c r="L386" s="39" t="s">
        <v>561</v>
      </c>
      <c r="M386" s="38">
        <v>60</v>
      </c>
      <c r="N386" s="603" t="s">
        <v>568</v>
      </c>
      <c r="O386" s="389"/>
      <c r="P386" s="389"/>
      <c r="Q386" s="389"/>
      <c r="R386" s="390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4301170011</v>
      </c>
      <c r="D387" s="387">
        <v>4680115884113</v>
      </c>
      <c r="E387" s="387"/>
      <c r="F387" s="63">
        <v>0.11</v>
      </c>
      <c r="G387" s="38">
        <v>12</v>
      </c>
      <c r="H387" s="63">
        <v>1.32</v>
      </c>
      <c r="I387" s="63">
        <v>1.88</v>
      </c>
      <c r="J387" s="38">
        <v>200</v>
      </c>
      <c r="K387" s="38" t="s">
        <v>562</v>
      </c>
      <c r="L387" s="39" t="s">
        <v>561</v>
      </c>
      <c r="M387" s="38">
        <v>150</v>
      </c>
      <c r="N387" s="604" t="s">
        <v>571</v>
      </c>
      <c r="O387" s="389"/>
      <c r="P387" s="389"/>
      <c r="Q387" s="389"/>
      <c r="R387" s="390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4"/>
      <c r="B388" s="394"/>
      <c r="C388" s="394"/>
      <c r="D388" s="394"/>
      <c r="E388" s="394"/>
      <c r="F388" s="394"/>
      <c r="G388" s="394"/>
      <c r="H388" s="394"/>
      <c r="I388" s="394"/>
      <c r="J388" s="394"/>
      <c r="K388" s="394"/>
      <c r="L388" s="394"/>
      <c r="M388" s="395"/>
      <c r="N388" s="391" t="s">
        <v>43</v>
      </c>
      <c r="O388" s="392"/>
      <c r="P388" s="392"/>
      <c r="Q388" s="392"/>
      <c r="R388" s="392"/>
      <c r="S388" s="392"/>
      <c r="T388" s="393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4"/>
      <c r="B389" s="394"/>
      <c r="C389" s="394"/>
      <c r="D389" s="394"/>
      <c r="E389" s="394"/>
      <c r="F389" s="394"/>
      <c r="G389" s="394"/>
      <c r="H389" s="394"/>
      <c r="I389" s="394"/>
      <c r="J389" s="394"/>
      <c r="K389" s="394"/>
      <c r="L389" s="394"/>
      <c r="M389" s="395"/>
      <c r="N389" s="391" t="s">
        <v>43</v>
      </c>
      <c r="O389" s="392"/>
      <c r="P389" s="392"/>
      <c r="Q389" s="392"/>
      <c r="R389" s="392"/>
      <c r="S389" s="392"/>
      <c r="T389" s="393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6.5" customHeight="1" x14ac:dyDescent="0.25">
      <c r="A390" s="385" t="s">
        <v>572</v>
      </c>
      <c r="B390" s="385"/>
      <c r="C390" s="385"/>
      <c r="D390" s="385"/>
      <c r="E390" s="385"/>
      <c r="F390" s="385"/>
      <c r="G390" s="385"/>
      <c r="H390" s="385"/>
      <c r="I390" s="385"/>
      <c r="J390" s="385"/>
      <c r="K390" s="385"/>
      <c r="L390" s="385"/>
      <c r="M390" s="385"/>
      <c r="N390" s="385"/>
      <c r="O390" s="385"/>
      <c r="P390" s="385"/>
      <c r="Q390" s="385"/>
      <c r="R390" s="385"/>
      <c r="S390" s="385"/>
      <c r="T390" s="385"/>
      <c r="U390" s="385"/>
      <c r="V390" s="385"/>
      <c r="W390" s="385"/>
      <c r="X390" s="385"/>
      <c r="Y390" s="66"/>
      <c r="Z390" s="66"/>
    </row>
    <row r="391" spans="1:53" ht="14.25" customHeight="1" x14ac:dyDescent="0.25">
      <c r="A391" s="386" t="s">
        <v>108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67"/>
      <c r="Z391" s="67"/>
    </row>
    <row r="392" spans="1:53" ht="27" customHeight="1" x14ac:dyDescent="0.25">
      <c r="A392" s="64" t="s">
        <v>573</v>
      </c>
      <c r="B392" s="64" t="s">
        <v>574</v>
      </c>
      <c r="C392" s="37">
        <v>4301020196</v>
      </c>
      <c r="D392" s="387">
        <v>4607091389388</v>
      </c>
      <c r="E392" s="387"/>
      <c r="F392" s="63">
        <v>1.3</v>
      </c>
      <c r="G392" s="38">
        <v>4</v>
      </c>
      <c r="H392" s="63">
        <v>5.2</v>
      </c>
      <c r="I392" s="63">
        <v>5.6079999999999997</v>
      </c>
      <c r="J392" s="38">
        <v>104</v>
      </c>
      <c r="K392" s="38" t="s">
        <v>112</v>
      </c>
      <c r="L392" s="39" t="s">
        <v>142</v>
      </c>
      <c r="M392" s="38">
        <v>35</v>
      </c>
      <c r="N392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89"/>
      <c r="P392" s="389"/>
      <c r="Q392" s="389"/>
      <c r="R392" s="39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IFERROR(IF(W392=0,"",ROUNDUP(W392/H392,0)*0.01196),"")</f>
        <v/>
      </c>
      <c r="Y392" s="69" t="s">
        <v>48</v>
      </c>
      <c r="Z392" s="70" t="s">
        <v>48</v>
      </c>
      <c r="AD392" s="71"/>
      <c r="BA392" s="283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4301020185</v>
      </c>
      <c r="D393" s="387">
        <v>4607091389364</v>
      </c>
      <c r="E393" s="387"/>
      <c r="F393" s="63">
        <v>0.42</v>
      </c>
      <c r="G393" s="38">
        <v>6</v>
      </c>
      <c r="H393" s="63">
        <v>2.52</v>
      </c>
      <c r="I393" s="63">
        <v>2.75</v>
      </c>
      <c r="J393" s="38">
        <v>156</v>
      </c>
      <c r="K393" s="38" t="s">
        <v>80</v>
      </c>
      <c r="L393" s="39" t="s">
        <v>142</v>
      </c>
      <c r="M393" s="38">
        <v>35</v>
      </c>
      <c r="N393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89"/>
      <c r="P393" s="389"/>
      <c r="Q393" s="389"/>
      <c r="R393" s="390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4" t="s">
        <v>66</v>
      </c>
    </row>
    <row r="394" spans="1:53" x14ac:dyDescent="0.2">
      <c r="A394" s="394"/>
      <c r="B394" s="394"/>
      <c r="C394" s="394"/>
      <c r="D394" s="394"/>
      <c r="E394" s="394"/>
      <c r="F394" s="394"/>
      <c r="G394" s="394"/>
      <c r="H394" s="394"/>
      <c r="I394" s="394"/>
      <c r="J394" s="394"/>
      <c r="K394" s="394"/>
      <c r="L394" s="394"/>
      <c r="M394" s="395"/>
      <c r="N394" s="391" t="s">
        <v>43</v>
      </c>
      <c r="O394" s="392"/>
      <c r="P394" s="392"/>
      <c r="Q394" s="392"/>
      <c r="R394" s="392"/>
      <c r="S394" s="392"/>
      <c r="T394" s="393"/>
      <c r="U394" s="43" t="s">
        <v>42</v>
      </c>
      <c r="V394" s="44">
        <f>IFERROR(V392/H392,"0")+IFERROR(V393/H393,"0")</f>
        <v>0</v>
      </c>
      <c r="W394" s="44">
        <f>IFERROR(W392/H392,"0")+IFERROR(W393/H393,"0")</f>
        <v>0</v>
      </c>
      <c r="X394" s="44">
        <f>IFERROR(IF(X392="",0,X392),"0")+IFERROR(IF(X393="",0,X393),"0")</f>
        <v>0</v>
      </c>
      <c r="Y394" s="68"/>
      <c r="Z394" s="68"/>
    </row>
    <row r="395" spans="1:53" x14ac:dyDescent="0.2">
      <c r="A395" s="394"/>
      <c r="B395" s="394"/>
      <c r="C395" s="394"/>
      <c r="D395" s="394"/>
      <c r="E395" s="394"/>
      <c r="F395" s="394"/>
      <c r="G395" s="394"/>
      <c r="H395" s="394"/>
      <c r="I395" s="394"/>
      <c r="J395" s="394"/>
      <c r="K395" s="394"/>
      <c r="L395" s="394"/>
      <c r="M395" s="395"/>
      <c r="N395" s="391" t="s">
        <v>43</v>
      </c>
      <c r="O395" s="392"/>
      <c r="P395" s="392"/>
      <c r="Q395" s="392"/>
      <c r="R395" s="392"/>
      <c r="S395" s="392"/>
      <c r="T395" s="393"/>
      <c r="U395" s="43" t="s">
        <v>0</v>
      </c>
      <c r="V395" s="44">
        <f>IFERROR(SUM(V392:V393),"0")</f>
        <v>0</v>
      </c>
      <c r="W395" s="44">
        <f>IFERROR(SUM(W392:W393),"0")</f>
        <v>0</v>
      </c>
      <c r="X395" s="43"/>
      <c r="Y395" s="68"/>
      <c r="Z395" s="68"/>
    </row>
    <row r="396" spans="1:53" ht="14.25" customHeight="1" x14ac:dyDescent="0.25">
      <c r="A396" s="386" t="s">
        <v>76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4301031212</v>
      </c>
      <c r="D397" s="387">
        <v>4607091389739</v>
      </c>
      <c r="E397" s="387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111</v>
      </c>
      <c r="M397" s="38">
        <v>45</v>
      </c>
      <c r="N397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89"/>
      <c r="P397" s="389"/>
      <c r="Q397" s="389"/>
      <c r="R397" s="390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3" si="16"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4301031247</v>
      </c>
      <c r="D398" s="387">
        <v>4680115883048</v>
      </c>
      <c r="E398" s="387"/>
      <c r="F398" s="63">
        <v>1</v>
      </c>
      <c r="G398" s="38">
        <v>4</v>
      </c>
      <c r="H398" s="63">
        <v>4</v>
      </c>
      <c r="I398" s="63">
        <v>4.21</v>
      </c>
      <c r="J398" s="38">
        <v>120</v>
      </c>
      <c r="K398" s="38" t="s">
        <v>80</v>
      </c>
      <c r="L398" s="39" t="s">
        <v>79</v>
      </c>
      <c r="M398" s="38">
        <v>40</v>
      </c>
      <c r="N398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89"/>
      <c r="P398" s="389"/>
      <c r="Q398" s="389"/>
      <c r="R398" s="390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6"/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4301031176</v>
      </c>
      <c r="D399" s="387">
        <v>4607091389425</v>
      </c>
      <c r="E399" s="387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185</v>
      </c>
      <c r="L399" s="39" t="s">
        <v>79</v>
      </c>
      <c r="M399" s="38">
        <v>45</v>
      </c>
      <c r="N399" s="60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89"/>
      <c r="P399" s="389"/>
      <c r="Q399" s="389"/>
      <c r="R399" s="390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6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7" t="s">
        <v>66</v>
      </c>
    </row>
    <row r="400" spans="1:53" ht="27" customHeight="1" x14ac:dyDescent="0.25">
      <c r="A400" s="64" t="s">
        <v>583</v>
      </c>
      <c r="B400" s="64" t="s">
        <v>584</v>
      </c>
      <c r="C400" s="37">
        <v>4301031215</v>
      </c>
      <c r="D400" s="387">
        <v>4680115882911</v>
      </c>
      <c r="E400" s="387"/>
      <c r="F400" s="63">
        <v>0.4</v>
      </c>
      <c r="G400" s="38">
        <v>6</v>
      </c>
      <c r="H400" s="63">
        <v>2.4</v>
      </c>
      <c r="I400" s="63">
        <v>2.5299999999999998</v>
      </c>
      <c r="J400" s="38">
        <v>234</v>
      </c>
      <c r="K400" s="38" t="s">
        <v>185</v>
      </c>
      <c r="L400" s="39" t="s">
        <v>79</v>
      </c>
      <c r="M400" s="38">
        <v>40</v>
      </c>
      <c r="N400" s="610" t="s">
        <v>585</v>
      </c>
      <c r="O400" s="389"/>
      <c r="P400" s="389"/>
      <c r="Q400" s="389"/>
      <c r="R400" s="390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6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8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4301031167</v>
      </c>
      <c r="D401" s="387">
        <v>4680115880771</v>
      </c>
      <c r="E401" s="387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185</v>
      </c>
      <c r="L401" s="39" t="s">
        <v>79</v>
      </c>
      <c r="M401" s="38">
        <v>45</v>
      </c>
      <c r="N401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89"/>
      <c r="P401" s="389"/>
      <c r="Q401" s="389"/>
      <c r="R401" s="390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6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89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4301031173</v>
      </c>
      <c r="D402" s="387">
        <v>4607091389500</v>
      </c>
      <c r="E402" s="387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185</v>
      </c>
      <c r="L402" s="39" t="s">
        <v>79</v>
      </c>
      <c r="M402" s="38">
        <v>45</v>
      </c>
      <c r="N402" s="6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89"/>
      <c r="P402" s="389"/>
      <c r="Q402" s="389"/>
      <c r="R402" s="390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6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0" t="s">
        <v>66</v>
      </c>
    </row>
    <row r="403" spans="1:53" ht="27" customHeight="1" x14ac:dyDescent="0.25">
      <c r="A403" s="64" t="s">
        <v>590</v>
      </c>
      <c r="B403" s="64" t="s">
        <v>591</v>
      </c>
      <c r="C403" s="37">
        <v>4301031103</v>
      </c>
      <c r="D403" s="387">
        <v>4680115881983</v>
      </c>
      <c r="E403" s="387"/>
      <c r="F403" s="63">
        <v>0.28000000000000003</v>
      </c>
      <c r="G403" s="38">
        <v>4</v>
      </c>
      <c r="H403" s="63">
        <v>1.1200000000000001</v>
      </c>
      <c r="I403" s="63">
        <v>1.252</v>
      </c>
      <c r="J403" s="38">
        <v>234</v>
      </c>
      <c r="K403" s="38" t="s">
        <v>185</v>
      </c>
      <c r="L403" s="39" t="s">
        <v>79</v>
      </c>
      <c r="M403" s="38">
        <v>40</v>
      </c>
      <c r="N403" s="6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89"/>
      <c r="P403" s="389"/>
      <c r="Q403" s="389"/>
      <c r="R403" s="390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6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91" t="s">
        <v>66</v>
      </c>
    </row>
    <row r="404" spans="1:53" x14ac:dyDescent="0.2">
      <c r="A404" s="394"/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5"/>
      <c r="N404" s="391" t="s">
        <v>43</v>
      </c>
      <c r="O404" s="392"/>
      <c r="P404" s="392"/>
      <c r="Q404" s="392"/>
      <c r="R404" s="392"/>
      <c r="S404" s="392"/>
      <c r="T404" s="393"/>
      <c r="U404" s="43" t="s">
        <v>42</v>
      </c>
      <c r="V404" s="44">
        <f>IFERROR(V397/H397,"0")+IFERROR(V398/H398,"0")+IFERROR(V399/H399,"0")+IFERROR(V400/H400,"0")+IFERROR(V401/H401,"0")+IFERROR(V402/H402,"0")+IFERROR(V403/H403,"0")</f>
        <v>0</v>
      </c>
      <c r="W404" s="44">
        <f>IFERROR(W397/H397,"0")+IFERROR(W398/H398,"0")+IFERROR(W399/H399,"0")+IFERROR(W400/H400,"0")+IFERROR(W401/H401,"0")+IFERROR(W402/H402,"0")+IFERROR(W403/H403,"0")</f>
        <v>0</v>
      </c>
      <c r="X404" s="44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94"/>
      <c r="B405" s="394"/>
      <c r="C405" s="394"/>
      <c r="D405" s="394"/>
      <c r="E405" s="394"/>
      <c r="F405" s="394"/>
      <c r="G405" s="394"/>
      <c r="H405" s="394"/>
      <c r="I405" s="394"/>
      <c r="J405" s="394"/>
      <c r="K405" s="394"/>
      <c r="L405" s="394"/>
      <c r="M405" s="395"/>
      <c r="N405" s="391" t="s">
        <v>43</v>
      </c>
      <c r="O405" s="392"/>
      <c r="P405" s="392"/>
      <c r="Q405" s="392"/>
      <c r="R405" s="392"/>
      <c r="S405" s="392"/>
      <c r="T405" s="393"/>
      <c r="U405" s="43" t="s">
        <v>0</v>
      </c>
      <c r="V405" s="44">
        <f>IFERROR(SUM(V397:V403),"0")</f>
        <v>0</v>
      </c>
      <c r="W405" s="44">
        <f>IFERROR(SUM(W397:W403),"0")</f>
        <v>0</v>
      </c>
      <c r="X405" s="43"/>
      <c r="Y405" s="68"/>
      <c r="Z405" s="68"/>
    </row>
    <row r="406" spans="1:53" ht="14.25" customHeight="1" x14ac:dyDescent="0.25">
      <c r="A406" s="386" t="s">
        <v>94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67"/>
      <c r="Z406" s="67"/>
    </row>
    <row r="407" spans="1:53" ht="27" customHeight="1" x14ac:dyDescent="0.25">
      <c r="A407" s="64" t="s">
        <v>592</v>
      </c>
      <c r="B407" s="64" t="s">
        <v>593</v>
      </c>
      <c r="C407" s="37">
        <v>4301040358</v>
      </c>
      <c r="D407" s="387">
        <v>4680115884571</v>
      </c>
      <c r="E407" s="387"/>
      <c r="F407" s="63">
        <v>0.1</v>
      </c>
      <c r="G407" s="38">
        <v>20</v>
      </c>
      <c r="H407" s="63">
        <v>2</v>
      </c>
      <c r="I407" s="63">
        <v>2.6</v>
      </c>
      <c r="J407" s="38">
        <v>200</v>
      </c>
      <c r="K407" s="38" t="s">
        <v>562</v>
      </c>
      <c r="L407" s="39" t="s">
        <v>561</v>
      </c>
      <c r="M407" s="38">
        <v>60</v>
      </c>
      <c r="N407" s="614" t="s">
        <v>594</v>
      </c>
      <c r="O407" s="389"/>
      <c r="P407" s="389"/>
      <c r="Q407" s="389"/>
      <c r="R407" s="390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130</v>
      </c>
      <c r="AD407" s="71"/>
      <c r="BA407" s="292" t="s">
        <v>66</v>
      </c>
    </row>
    <row r="408" spans="1:53" x14ac:dyDescent="0.2">
      <c r="A408" s="394"/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5"/>
      <c r="N408" s="391" t="s">
        <v>43</v>
      </c>
      <c r="O408" s="392"/>
      <c r="P408" s="392"/>
      <c r="Q408" s="392"/>
      <c r="R408" s="392"/>
      <c r="S408" s="392"/>
      <c r="T408" s="393"/>
      <c r="U408" s="43" t="s">
        <v>42</v>
      </c>
      <c r="V408" s="44">
        <f>IFERROR(V407/H407,"0")</f>
        <v>0</v>
      </c>
      <c r="W408" s="44">
        <f>IFERROR(W407/H407,"0")</f>
        <v>0</v>
      </c>
      <c r="X408" s="44">
        <f>IFERROR(IF(X407="",0,X407),"0")</f>
        <v>0</v>
      </c>
      <c r="Y408" s="68"/>
      <c r="Z408" s="68"/>
    </row>
    <row r="409" spans="1:53" x14ac:dyDescent="0.2">
      <c r="A409" s="394"/>
      <c r="B409" s="394"/>
      <c r="C409" s="394"/>
      <c r="D409" s="394"/>
      <c r="E409" s="394"/>
      <c r="F409" s="394"/>
      <c r="G409" s="394"/>
      <c r="H409" s="394"/>
      <c r="I409" s="394"/>
      <c r="J409" s="394"/>
      <c r="K409" s="394"/>
      <c r="L409" s="394"/>
      <c r="M409" s="395"/>
      <c r="N409" s="391" t="s">
        <v>43</v>
      </c>
      <c r="O409" s="392"/>
      <c r="P409" s="392"/>
      <c r="Q409" s="392"/>
      <c r="R409" s="392"/>
      <c r="S409" s="392"/>
      <c r="T409" s="393"/>
      <c r="U409" s="43" t="s">
        <v>0</v>
      </c>
      <c r="V409" s="44">
        <f>IFERROR(SUM(V407:V407),"0")</f>
        <v>0</v>
      </c>
      <c r="W409" s="44">
        <f>IFERROR(SUM(W407:W407),"0")</f>
        <v>0</v>
      </c>
      <c r="X409" s="43"/>
      <c r="Y409" s="68"/>
      <c r="Z409" s="68"/>
    </row>
    <row r="410" spans="1:53" ht="14.25" customHeight="1" x14ac:dyDescent="0.25">
      <c r="A410" s="386" t="s">
        <v>103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67"/>
      <c r="Z410" s="67"/>
    </row>
    <row r="411" spans="1:53" ht="27" customHeight="1" x14ac:dyDescent="0.25">
      <c r="A411" s="64" t="s">
        <v>595</v>
      </c>
      <c r="B411" s="64" t="s">
        <v>596</v>
      </c>
      <c r="C411" s="37">
        <v>4301170010</v>
      </c>
      <c r="D411" s="387">
        <v>4680115884090</v>
      </c>
      <c r="E411" s="387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562</v>
      </c>
      <c r="L411" s="39" t="s">
        <v>561</v>
      </c>
      <c r="M411" s="38">
        <v>150</v>
      </c>
      <c r="N411" s="615" t="s">
        <v>597</v>
      </c>
      <c r="O411" s="389"/>
      <c r="P411" s="389"/>
      <c r="Q411" s="389"/>
      <c r="R411" s="390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IFERROR(IF(W411=0,"",ROUNDUP(W411/H411,0)*0.00627),"")</f>
        <v/>
      </c>
      <c r="Y411" s="69" t="s">
        <v>48</v>
      </c>
      <c r="Z411" s="70" t="s">
        <v>48</v>
      </c>
      <c r="AD411" s="71"/>
      <c r="BA411" s="293" t="s">
        <v>66</v>
      </c>
    </row>
    <row r="412" spans="1:53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5"/>
      <c r="N412" s="391" t="s">
        <v>43</v>
      </c>
      <c r="O412" s="392"/>
      <c r="P412" s="392"/>
      <c r="Q412" s="392"/>
      <c r="R412" s="392"/>
      <c r="S412" s="392"/>
      <c r="T412" s="393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94"/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5"/>
      <c r="N413" s="391" t="s">
        <v>43</v>
      </c>
      <c r="O413" s="392"/>
      <c r="P413" s="392"/>
      <c r="Q413" s="392"/>
      <c r="R413" s="392"/>
      <c r="S413" s="392"/>
      <c r="T413" s="393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27.75" customHeight="1" x14ac:dyDescent="0.2">
      <c r="A414" s="384" t="s">
        <v>598</v>
      </c>
      <c r="B414" s="384"/>
      <c r="C414" s="384"/>
      <c r="D414" s="384"/>
      <c r="E414" s="384"/>
      <c r="F414" s="384"/>
      <c r="G414" s="384"/>
      <c r="H414" s="384"/>
      <c r="I414" s="384"/>
      <c r="J414" s="384"/>
      <c r="K414" s="384"/>
      <c r="L414" s="384"/>
      <c r="M414" s="384"/>
      <c r="N414" s="384"/>
      <c r="O414" s="384"/>
      <c r="P414" s="384"/>
      <c r="Q414" s="384"/>
      <c r="R414" s="384"/>
      <c r="S414" s="384"/>
      <c r="T414" s="384"/>
      <c r="U414" s="384"/>
      <c r="V414" s="384"/>
      <c r="W414" s="384"/>
      <c r="X414" s="384"/>
      <c r="Y414" s="55"/>
      <c r="Z414" s="55"/>
    </row>
    <row r="415" spans="1:53" ht="16.5" customHeight="1" x14ac:dyDescent="0.25">
      <c r="A415" s="385" t="s">
        <v>598</v>
      </c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85"/>
      <c r="O415" s="385"/>
      <c r="P415" s="385"/>
      <c r="Q415" s="385"/>
      <c r="R415" s="385"/>
      <c r="S415" s="385"/>
      <c r="T415" s="385"/>
      <c r="U415" s="385"/>
      <c r="V415" s="385"/>
      <c r="W415" s="385"/>
      <c r="X415" s="385"/>
      <c r="Y415" s="66"/>
      <c r="Z415" s="66"/>
    </row>
    <row r="416" spans="1:53" ht="14.25" customHeight="1" x14ac:dyDescent="0.25">
      <c r="A416" s="386" t="s">
        <v>116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67"/>
      <c r="Z416" s="67"/>
    </row>
    <row r="417" spans="1:53" ht="27" customHeight="1" x14ac:dyDescent="0.25">
      <c r="A417" s="64" t="s">
        <v>599</v>
      </c>
      <c r="B417" s="64" t="s">
        <v>600</v>
      </c>
      <c r="C417" s="37">
        <v>4301011371</v>
      </c>
      <c r="D417" s="387">
        <v>4607091389067</v>
      </c>
      <c r="E417" s="387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142</v>
      </c>
      <c r="M417" s="38">
        <v>55</v>
      </c>
      <c r="N417" s="61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89"/>
      <c r="P417" s="389"/>
      <c r="Q417" s="389"/>
      <c r="R417" s="39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ref="W417:W425" si="17">IFERROR(IF(V417="",0,CEILING((V417/$H417),1)*$H417),"")</f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4" t="s">
        <v>66</v>
      </c>
    </row>
    <row r="418" spans="1:53" ht="27" customHeight="1" x14ac:dyDescent="0.25">
      <c r="A418" s="64" t="s">
        <v>601</v>
      </c>
      <c r="B418" s="64" t="s">
        <v>602</v>
      </c>
      <c r="C418" s="37">
        <v>4301011363</v>
      </c>
      <c r="D418" s="387">
        <v>4607091383522</v>
      </c>
      <c r="E418" s="387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111</v>
      </c>
      <c r="M418" s="38">
        <v>55</v>
      </c>
      <c r="N418" s="61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89"/>
      <c r="P418" s="389"/>
      <c r="Q418" s="389"/>
      <c r="R418" s="39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5" t="s">
        <v>66</v>
      </c>
    </row>
    <row r="419" spans="1:53" ht="27" customHeight="1" x14ac:dyDescent="0.25">
      <c r="A419" s="64" t="s">
        <v>603</v>
      </c>
      <c r="B419" s="64" t="s">
        <v>604</v>
      </c>
      <c r="C419" s="37">
        <v>4301011431</v>
      </c>
      <c r="D419" s="387">
        <v>4607091384437</v>
      </c>
      <c r="E419" s="387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8" t="s">
        <v>112</v>
      </c>
      <c r="L419" s="39" t="s">
        <v>111</v>
      </c>
      <c r="M419" s="38">
        <v>50</v>
      </c>
      <c r="N419" s="61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89"/>
      <c r="P419" s="389"/>
      <c r="Q419" s="389"/>
      <c r="R419" s="39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IFERROR(IF(W419=0,"",ROUNDUP(W419/H419,0)*0.01196),"")</f>
        <v/>
      </c>
      <c r="Y419" s="69" t="s">
        <v>48</v>
      </c>
      <c r="Z419" s="70" t="s">
        <v>48</v>
      </c>
      <c r="AD419" s="71"/>
      <c r="BA419" s="296" t="s">
        <v>66</v>
      </c>
    </row>
    <row r="420" spans="1:53" ht="27" customHeight="1" x14ac:dyDescent="0.25">
      <c r="A420" s="64" t="s">
        <v>605</v>
      </c>
      <c r="B420" s="64" t="s">
        <v>606</v>
      </c>
      <c r="C420" s="37">
        <v>4301011365</v>
      </c>
      <c r="D420" s="387">
        <v>4607091389104</v>
      </c>
      <c r="E420" s="38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8" t="s">
        <v>112</v>
      </c>
      <c r="L420" s="39" t="s">
        <v>111</v>
      </c>
      <c r="M420" s="38">
        <v>55</v>
      </c>
      <c r="N420" s="6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89"/>
      <c r="P420" s="389"/>
      <c r="Q420" s="389"/>
      <c r="R420" s="390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IFERROR(IF(W420=0,"",ROUNDUP(W420/H420,0)*0.01196),"")</f>
        <v/>
      </c>
      <c r="Y420" s="69" t="s">
        <v>48</v>
      </c>
      <c r="Z420" s="70" t="s">
        <v>48</v>
      </c>
      <c r="AD420" s="71"/>
      <c r="BA420" s="297" t="s">
        <v>66</v>
      </c>
    </row>
    <row r="421" spans="1:53" ht="27" customHeight="1" x14ac:dyDescent="0.25">
      <c r="A421" s="64" t="s">
        <v>607</v>
      </c>
      <c r="B421" s="64" t="s">
        <v>608</v>
      </c>
      <c r="C421" s="37">
        <v>4301011367</v>
      </c>
      <c r="D421" s="387">
        <v>4680115880603</v>
      </c>
      <c r="E421" s="38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80</v>
      </c>
      <c r="L421" s="39" t="s">
        <v>111</v>
      </c>
      <c r="M421" s="38">
        <v>55</v>
      </c>
      <c r="N421" s="6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89"/>
      <c r="P421" s="389"/>
      <c r="Q421" s="389"/>
      <c r="R421" s="390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8" t="s">
        <v>66</v>
      </c>
    </row>
    <row r="422" spans="1:53" ht="27" customHeight="1" x14ac:dyDescent="0.25">
      <c r="A422" s="64" t="s">
        <v>609</v>
      </c>
      <c r="B422" s="64" t="s">
        <v>610</v>
      </c>
      <c r="C422" s="37">
        <v>4301011168</v>
      </c>
      <c r="D422" s="387">
        <v>4607091389999</v>
      </c>
      <c r="E422" s="387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89"/>
      <c r="P422" s="389"/>
      <c r="Q422" s="389"/>
      <c r="R422" s="390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9" t="s">
        <v>66</v>
      </c>
    </row>
    <row r="423" spans="1:53" ht="27" customHeight="1" x14ac:dyDescent="0.25">
      <c r="A423" s="64" t="s">
        <v>611</v>
      </c>
      <c r="B423" s="64" t="s">
        <v>612</v>
      </c>
      <c r="C423" s="37">
        <v>4301011372</v>
      </c>
      <c r="D423" s="387">
        <v>4680115882782</v>
      </c>
      <c r="E423" s="387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8" t="s">
        <v>80</v>
      </c>
      <c r="L423" s="39" t="s">
        <v>111</v>
      </c>
      <c r="M423" s="38">
        <v>50</v>
      </c>
      <c r="N423" s="6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89"/>
      <c r="P423" s="389"/>
      <c r="Q423" s="389"/>
      <c r="R423" s="390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7"/>
        <v>0</v>
      </c>
      <c r="X423" s="42" t="str">
        <f>IFERROR(IF(W423=0,"",ROUNDUP(W423/H423,0)*0.00937),"")</f>
        <v/>
      </c>
      <c r="Y423" s="69" t="s">
        <v>48</v>
      </c>
      <c r="Z423" s="70" t="s">
        <v>48</v>
      </c>
      <c r="AD423" s="71"/>
      <c r="BA423" s="300" t="s">
        <v>66</v>
      </c>
    </row>
    <row r="424" spans="1:53" ht="27" customHeight="1" x14ac:dyDescent="0.25">
      <c r="A424" s="64" t="s">
        <v>613</v>
      </c>
      <c r="B424" s="64" t="s">
        <v>614</v>
      </c>
      <c r="C424" s="37">
        <v>4301011190</v>
      </c>
      <c r="D424" s="387">
        <v>4607091389098</v>
      </c>
      <c r="E424" s="387"/>
      <c r="F424" s="63">
        <v>0.4</v>
      </c>
      <c r="G424" s="38">
        <v>6</v>
      </c>
      <c r="H424" s="63">
        <v>2.4</v>
      </c>
      <c r="I424" s="63">
        <v>2.6</v>
      </c>
      <c r="J424" s="38">
        <v>156</v>
      </c>
      <c r="K424" s="38" t="s">
        <v>80</v>
      </c>
      <c r="L424" s="39" t="s">
        <v>142</v>
      </c>
      <c r="M424" s="38">
        <v>50</v>
      </c>
      <c r="N424" s="6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89"/>
      <c r="P424" s="389"/>
      <c r="Q424" s="389"/>
      <c r="R424" s="390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7"/>
        <v>0</v>
      </c>
      <c r="X424" s="42" t="str">
        <f>IFERROR(IF(W424=0,"",ROUNDUP(W424/H424,0)*0.00753),"")</f>
        <v/>
      </c>
      <c r="Y424" s="69" t="s">
        <v>48</v>
      </c>
      <c r="Z424" s="70" t="s">
        <v>48</v>
      </c>
      <c r="AD424" s="71"/>
      <c r="BA424" s="301" t="s">
        <v>66</v>
      </c>
    </row>
    <row r="425" spans="1:53" ht="27" customHeight="1" x14ac:dyDescent="0.25">
      <c r="A425" s="64" t="s">
        <v>615</v>
      </c>
      <c r="B425" s="64" t="s">
        <v>616</v>
      </c>
      <c r="C425" s="37">
        <v>4301011366</v>
      </c>
      <c r="D425" s="387">
        <v>4607091389982</v>
      </c>
      <c r="E425" s="387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89"/>
      <c r="P425" s="389"/>
      <c r="Q425" s="389"/>
      <c r="R425" s="390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7"/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x14ac:dyDescent="0.2">
      <c r="A426" s="394"/>
      <c r="B426" s="394"/>
      <c r="C426" s="394"/>
      <c r="D426" s="394"/>
      <c r="E426" s="394"/>
      <c r="F426" s="394"/>
      <c r="G426" s="394"/>
      <c r="H426" s="394"/>
      <c r="I426" s="394"/>
      <c r="J426" s="394"/>
      <c r="K426" s="394"/>
      <c r="L426" s="394"/>
      <c r="M426" s="395"/>
      <c r="N426" s="391" t="s">
        <v>43</v>
      </c>
      <c r="O426" s="392"/>
      <c r="P426" s="392"/>
      <c r="Q426" s="392"/>
      <c r="R426" s="392"/>
      <c r="S426" s="392"/>
      <c r="T426" s="393"/>
      <c r="U426" s="43" t="s">
        <v>42</v>
      </c>
      <c r="V426" s="44">
        <f>IFERROR(V417/H417,"0")+IFERROR(V418/H418,"0")+IFERROR(V419/H419,"0")+IFERROR(V420/H420,"0")+IFERROR(V421/H421,"0")+IFERROR(V422/H422,"0")+IFERROR(V423/H423,"0")+IFERROR(V424/H424,"0")+IFERROR(V425/H425,"0")</f>
        <v>0</v>
      </c>
      <c r="W426" s="44">
        <f>IFERROR(W417/H417,"0")+IFERROR(W418/H418,"0")+IFERROR(W419/H419,"0")+IFERROR(W420/H420,"0")+IFERROR(W421/H421,"0")+IFERROR(W422/H422,"0")+IFERROR(W423/H423,"0")+IFERROR(W424/H424,"0")+IFERROR(W425/H425,"0")</f>
        <v>0</v>
      </c>
      <c r="X426" s="44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68"/>
      <c r="Z426" s="68"/>
    </row>
    <row r="427" spans="1:53" x14ac:dyDescent="0.2">
      <c r="A427" s="394"/>
      <c r="B427" s="394"/>
      <c r="C427" s="394"/>
      <c r="D427" s="394"/>
      <c r="E427" s="394"/>
      <c r="F427" s="394"/>
      <c r="G427" s="394"/>
      <c r="H427" s="394"/>
      <c r="I427" s="394"/>
      <c r="J427" s="394"/>
      <c r="K427" s="394"/>
      <c r="L427" s="394"/>
      <c r="M427" s="395"/>
      <c r="N427" s="391" t="s">
        <v>43</v>
      </c>
      <c r="O427" s="392"/>
      <c r="P427" s="392"/>
      <c r="Q427" s="392"/>
      <c r="R427" s="392"/>
      <c r="S427" s="392"/>
      <c r="T427" s="393"/>
      <c r="U427" s="43" t="s">
        <v>0</v>
      </c>
      <c r="V427" s="44">
        <f>IFERROR(SUM(V417:V425),"0")</f>
        <v>0</v>
      </c>
      <c r="W427" s="44">
        <f>IFERROR(SUM(W417:W425),"0")</f>
        <v>0</v>
      </c>
      <c r="X427" s="43"/>
      <c r="Y427" s="68"/>
      <c r="Z427" s="68"/>
    </row>
    <row r="428" spans="1:53" ht="14.25" customHeight="1" x14ac:dyDescent="0.25">
      <c r="A428" s="386" t="s">
        <v>108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67"/>
      <c r="Z428" s="67"/>
    </row>
    <row r="429" spans="1:53" ht="16.5" customHeight="1" x14ac:dyDescent="0.25">
      <c r="A429" s="64" t="s">
        <v>617</v>
      </c>
      <c r="B429" s="64" t="s">
        <v>618</v>
      </c>
      <c r="C429" s="37">
        <v>4301020222</v>
      </c>
      <c r="D429" s="387">
        <v>4607091388930</v>
      </c>
      <c r="E429" s="387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55</v>
      </c>
      <c r="N429" s="6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89"/>
      <c r="P429" s="389"/>
      <c r="Q429" s="389"/>
      <c r="R429" s="390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IFERROR(IF(W429=0,"",ROUNDUP(W429/H429,0)*0.01196),"")</f>
        <v/>
      </c>
      <c r="Y429" s="69" t="s">
        <v>48</v>
      </c>
      <c r="Z429" s="70" t="s">
        <v>48</v>
      </c>
      <c r="AD429" s="71"/>
      <c r="BA429" s="303" t="s">
        <v>66</v>
      </c>
    </row>
    <row r="430" spans="1:53" ht="16.5" customHeight="1" x14ac:dyDescent="0.25">
      <c r="A430" s="64" t="s">
        <v>619</v>
      </c>
      <c r="B430" s="64" t="s">
        <v>620</v>
      </c>
      <c r="C430" s="37">
        <v>4301020206</v>
      </c>
      <c r="D430" s="387">
        <v>4680115880054</v>
      </c>
      <c r="E430" s="387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8" t="s">
        <v>80</v>
      </c>
      <c r="L430" s="39" t="s">
        <v>111</v>
      </c>
      <c r="M430" s="38">
        <v>55</v>
      </c>
      <c r="N430" s="6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89"/>
      <c r="P430" s="389"/>
      <c r="Q430" s="389"/>
      <c r="R430" s="390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x14ac:dyDescent="0.2">
      <c r="A431" s="394"/>
      <c r="B431" s="394"/>
      <c r="C431" s="394"/>
      <c r="D431" s="394"/>
      <c r="E431" s="394"/>
      <c r="F431" s="394"/>
      <c r="G431" s="394"/>
      <c r="H431" s="394"/>
      <c r="I431" s="394"/>
      <c r="J431" s="394"/>
      <c r="K431" s="394"/>
      <c r="L431" s="394"/>
      <c r="M431" s="395"/>
      <c r="N431" s="391" t="s">
        <v>43</v>
      </c>
      <c r="O431" s="392"/>
      <c r="P431" s="392"/>
      <c r="Q431" s="392"/>
      <c r="R431" s="392"/>
      <c r="S431" s="392"/>
      <c r="T431" s="393"/>
      <c r="U431" s="43" t="s">
        <v>42</v>
      </c>
      <c r="V431" s="44">
        <f>IFERROR(V429/H429,"0")+IFERROR(V430/H430,"0")</f>
        <v>0</v>
      </c>
      <c r="W431" s="44">
        <f>IFERROR(W429/H429,"0")+IFERROR(W430/H430,"0")</f>
        <v>0</v>
      </c>
      <c r="X431" s="44">
        <f>IFERROR(IF(X429="",0,X429),"0")+IFERROR(IF(X430="",0,X430),"0")</f>
        <v>0</v>
      </c>
      <c r="Y431" s="68"/>
      <c r="Z431" s="68"/>
    </row>
    <row r="432" spans="1:53" x14ac:dyDescent="0.2">
      <c r="A432" s="394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5"/>
      <c r="N432" s="391" t="s">
        <v>43</v>
      </c>
      <c r="O432" s="392"/>
      <c r="P432" s="392"/>
      <c r="Q432" s="392"/>
      <c r="R432" s="392"/>
      <c r="S432" s="392"/>
      <c r="T432" s="393"/>
      <c r="U432" s="43" t="s">
        <v>0</v>
      </c>
      <c r="V432" s="44">
        <f>IFERROR(SUM(V429:V430),"0")</f>
        <v>0</v>
      </c>
      <c r="W432" s="44">
        <f>IFERROR(SUM(W429:W430),"0")</f>
        <v>0</v>
      </c>
      <c r="X432" s="43"/>
      <c r="Y432" s="68"/>
      <c r="Z432" s="68"/>
    </row>
    <row r="433" spans="1:53" ht="14.25" customHeight="1" x14ac:dyDescent="0.25">
      <c r="A433" s="386" t="s">
        <v>76</v>
      </c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6"/>
      <c r="O433" s="386"/>
      <c r="P433" s="386"/>
      <c r="Q433" s="386"/>
      <c r="R433" s="386"/>
      <c r="S433" s="386"/>
      <c r="T433" s="386"/>
      <c r="U433" s="386"/>
      <c r="V433" s="386"/>
      <c r="W433" s="386"/>
      <c r="X433" s="386"/>
      <c r="Y433" s="67"/>
      <c r="Z433" s="67"/>
    </row>
    <row r="434" spans="1:53" ht="27" customHeight="1" x14ac:dyDescent="0.25">
      <c r="A434" s="64" t="s">
        <v>621</v>
      </c>
      <c r="B434" s="64" t="s">
        <v>622</v>
      </c>
      <c r="C434" s="37">
        <v>4301031252</v>
      </c>
      <c r="D434" s="387">
        <v>4680115883116</v>
      </c>
      <c r="E434" s="38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112</v>
      </c>
      <c r="L434" s="39" t="s">
        <v>111</v>
      </c>
      <c r="M434" s="38">
        <v>60</v>
      </c>
      <c r="N434" s="6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89"/>
      <c r="P434" s="389"/>
      <c r="Q434" s="389"/>
      <c r="R434" s="39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ref="W434:W439" si="18">IFERROR(IF(V434="",0,CEILING((V434/$H434),1)*$H434),"")</f>
        <v>0</v>
      </c>
      <c r="X434" s="42" t="str">
        <f>IFERROR(IF(W434=0,"",ROUNDUP(W434/H434,0)*0.01196),"")</f>
        <v/>
      </c>
      <c r="Y434" s="69" t="s">
        <v>48</v>
      </c>
      <c r="Z434" s="70" t="s">
        <v>48</v>
      </c>
      <c r="AD434" s="71"/>
      <c r="BA434" s="305" t="s">
        <v>66</v>
      </c>
    </row>
    <row r="435" spans="1:53" ht="27" customHeight="1" x14ac:dyDescent="0.25">
      <c r="A435" s="64" t="s">
        <v>623</v>
      </c>
      <c r="B435" s="64" t="s">
        <v>624</v>
      </c>
      <c r="C435" s="37">
        <v>4301031248</v>
      </c>
      <c r="D435" s="387">
        <v>4680115883093</v>
      </c>
      <c r="E435" s="38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112</v>
      </c>
      <c r="L435" s="39" t="s">
        <v>79</v>
      </c>
      <c r="M435" s="38">
        <v>60</v>
      </c>
      <c r="N435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89"/>
      <c r="P435" s="389"/>
      <c r="Q435" s="389"/>
      <c r="R435" s="39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IFERROR(IF(W435=0,"",ROUNDUP(W435/H435,0)*0.01196),"")</f>
        <v/>
      </c>
      <c r="Y435" s="69" t="s">
        <v>48</v>
      </c>
      <c r="Z435" s="70" t="s">
        <v>48</v>
      </c>
      <c r="AD435" s="71"/>
      <c r="BA435" s="306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4301031250</v>
      </c>
      <c r="D436" s="387">
        <v>4680115883109</v>
      </c>
      <c r="E436" s="38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112</v>
      </c>
      <c r="L436" s="39" t="s">
        <v>79</v>
      </c>
      <c r="M436" s="38">
        <v>60</v>
      </c>
      <c r="N436" s="6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89"/>
      <c r="P436" s="389"/>
      <c r="Q436" s="389"/>
      <c r="R436" s="39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IFERROR(IF(W436=0,"",ROUNDUP(W436/H436,0)*0.01196),"")</f>
        <v/>
      </c>
      <c r="Y436" s="69" t="s">
        <v>48</v>
      </c>
      <c r="Z436" s="70" t="s">
        <v>48</v>
      </c>
      <c r="AD436" s="71"/>
      <c r="BA436" s="307" t="s">
        <v>66</v>
      </c>
    </row>
    <row r="437" spans="1:53" ht="27" customHeight="1" x14ac:dyDescent="0.25">
      <c r="A437" s="64" t="s">
        <v>627</v>
      </c>
      <c r="B437" s="64" t="s">
        <v>628</v>
      </c>
      <c r="C437" s="37">
        <v>4301031249</v>
      </c>
      <c r="D437" s="387">
        <v>4680115882072</v>
      </c>
      <c r="E437" s="387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60</v>
      </c>
      <c r="N437" s="630" t="s">
        <v>629</v>
      </c>
      <c r="O437" s="389"/>
      <c r="P437" s="389"/>
      <c r="Q437" s="389"/>
      <c r="R437" s="390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8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08" t="s">
        <v>66</v>
      </c>
    </row>
    <row r="438" spans="1:53" ht="27" customHeight="1" x14ac:dyDescent="0.25">
      <c r="A438" s="64" t="s">
        <v>630</v>
      </c>
      <c r="B438" s="64" t="s">
        <v>631</v>
      </c>
      <c r="C438" s="37">
        <v>4301031251</v>
      </c>
      <c r="D438" s="387">
        <v>4680115882102</v>
      </c>
      <c r="E438" s="387"/>
      <c r="F438" s="63">
        <v>0.6</v>
      </c>
      <c r="G438" s="38">
        <v>6</v>
      </c>
      <c r="H438" s="63">
        <v>3.6</v>
      </c>
      <c r="I438" s="63">
        <v>3.81</v>
      </c>
      <c r="J438" s="38">
        <v>120</v>
      </c>
      <c r="K438" s="38" t="s">
        <v>80</v>
      </c>
      <c r="L438" s="39" t="s">
        <v>79</v>
      </c>
      <c r="M438" s="38">
        <v>60</v>
      </c>
      <c r="N438" s="631" t="s">
        <v>632</v>
      </c>
      <c r="O438" s="389"/>
      <c r="P438" s="389"/>
      <c r="Q438" s="389"/>
      <c r="R438" s="39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18"/>
        <v>0</v>
      </c>
      <c r="X438" s="42" t="str">
        <f>IFERROR(IF(W438=0,"",ROUNDUP(W438/H438,0)*0.00937),"")</f>
        <v/>
      </c>
      <c r="Y438" s="69" t="s">
        <v>48</v>
      </c>
      <c r="Z438" s="70" t="s">
        <v>48</v>
      </c>
      <c r="AD438" s="71"/>
      <c r="BA438" s="309" t="s">
        <v>66</v>
      </c>
    </row>
    <row r="439" spans="1:53" ht="27" customHeight="1" x14ac:dyDescent="0.25">
      <c r="A439" s="64" t="s">
        <v>633</v>
      </c>
      <c r="B439" s="64" t="s">
        <v>634</v>
      </c>
      <c r="C439" s="37">
        <v>4301031253</v>
      </c>
      <c r="D439" s="387">
        <v>4680115882096</v>
      </c>
      <c r="E439" s="387"/>
      <c r="F439" s="63">
        <v>0.6</v>
      </c>
      <c r="G439" s="38">
        <v>6</v>
      </c>
      <c r="H439" s="63">
        <v>3.6</v>
      </c>
      <c r="I439" s="63">
        <v>3.81</v>
      </c>
      <c r="J439" s="38">
        <v>120</v>
      </c>
      <c r="K439" s="38" t="s">
        <v>80</v>
      </c>
      <c r="L439" s="39" t="s">
        <v>79</v>
      </c>
      <c r="M439" s="38">
        <v>60</v>
      </c>
      <c r="N439" s="632" t="s">
        <v>635</v>
      </c>
      <c r="O439" s="389"/>
      <c r="P439" s="389"/>
      <c r="Q439" s="389"/>
      <c r="R439" s="39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18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x14ac:dyDescent="0.2">
      <c r="A440" s="394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5"/>
      <c r="N440" s="391" t="s">
        <v>43</v>
      </c>
      <c r="O440" s="392"/>
      <c r="P440" s="392"/>
      <c r="Q440" s="392"/>
      <c r="R440" s="392"/>
      <c r="S440" s="392"/>
      <c r="T440" s="393"/>
      <c r="U440" s="43" t="s">
        <v>42</v>
      </c>
      <c r="V440" s="44">
        <f>IFERROR(V434/H434,"0")+IFERROR(V435/H435,"0")+IFERROR(V436/H436,"0")+IFERROR(V437/H437,"0")+IFERROR(V438/H438,"0")+IFERROR(V439/H439,"0")</f>
        <v>0</v>
      </c>
      <c r="W440" s="44">
        <f>IFERROR(W434/H434,"0")+IFERROR(W435/H435,"0")+IFERROR(W436/H436,"0")+IFERROR(W437/H437,"0")+IFERROR(W438/H438,"0")+IFERROR(W439/H439,"0")</f>
        <v>0</v>
      </c>
      <c r="X440" s="44">
        <f>IFERROR(IF(X434="",0,X434),"0")+IFERROR(IF(X435="",0,X435),"0")+IFERROR(IF(X436="",0,X436),"0")+IFERROR(IF(X437="",0,X437),"0")+IFERROR(IF(X438="",0,X438),"0")+IFERROR(IF(X439="",0,X439),"0")</f>
        <v>0</v>
      </c>
      <c r="Y440" s="68"/>
      <c r="Z440" s="68"/>
    </row>
    <row r="441" spans="1:53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5"/>
      <c r="N441" s="391" t="s">
        <v>43</v>
      </c>
      <c r="O441" s="392"/>
      <c r="P441" s="392"/>
      <c r="Q441" s="392"/>
      <c r="R441" s="392"/>
      <c r="S441" s="392"/>
      <c r="T441" s="393"/>
      <c r="U441" s="43" t="s">
        <v>0</v>
      </c>
      <c r="V441" s="44">
        <f>IFERROR(SUM(V434:V439),"0")</f>
        <v>0</v>
      </c>
      <c r="W441" s="44">
        <f>IFERROR(SUM(W434:W439),"0")</f>
        <v>0</v>
      </c>
      <c r="X441" s="43"/>
      <c r="Y441" s="68"/>
      <c r="Z441" s="68"/>
    </row>
    <row r="442" spans="1:53" ht="14.25" customHeight="1" x14ac:dyDescent="0.25">
      <c r="A442" s="386" t="s">
        <v>81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6"/>
      <c r="O442" s="386"/>
      <c r="P442" s="386"/>
      <c r="Q442" s="386"/>
      <c r="R442" s="386"/>
      <c r="S442" s="386"/>
      <c r="T442" s="386"/>
      <c r="U442" s="386"/>
      <c r="V442" s="386"/>
      <c r="W442" s="386"/>
      <c r="X442" s="386"/>
      <c r="Y442" s="67"/>
      <c r="Z442" s="67"/>
    </row>
    <row r="443" spans="1:53" ht="16.5" customHeight="1" x14ac:dyDescent="0.25">
      <c r="A443" s="64" t="s">
        <v>636</v>
      </c>
      <c r="B443" s="64" t="s">
        <v>637</v>
      </c>
      <c r="C443" s="37">
        <v>4301051230</v>
      </c>
      <c r="D443" s="387">
        <v>4607091383409</v>
      </c>
      <c r="E443" s="387"/>
      <c r="F443" s="63">
        <v>1.3</v>
      </c>
      <c r="G443" s="38">
        <v>6</v>
      </c>
      <c r="H443" s="63">
        <v>7.8</v>
      </c>
      <c r="I443" s="63">
        <v>8.3460000000000001</v>
      </c>
      <c r="J443" s="38">
        <v>56</v>
      </c>
      <c r="K443" s="38" t="s">
        <v>112</v>
      </c>
      <c r="L443" s="39" t="s">
        <v>79</v>
      </c>
      <c r="M443" s="38">
        <v>45</v>
      </c>
      <c r="N443" s="6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89"/>
      <c r="P443" s="389"/>
      <c r="Q443" s="389"/>
      <c r="R443" s="390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IFERROR(IF(W443=0,"",ROUNDUP(W443/H443,0)*0.02175),"")</f>
        <v/>
      </c>
      <c r="Y443" s="69" t="s">
        <v>48</v>
      </c>
      <c r="Z443" s="70" t="s">
        <v>48</v>
      </c>
      <c r="AD443" s="71"/>
      <c r="BA443" s="311" t="s">
        <v>66</v>
      </c>
    </row>
    <row r="444" spans="1:53" ht="16.5" customHeight="1" x14ac:dyDescent="0.25">
      <c r="A444" s="64" t="s">
        <v>638</v>
      </c>
      <c r="B444" s="64" t="s">
        <v>639</v>
      </c>
      <c r="C444" s="37">
        <v>4301051231</v>
      </c>
      <c r="D444" s="387">
        <v>4607091383416</v>
      </c>
      <c r="E444" s="387"/>
      <c r="F444" s="63">
        <v>1.3</v>
      </c>
      <c r="G444" s="38">
        <v>6</v>
      </c>
      <c r="H444" s="63">
        <v>7.8</v>
      </c>
      <c r="I444" s="63">
        <v>8.3460000000000001</v>
      </c>
      <c r="J444" s="38">
        <v>56</v>
      </c>
      <c r="K444" s="38" t="s">
        <v>112</v>
      </c>
      <c r="L444" s="39" t="s">
        <v>79</v>
      </c>
      <c r="M444" s="38">
        <v>45</v>
      </c>
      <c r="N444" s="6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89"/>
      <c r="P444" s="389"/>
      <c r="Q444" s="389"/>
      <c r="R444" s="390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IFERROR(IF(W444=0,"",ROUNDUP(W444/H444,0)*0.02175),"")</f>
        <v/>
      </c>
      <c r="Y444" s="69" t="s">
        <v>48</v>
      </c>
      <c r="Z444" s="70" t="s">
        <v>48</v>
      </c>
      <c r="AD444" s="71"/>
      <c r="BA444" s="312" t="s">
        <v>66</v>
      </c>
    </row>
    <row r="445" spans="1:53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5"/>
      <c r="N445" s="391" t="s">
        <v>43</v>
      </c>
      <c r="O445" s="392"/>
      <c r="P445" s="392"/>
      <c r="Q445" s="392"/>
      <c r="R445" s="392"/>
      <c r="S445" s="392"/>
      <c r="T445" s="393"/>
      <c r="U445" s="43" t="s">
        <v>42</v>
      </c>
      <c r="V445" s="44">
        <f>IFERROR(V443/H443,"0")+IFERROR(V444/H444,"0")</f>
        <v>0</v>
      </c>
      <c r="W445" s="44">
        <f>IFERROR(W443/H443,"0")+IFERROR(W444/H444,"0")</f>
        <v>0</v>
      </c>
      <c r="X445" s="44">
        <f>IFERROR(IF(X443="",0,X443),"0")+IFERROR(IF(X444="",0,X444),"0")</f>
        <v>0</v>
      </c>
      <c r="Y445" s="68"/>
      <c r="Z445" s="68"/>
    </row>
    <row r="446" spans="1:53" x14ac:dyDescent="0.2">
      <c r="A446" s="394"/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5"/>
      <c r="N446" s="391" t="s">
        <v>43</v>
      </c>
      <c r="O446" s="392"/>
      <c r="P446" s="392"/>
      <c r="Q446" s="392"/>
      <c r="R446" s="392"/>
      <c r="S446" s="392"/>
      <c r="T446" s="393"/>
      <c r="U446" s="43" t="s">
        <v>0</v>
      </c>
      <c r="V446" s="44">
        <f>IFERROR(SUM(V443:V444),"0")</f>
        <v>0</v>
      </c>
      <c r="W446" s="44">
        <f>IFERROR(SUM(W443:W444),"0")</f>
        <v>0</v>
      </c>
      <c r="X446" s="43"/>
      <c r="Y446" s="68"/>
      <c r="Z446" s="68"/>
    </row>
    <row r="447" spans="1:53" ht="27.75" customHeight="1" x14ac:dyDescent="0.2">
      <c r="A447" s="384" t="s">
        <v>640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55"/>
      <c r="Z447" s="55"/>
    </row>
    <row r="448" spans="1:53" ht="16.5" customHeight="1" x14ac:dyDescent="0.25">
      <c r="A448" s="385" t="s">
        <v>641</v>
      </c>
      <c r="B448" s="385"/>
      <c r="C448" s="385"/>
      <c r="D448" s="385"/>
      <c r="E448" s="385"/>
      <c r="F448" s="385"/>
      <c r="G448" s="385"/>
      <c r="H448" s="385"/>
      <c r="I448" s="385"/>
      <c r="J448" s="385"/>
      <c r="K448" s="385"/>
      <c r="L448" s="385"/>
      <c r="M448" s="385"/>
      <c r="N448" s="385"/>
      <c r="O448" s="385"/>
      <c r="P448" s="385"/>
      <c r="Q448" s="385"/>
      <c r="R448" s="385"/>
      <c r="S448" s="385"/>
      <c r="T448" s="385"/>
      <c r="U448" s="385"/>
      <c r="V448" s="385"/>
      <c r="W448" s="385"/>
      <c r="X448" s="385"/>
      <c r="Y448" s="66"/>
      <c r="Z448" s="66"/>
    </row>
    <row r="449" spans="1:53" ht="14.25" customHeight="1" x14ac:dyDescent="0.25">
      <c r="A449" s="386" t="s">
        <v>116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4301011585</v>
      </c>
      <c r="D450" s="387">
        <v>4640242180441</v>
      </c>
      <c r="E450" s="387"/>
      <c r="F450" s="63">
        <v>1.5</v>
      </c>
      <c r="G450" s="38">
        <v>8</v>
      </c>
      <c r="H450" s="63">
        <v>12</v>
      </c>
      <c r="I450" s="63">
        <v>12.48</v>
      </c>
      <c r="J450" s="38">
        <v>56</v>
      </c>
      <c r="K450" s="38" t="s">
        <v>112</v>
      </c>
      <c r="L450" s="39" t="s">
        <v>111</v>
      </c>
      <c r="M450" s="38">
        <v>50</v>
      </c>
      <c r="N450" s="635" t="s">
        <v>644</v>
      </c>
      <c r="O450" s="389"/>
      <c r="P450" s="389"/>
      <c r="Q450" s="389"/>
      <c r="R450" s="39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3" t="s">
        <v>66</v>
      </c>
    </row>
    <row r="451" spans="1:53" ht="27" customHeight="1" x14ac:dyDescent="0.25">
      <c r="A451" s="64" t="s">
        <v>645</v>
      </c>
      <c r="B451" s="64" t="s">
        <v>646</v>
      </c>
      <c r="C451" s="37">
        <v>4301011584</v>
      </c>
      <c r="D451" s="387">
        <v>4640242180564</v>
      </c>
      <c r="E451" s="387"/>
      <c r="F451" s="63">
        <v>1.5</v>
      </c>
      <c r="G451" s="38">
        <v>8</v>
      </c>
      <c r="H451" s="63">
        <v>12</v>
      </c>
      <c r="I451" s="63">
        <v>12.48</v>
      </c>
      <c r="J451" s="38">
        <v>56</v>
      </c>
      <c r="K451" s="38" t="s">
        <v>112</v>
      </c>
      <c r="L451" s="39" t="s">
        <v>111</v>
      </c>
      <c r="M451" s="38">
        <v>50</v>
      </c>
      <c r="N451" s="636" t="s">
        <v>647</v>
      </c>
      <c r="O451" s="389"/>
      <c r="P451" s="389"/>
      <c r="Q451" s="389"/>
      <c r="R451" s="390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5"/>
      <c r="N452" s="391" t="s">
        <v>43</v>
      </c>
      <c r="O452" s="392"/>
      <c r="P452" s="392"/>
      <c r="Q452" s="392"/>
      <c r="R452" s="392"/>
      <c r="S452" s="392"/>
      <c r="T452" s="393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94"/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5"/>
      <c r="N453" s="391" t="s">
        <v>43</v>
      </c>
      <c r="O453" s="392"/>
      <c r="P453" s="392"/>
      <c r="Q453" s="392"/>
      <c r="R453" s="392"/>
      <c r="S453" s="392"/>
      <c r="T453" s="393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6" t="s">
        <v>108</v>
      </c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6"/>
      <c r="P454" s="386"/>
      <c r="Q454" s="386"/>
      <c r="R454" s="386"/>
      <c r="S454" s="386"/>
      <c r="T454" s="386"/>
      <c r="U454" s="386"/>
      <c r="V454" s="386"/>
      <c r="W454" s="386"/>
      <c r="X454" s="386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4301020260</v>
      </c>
      <c r="D455" s="387">
        <v>4640242180526</v>
      </c>
      <c r="E455" s="387"/>
      <c r="F455" s="63">
        <v>1.8</v>
      </c>
      <c r="G455" s="38">
        <v>6</v>
      </c>
      <c r="H455" s="63">
        <v>10.8</v>
      </c>
      <c r="I455" s="63">
        <v>11.28</v>
      </c>
      <c r="J455" s="38">
        <v>56</v>
      </c>
      <c r="K455" s="38" t="s">
        <v>112</v>
      </c>
      <c r="L455" s="39" t="s">
        <v>111</v>
      </c>
      <c r="M455" s="38">
        <v>50</v>
      </c>
      <c r="N455" s="637" t="s">
        <v>650</v>
      </c>
      <c r="O455" s="389"/>
      <c r="P455" s="389"/>
      <c r="Q455" s="389"/>
      <c r="R455" s="390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IFERROR(IF(W455=0,"",ROUNDUP(W455/H455,0)*0.02175),"")</f>
        <v/>
      </c>
      <c r="Y455" s="69" t="s">
        <v>48</v>
      </c>
      <c r="Z455" s="70" t="s">
        <v>48</v>
      </c>
      <c r="AD455" s="71"/>
      <c r="BA455" s="315" t="s">
        <v>66</v>
      </c>
    </row>
    <row r="456" spans="1:53" ht="16.5" customHeight="1" x14ac:dyDescent="0.25">
      <c r="A456" s="64" t="s">
        <v>651</v>
      </c>
      <c r="B456" s="64" t="s">
        <v>652</v>
      </c>
      <c r="C456" s="37">
        <v>4301020269</v>
      </c>
      <c r="D456" s="387">
        <v>4640242180519</v>
      </c>
      <c r="E456" s="387"/>
      <c r="F456" s="63">
        <v>1.35</v>
      </c>
      <c r="G456" s="38">
        <v>8</v>
      </c>
      <c r="H456" s="63">
        <v>10.8</v>
      </c>
      <c r="I456" s="63">
        <v>11.28</v>
      </c>
      <c r="J456" s="38">
        <v>56</v>
      </c>
      <c r="K456" s="38" t="s">
        <v>112</v>
      </c>
      <c r="L456" s="39" t="s">
        <v>142</v>
      </c>
      <c r="M456" s="38">
        <v>50</v>
      </c>
      <c r="N456" s="638" t="s">
        <v>653</v>
      </c>
      <c r="O456" s="389"/>
      <c r="P456" s="389"/>
      <c r="Q456" s="389"/>
      <c r="R456" s="390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x14ac:dyDescent="0.2">
      <c r="A457" s="394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5"/>
      <c r="N457" s="391" t="s">
        <v>43</v>
      </c>
      <c r="O457" s="392"/>
      <c r="P457" s="392"/>
      <c r="Q457" s="392"/>
      <c r="R457" s="392"/>
      <c r="S457" s="392"/>
      <c r="T457" s="393"/>
      <c r="U457" s="43" t="s">
        <v>42</v>
      </c>
      <c r="V457" s="44">
        <f>IFERROR(V455/H455,"0")+IFERROR(V456/H456,"0")</f>
        <v>0</v>
      </c>
      <c r="W457" s="44">
        <f>IFERROR(W455/H455,"0")+IFERROR(W456/H456,"0")</f>
        <v>0</v>
      </c>
      <c r="X457" s="44">
        <f>IFERROR(IF(X455="",0,X455),"0")+IFERROR(IF(X456="",0,X456),"0")</f>
        <v>0</v>
      </c>
      <c r="Y457" s="68"/>
      <c r="Z457" s="68"/>
    </row>
    <row r="458" spans="1:53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5"/>
      <c r="N458" s="391" t="s">
        <v>43</v>
      </c>
      <c r="O458" s="392"/>
      <c r="P458" s="392"/>
      <c r="Q458" s="392"/>
      <c r="R458" s="392"/>
      <c r="S458" s="392"/>
      <c r="T458" s="393"/>
      <c r="U458" s="43" t="s">
        <v>0</v>
      </c>
      <c r="V458" s="44">
        <f>IFERROR(SUM(V455:V456),"0")</f>
        <v>0</v>
      </c>
      <c r="W458" s="44">
        <f>IFERROR(SUM(W455:W456),"0")</f>
        <v>0</v>
      </c>
      <c r="X458" s="43"/>
      <c r="Y458" s="68"/>
      <c r="Z458" s="68"/>
    </row>
    <row r="459" spans="1:53" ht="14.25" customHeight="1" x14ac:dyDescent="0.25">
      <c r="A459" s="386" t="s">
        <v>76</v>
      </c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6"/>
      <c r="P459" s="386"/>
      <c r="Q459" s="386"/>
      <c r="R459" s="386"/>
      <c r="S459" s="386"/>
      <c r="T459" s="386"/>
      <c r="U459" s="386"/>
      <c r="V459" s="386"/>
      <c r="W459" s="386"/>
      <c r="X459" s="386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4301031200</v>
      </c>
      <c r="D460" s="387">
        <v>4640242180489</v>
      </c>
      <c r="E460" s="387"/>
      <c r="F460" s="63">
        <v>0.28000000000000003</v>
      </c>
      <c r="G460" s="38">
        <v>6</v>
      </c>
      <c r="H460" s="63">
        <v>1.68</v>
      </c>
      <c r="I460" s="63">
        <v>1.84</v>
      </c>
      <c r="J460" s="38">
        <v>234</v>
      </c>
      <c r="K460" s="38" t="s">
        <v>185</v>
      </c>
      <c r="L460" s="39" t="s">
        <v>79</v>
      </c>
      <c r="M460" s="38">
        <v>40</v>
      </c>
      <c r="N460" s="639" t="s">
        <v>656</v>
      </c>
      <c r="O460" s="389"/>
      <c r="P460" s="389"/>
      <c r="Q460" s="389"/>
      <c r="R460" s="390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130</v>
      </c>
      <c r="AD460" s="71"/>
      <c r="BA460" s="317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4301031280</v>
      </c>
      <c r="D461" s="387">
        <v>4640242180816</v>
      </c>
      <c r="E461" s="387"/>
      <c r="F461" s="63">
        <v>0.7</v>
      </c>
      <c r="G461" s="38">
        <v>6</v>
      </c>
      <c r="H461" s="63">
        <v>4.2</v>
      </c>
      <c r="I461" s="63">
        <v>4.46</v>
      </c>
      <c r="J461" s="38">
        <v>156</v>
      </c>
      <c r="K461" s="38" t="s">
        <v>80</v>
      </c>
      <c r="L461" s="39" t="s">
        <v>79</v>
      </c>
      <c r="M461" s="38">
        <v>40</v>
      </c>
      <c r="N461" s="640" t="s">
        <v>659</v>
      </c>
      <c r="O461" s="389"/>
      <c r="P461" s="389"/>
      <c r="Q461" s="389"/>
      <c r="R461" s="390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660</v>
      </c>
      <c r="B462" s="64" t="s">
        <v>661</v>
      </c>
      <c r="C462" s="37">
        <v>4301031244</v>
      </c>
      <c r="D462" s="387">
        <v>4640242180595</v>
      </c>
      <c r="E462" s="387"/>
      <c r="F462" s="63">
        <v>0.7</v>
      </c>
      <c r="G462" s="38">
        <v>6</v>
      </c>
      <c r="H462" s="63">
        <v>4.2</v>
      </c>
      <c r="I462" s="63">
        <v>4.46</v>
      </c>
      <c r="J462" s="38">
        <v>156</v>
      </c>
      <c r="K462" s="38" t="s">
        <v>80</v>
      </c>
      <c r="L462" s="39" t="s">
        <v>79</v>
      </c>
      <c r="M462" s="38">
        <v>40</v>
      </c>
      <c r="N462" s="641" t="s">
        <v>662</v>
      </c>
      <c r="O462" s="389"/>
      <c r="P462" s="389"/>
      <c r="Q462" s="389"/>
      <c r="R462" s="390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4301031203</v>
      </c>
      <c r="D463" s="387">
        <v>4640242180908</v>
      </c>
      <c r="E463" s="387"/>
      <c r="F463" s="63">
        <v>0.28000000000000003</v>
      </c>
      <c r="G463" s="38">
        <v>6</v>
      </c>
      <c r="H463" s="63">
        <v>1.68</v>
      </c>
      <c r="I463" s="63">
        <v>1.81</v>
      </c>
      <c r="J463" s="38">
        <v>234</v>
      </c>
      <c r="K463" s="38" t="s">
        <v>185</v>
      </c>
      <c r="L463" s="39" t="s">
        <v>79</v>
      </c>
      <c r="M463" s="38">
        <v>40</v>
      </c>
      <c r="N463" s="642" t="s">
        <v>665</v>
      </c>
      <c r="O463" s="389"/>
      <c r="P463" s="389"/>
      <c r="Q463" s="389"/>
      <c r="R463" s="39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IFERROR(IF(W463=0,"",ROUNDUP(W463/H463,0)*0.00502),"")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4"/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5"/>
      <c r="N464" s="391" t="s">
        <v>43</v>
      </c>
      <c r="O464" s="392"/>
      <c r="P464" s="392"/>
      <c r="Q464" s="392"/>
      <c r="R464" s="392"/>
      <c r="S464" s="392"/>
      <c r="T464" s="393"/>
      <c r="U464" s="43" t="s">
        <v>42</v>
      </c>
      <c r="V464" s="44">
        <f>IFERROR(V460/H460,"0")+IFERROR(V461/H461,"0")+IFERROR(V462/H462,"0")+IFERROR(V463/H463,"0")</f>
        <v>0</v>
      </c>
      <c r="W464" s="44">
        <f>IFERROR(W460/H460,"0")+IFERROR(W461/H461,"0")+IFERROR(W462/H462,"0")+IFERROR(W463/H463,"0")</f>
        <v>0</v>
      </c>
      <c r="X464" s="44">
        <f>IFERROR(IF(X460="",0,X460),"0")+IFERROR(IF(X461="",0,X461),"0")+IFERROR(IF(X462="",0,X462),"0")+IFERROR(IF(X463="",0,X463),"0")</f>
        <v>0</v>
      </c>
      <c r="Y464" s="68"/>
      <c r="Z464" s="68"/>
    </row>
    <row r="465" spans="1:53" x14ac:dyDescent="0.2">
      <c r="A465" s="394"/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5"/>
      <c r="N465" s="391" t="s">
        <v>43</v>
      </c>
      <c r="O465" s="392"/>
      <c r="P465" s="392"/>
      <c r="Q465" s="392"/>
      <c r="R465" s="392"/>
      <c r="S465" s="392"/>
      <c r="T465" s="393"/>
      <c r="U465" s="43" t="s">
        <v>0</v>
      </c>
      <c r="V465" s="44">
        <f>IFERROR(SUM(V460:V463),"0")</f>
        <v>0</v>
      </c>
      <c r="W465" s="44">
        <f>IFERROR(SUM(W460:W463),"0")</f>
        <v>0</v>
      </c>
      <c r="X465" s="43"/>
      <c r="Y465" s="68"/>
      <c r="Z465" s="68"/>
    </row>
    <row r="466" spans="1:53" ht="14.25" customHeight="1" x14ac:dyDescent="0.25">
      <c r="A466" s="386" t="s">
        <v>81</v>
      </c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6"/>
      <c r="P466" s="386"/>
      <c r="Q466" s="386"/>
      <c r="R466" s="386"/>
      <c r="S466" s="386"/>
      <c r="T466" s="386"/>
      <c r="U466" s="386"/>
      <c r="V466" s="386"/>
      <c r="W466" s="386"/>
      <c r="X466" s="386"/>
      <c r="Y466" s="67"/>
      <c r="Z466" s="67"/>
    </row>
    <row r="467" spans="1:53" ht="27" customHeight="1" x14ac:dyDescent="0.25">
      <c r="A467" s="64" t="s">
        <v>666</v>
      </c>
      <c r="B467" s="64" t="s">
        <v>667</v>
      </c>
      <c r="C467" s="37">
        <v>4301051390</v>
      </c>
      <c r="D467" s="387">
        <v>4640242181233</v>
      </c>
      <c r="E467" s="387"/>
      <c r="F467" s="63">
        <v>0.3</v>
      </c>
      <c r="G467" s="38">
        <v>6</v>
      </c>
      <c r="H467" s="63">
        <v>1.8</v>
      </c>
      <c r="I467" s="63">
        <v>1.984</v>
      </c>
      <c r="J467" s="38">
        <v>234</v>
      </c>
      <c r="K467" s="38" t="s">
        <v>185</v>
      </c>
      <c r="L467" s="39" t="s">
        <v>79</v>
      </c>
      <c r="M467" s="38">
        <v>40</v>
      </c>
      <c r="N467" s="643" t="s">
        <v>668</v>
      </c>
      <c r="O467" s="389"/>
      <c r="P467" s="389"/>
      <c r="Q467" s="389"/>
      <c r="R467" s="390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IFERROR(IF(W467=0,"",ROUNDUP(W467/H467,0)*0.00502),"")</f>
        <v/>
      </c>
      <c r="Y467" s="69" t="s">
        <v>48</v>
      </c>
      <c r="Z467" s="70" t="s">
        <v>130</v>
      </c>
      <c r="AD467" s="71"/>
      <c r="BA467" s="321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4301051448</v>
      </c>
      <c r="D468" s="387">
        <v>4640242181226</v>
      </c>
      <c r="E468" s="387"/>
      <c r="F468" s="63">
        <v>0.3</v>
      </c>
      <c r="G468" s="38">
        <v>6</v>
      </c>
      <c r="H468" s="63">
        <v>1.8</v>
      </c>
      <c r="I468" s="63">
        <v>1.972</v>
      </c>
      <c r="J468" s="38">
        <v>234</v>
      </c>
      <c r="K468" s="38" t="s">
        <v>185</v>
      </c>
      <c r="L468" s="39" t="s">
        <v>79</v>
      </c>
      <c r="M468" s="38">
        <v>30</v>
      </c>
      <c r="N468" s="644" t="s">
        <v>671</v>
      </c>
      <c r="O468" s="389"/>
      <c r="P468" s="389"/>
      <c r="Q468" s="389"/>
      <c r="R468" s="390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IFERROR(IF(W468=0,"",ROUNDUP(W468/H468,0)*0.00502),"")</f>
        <v/>
      </c>
      <c r="Y468" s="69" t="s">
        <v>48</v>
      </c>
      <c r="Z468" s="70" t="s">
        <v>130</v>
      </c>
      <c r="AD468" s="71"/>
      <c r="BA468" s="322" t="s">
        <v>66</v>
      </c>
    </row>
    <row r="469" spans="1:53" ht="27" customHeight="1" x14ac:dyDescent="0.25">
      <c r="A469" s="64" t="s">
        <v>672</v>
      </c>
      <c r="B469" s="64" t="s">
        <v>673</v>
      </c>
      <c r="C469" s="37">
        <v>4301051310</v>
      </c>
      <c r="D469" s="387">
        <v>4680115880870</v>
      </c>
      <c r="E469" s="387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8" t="s">
        <v>112</v>
      </c>
      <c r="L469" s="39" t="s">
        <v>142</v>
      </c>
      <c r="M469" s="38">
        <v>40</v>
      </c>
      <c r="N469" s="64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89"/>
      <c r="P469" s="389"/>
      <c r="Q469" s="389"/>
      <c r="R469" s="390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3" t="s">
        <v>66</v>
      </c>
    </row>
    <row r="470" spans="1:53" ht="27" customHeight="1" x14ac:dyDescent="0.25">
      <c r="A470" s="64" t="s">
        <v>674</v>
      </c>
      <c r="B470" s="64" t="s">
        <v>675</v>
      </c>
      <c r="C470" s="37">
        <v>4301051510</v>
      </c>
      <c r="D470" s="387">
        <v>4640242180540</v>
      </c>
      <c r="E470" s="387"/>
      <c r="F470" s="63">
        <v>1.3</v>
      </c>
      <c r="G470" s="38">
        <v>6</v>
      </c>
      <c r="H470" s="63">
        <v>7.8</v>
      </c>
      <c r="I470" s="63">
        <v>8.3640000000000008</v>
      </c>
      <c r="J470" s="38">
        <v>56</v>
      </c>
      <c r="K470" s="38" t="s">
        <v>112</v>
      </c>
      <c r="L470" s="39" t="s">
        <v>79</v>
      </c>
      <c r="M470" s="38">
        <v>30</v>
      </c>
      <c r="N470" s="646" t="s">
        <v>676</v>
      </c>
      <c r="O470" s="389"/>
      <c r="P470" s="389"/>
      <c r="Q470" s="389"/>
      <c r="R470" s="390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4" t="s">
        <v>66</v>
      </c>
    </row>
    <row r="471" spans="1:53" ht="27" customHeight="1" x14ac:dyDescent="0.25">
      <c r="A471" s="64" t="s">
        <v>677</v>
      </c>
      <c r="B471" s="64" t="s">
        <v>678</v>
      </c>
      <c r="C471" s="37">
        <v>4301051508</v>
      </c>
      <c r="D471" s="387">
        <v>4640242180557</v>
      </c>
      <c r="E471" s="387"/>
      <c r="F471" s="63">
        <v>0.5</v>
      </c>
      <c r="G471" s="38">
        <v>6</v>
      </c>
      <c r="H471" s="63">
        <v>3</v>
      </c>
      <c r="I471" s="63">
        <v>3.2839999999999998</v>
      </c>
      <c r="J471" s="38">
        <v>156</v>
      </c>
      <c r="K471" s="38" t="s">
        <v>80</v>
      </c>
      <c r="L471" s="39" t="s">
        <v>79</v>
      </c>
      <c r="M471" s="38">
        <v>30</v>
      </c>
      <c r="N471" s="647" t="s">
        <v>679</v>
      </c>
      <c r="O471" s="389"/>
      <c r="P471" s="389"/>
      <c r="Q471" s="389"/>
      <c r="R471" s="39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IFERROR(IF(W471=0,"",ROUNDUP(W471/H471,0)*0.00753),"")</f>
        <v/>
      </c>
      <c r="Y471" s="69" t="s">
        <v>48</v>
      </c>
      <c r="Z471" s="70" t="s">
        <v>48</v>
      </c>
      <c r="AD471" s="71"/>
      <c r="BA471" s="325" t="s">
        <v>66</v>
      </c>
    </row>
    <row r="472" spans="1:53" x14ac:dyDescent="0.2">
      <c r="A472" s="394"/>
      <c r="B472" s="394"/>
      <c r="C472" s="394"/>
      <c r="D472" s="394"/>
      <c r="E472" s="394"/>
      <c r="F472" s="394"/>
      <c r="G472" s="394"/>
      <c r="H472" s="394"/>
      <c r="I472" s="394"/>
      <c r="J472" s="394"/>
      <c r="K472" s="394"/>
      <c r="L472" s="394"/>
      <c r="M472" s="395"/>
      <c r="N472" s="391" t="s">
        <v>43</v>
      </c>
      <c r="O472" s="392"/>
      <c r="P472" s="392"/>
      <c r="Q472" s="392"/>
      <c r="R472" s="392"/>
      <c r="S472" s="392"/>
      <c r="T472" s="393"/>
      <c r="U472" s="43" t="s">
        <v>42</v>
      </c>
      <c r="V472" s="44">
        <f>IFERROR(V467/H467,"0")+IFERROR(V468/H468,"0")+IFERROR(V469/H469,"0")+IFERROR(V470/H470,"0")+IFERROR(V471/H471,"0")</f>
        <v>0</v>
      </c>
      <c r="W472" s="44">
        <f>IFERROR(W467/H467,"0")+IFERROR(W468/H468,"0")+IFERROR(W469/H469,"0")+IFERROR(W470/H470,"0")+IFERROR(W471/H471,"0")</f>
        <v>0</v>
      </c>
      <c r="X472" s="44">
        <f>IFERROR(IF(X467="",0,X467),"0")+IFERROR(IF(X468="",0,X468),"0")+IFERROR(IF(X469="",0,X469),"0")+IFERROR(IF(X470="",0,X470),"0")+IFERROR(IF(X471="",0,X471),"0")</f>
        <v>0</v>
      </c>
      <c r="Y472" s="68"/>
      <c r="Z472" s="68"/>
    </row>
    <row r="473" spans="1:53" x14ac:dyDescent="0.2">
      <c r="A473" s="394"/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4"/>
      <c r="M473" s="395"/>
      <c r="N473" s="391" t="s">
        <v>43</v>
      </c>
      <c r="O473" s="392"/>
      <c r="P473" s="392"/>
      <c r="Q473" s="392"/>
      <c r="R473" s="392"/>
      <c r="S473" s="392"/>
      <c r="T473" s="393"/>
      <c r="U473" s="43" t="s">
        <v>0</v>
      </c>
      <c r="V473" s="44">
        <f>IFERROR(SUM(V467:V471),"0")</f>
        <v>0</v>
      </c>
      <c r="W473" s="44">
        <f>IFERROR(SUM(W467:W471),"0")</f>
        <v>0</v>
      </c>
      <c r="X473" s="43"/>
      <c r="Y473" s="68"/>
      <c r="Z473" s="68"/>
    </row>
    <row r="474" spans="1:53" ht="15" customHeight="1" x14ac:dyDescent="0.2">
      <c r="A474" s="394"/>
      <c r="B474" s="394"/>
      <c r="C474" s="394"/>
      <c r="D474" s="394"/>
      <c r="E474" s="394"/>
      <c r="F474" s="394"/>
      <c r="G474" s="394"/>
      <c r="H474" s="394"/>
      <c r="I474" s="394"/>
      <c r="J474" s="394"/>
      <c r="K474" s="394"/>
      <c r="L474" s="394"/>
      <c r="M474" s="651"/>
      <c r="N474" s="648" t="s">
        <v>36</v>
      </c>
      <c r="O474" s="649"/>
      <c r="P474" s="649"/>
      <c r="Q474" s="649"/>
      <c r="R474" s="649"/>
      <c r="S474" s="649"/>
      <c r="T474" s="650"/>
      <c r="U474" s="43" t="s">
        <v>0</v>
      </c>
      <c r="V474" s="44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6600</v>
      </c>
      <c r="W474" s="44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6617.4</v>
      </c>
      <c r="X474" s="43"/>
      <c r="Y474" s="68"/>
      <c r="Z474" s="68"/>
    </row>
    <row r="475" spans="1:53" x14ac:dyDescent="0.2">
      <c r="A475" s="394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651"/>
      <c r="N475" s="648" t="s">
        <v>37</v>
      </c>
      <c r="O475" s="649"/>
      <c r="P475" s="649"/>
      <c r="Q475" s="649"/>
      <c r="R475" s="649"/>
      <c r="S475" s="649"/>
      <c r="T475" s="650"/>
      <c r="U475" s="43" t="s">
        <v>0</v>
      </c>
      <c r="V47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6898.1846153846163</v>
      </c>
      <c r="W47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6916.4339999999993</v>
      </c>
      <c r="X475" s="43"/>
      <c r="Y475" s="68"/>
      <c r="Z475" s="68"/>
    </row>
    <row r="476" spans="1:53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651"/>
      <c r="N476" s="648" t="s">
        <v>38</v>
      </c>
      <c r="O476" s="649"/>
      <c r="P476" s="649"/>
      <c r="Q476" s="649"/>
      <c r="R476" s="649"/>
      <c r="S476" s="649"/>
      <c r="T476" s="650"/>
      <c r="U476" s="43" t="s">
        <v>23</v>
      </c>
      <c r="V47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12</v>
      </c>
      <c r="W47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12</v>
      </c>
      <c r="X476" s="43"/>
      <c r="Y476" s="68"/>
      <c r="Z476" s="68"/>
    </row>
    <row r="477" spans="1:53" x14ac:dyDescent="0.2">
      <c r="A477" s="394"/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651"/>
      <c r="N477" s="648" t="s">
        <v>39</v>
      </c>
      <c r="O477" s="649"/>
      <c r="P477" s="649"/>
      <c r="Q477" s="649"/>
      <c r="R477" s="649"/>
      <c r="S477" s="649"/>
      <c r="T477" s="650"/>
      <c r="U477" s="43" t="s">
        <v>0</v>
      </c>
      <c r="V477" s="44">
        <f>GrossWeightTotal+PalletQtyTotal*25</f>
        <v>7198.1846153846163</v>
      </c>
      <c r="W477" s="44">
        <f>GrossWeightTotalR+PalletQtyTotalR*25</f>
        <v>7216.4339999999993</v>
      </c>
      <c r="X477" s="43"/>
      <c r="Y477" s="68"/>
      <c r="Z477" s="68"/>
    </row>
    <row r="478" spans="1:53" x14ac:dyDescent="0.2">
      <c r="A478" s="394"/>
      <c r="B478" s="394"/>
      <c r="C478" s="394"/>
      <c r="D478" s="394"/>
      <c r="E478" s="394"/>
      <c r="F478" s="394"/>
      <c r="G478" s="394"/>
      <c r="H478" s="394"/>
      <c r="I478" s="394"/>
      <c r="J478" s="394"/>
      <c r="K478" s="394"/>
      <c r="L478" s="394"/>
      <c r="M478" s="651"/>
      <c r="N478" s="648" t="s">
        <v>40</v>
      </c>
      <c r="O478" s="649"/>
      <c r="P478" s="649"/>
      <c r="Q478" s="649"/>
      <c r="R478" s="649"/>
      <c r="S478" s="649"/>
      <c r="T478" s="650"/>
      <c r="U478" s="43" t="s">
        <v>23</v>
      </c>
      <c r="V478" s="44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575.38461538461536</v>
      </c>
      <c r="W478" s="44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577</v>
      </c>
      <c r="X478" s="43"/>
      <c r="Y478" s="68"/>
      <c r="Z478" s="68"/>
    </row>
    <row r="479" spans="1:53" ht="14.25" x14ac:dyDescent="0.2">
      <c r="A479" s="394"/>
      <c r="B479" s="394"/>
      <c r="C479" s="394"/>
      <c r="D479" s="394"/>
      <c r="E479" s="394"/>
      <c r="F479" s="394"/>
      <c r="G479" s="394"/>
      <c r="H479" s="394"/>
      <c r="I479" s="394"/>
      <c r="J479" s="394"/>
      <c r="K479" s="394"/>
      <c r="L479" s="394"/>
      <c r="M479" s="651"/>
      <c r="N479" s="648" t="s">
        <v>41</v>
      </c>
      <c r="O479" s="649"/>
      <c r="P479" s="649"/>
      <c r="Q479" s="649"/>
      <c r="R479" s="649"/>
      <c r="S479" s="649"/>
      <c r="T479" s="650"/>
      <c r="U479" s="46" t="s">
        <v>54</v>
      </c>
      <c r="V479" s="43"/>
      <c r="W479" s="43"/>
      <c r="X479" s="43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12.54975</v>
      </c>
      <c r="Y479" s="68"/>
      <c r="Z479" s="68"/>
    </row>
    <row r="480" spans="1:53" ht="13.5" thickBot="1" x14ac:dyDescent="0.25"/>
    <row r="481" spans="1:29" ht="27" thickTop="1" thickBot="1" x14ac:dyDescent="0.25">
      <c r="A481" s="47" t="s">
        <v>9</v>
      </c>
      <c r="B481" s="72" t="s">
        <v>75</v>
      </c>
      <c r="C481" s="652" t="s">
        <v>106</v>
      </c>
      <c r="D481" s="652" t="s">
        <v>106</v>
      </c>
      <c r="E481" s="652" t="s">
        <v>106</v>
      </c>
      <c r="F481" s="652" t="s">
        <v>106</v>
      </c>
      <c r="G481" s="652" t="s">
        <v>258</v>
      </c>
      <c r="H481" s="652" t="s">
        <v>258</v>
      </c>
      <c r="I481" s="652" t="s">
        <v>258</v>
      </c>
      <c r="J481" s="652" t="s">
        <v>258</v>
      </c>
      <c r="K481" s="653"/>
      <c r="L481" s="652" t="s">
        <v>258</v>
      </c>
      <c r="M481" s="652" t="s">
        <v>258</v>
      </c>
      <c r="N481" s="652" t="s">
        <v>258</v>
      </c>
      <c r="O481" s="652" t="s">
        <v>462</v>
      </c>
      <c r="P481" s="652" t="s">
        <v>462</v>
      </c>
      <c r="Q481" s="652" t="s">
        <v>515</v>
      </c>
      <c r="R481" s="652" t="s">
        <v>515</v>
      </c>
      <c r="S481" s="72" t="s">
        <v>598</v>
      </c>
      <c r="T481" s="72" t="s">
        <v>640</v>
      </c>
      <c r="U481" s="1"/>
      <c r="Z481" s="61"/>
      <c r="AC481" s="1"/>
    </row>
    <row r="482" spans="1:29" ht="14.25" customHeight="1" thickTop="1" x14ac:dyDescent="0.2">
      <c r="A482" s="654" t="s">
        <v>10</v>
      </c>
      <c r="B482" s="652" t="s">
        <v>75</v>
      </c>
      <c r="C482" s="652" t="s">
        <v>107</v>
      </c>
      <c r="D482" s="652" t="s">
        <v>115</v>
      </c>
      <c r="E482" s="652" t="s">
        <v>106</v>
      </c>
      <c r="F482" s="652" t="s">
        <v>250</v>
      </c>
      <c r="G482" s="652" t="s">
        <v>259</v>
      </c>
      <c r="H482" s="652" t="s">
        <v>266</v>
      </c>
      <c r="I482" s="652" t="s">
        <v>286</v>
      </c>
      <c r="J482" s="652" t="s">
        <v>352</v>
      </c>
      <c r="K482" s="1"/>
      <c r="L482" s="652" t="s">
        <v>355</v>
      </c>
      <c r="M482" s="652" t="s">
        <v>435</v>
      </c>
      <c r="N482" s="652" t="s">
        <v>453</v>
      </c>
      <c r="O482" s="652" t="s">
        <v>463</v>
      </c>
      <c r="P482" s="652" t="s">
        <v>492</v>
      </c>
      <c r="Q482" s="652" t="s">
        <v>516</v>
      </c>
      <c r="R482" s="652" t="s">
        <v>572</v>
      </c>
      <c r="S482" s="652" t="s">
        <v>598</v>
      </c>
      <c r="T482" s="652" t="s">
        <v>641</v>
      </c>
      <c r="U482" s="1"/>
      <c r="Z482" s="61"/>
      <c r="AC482" s="1"/>
    </row>
    <row r="483" spans="1:29" ht="13.5" thickBot="1" x14ac:dyDescent="0.25">
      <c r="A483" s="655"/>
      <c r="B483" s="652"/>
      <c r="C483" s="652"/>
      <c r="D483" s="652"/>
      <c r="E483" s="652"/>
      <c r="F483" s="652"/>
      <c r="G483" s="652"/>
      <c r="H483" s="652"/>
      <c r="I483" s="652"/>
      <c r="J483" s="652"/>
      <c r="K483" s="1"/>
      <c r="L483" s="652"/>
      <c r="M483" s="652"/>
      <c r="N483" s="652"/>
      <c r="O483" s="652"/>
      <c r="P483" s="652"/>
      <c r="Q483" s="652"/>
      <c r="R483" s="652"/>
      <c r="S483" s="652"/>
      <c r="T483" s="652"/>
      <c r="U483" s="1"/>
      <c r="Z483" s="61"/>
      <c r="AC483" s="1"/>
    </row>
    <row r="484" spans="1:29" ht="18" thickTop="1" thickBot="1" x14ac:dyDescent="0.25">
      <c r="A484" s="47" t="s">
        <v>13</v>
      </c>
      <c r="B484" s="53">
        <f>IFERROR(W22*1,"0")+IFERROR(W26*1,"0")+IFERROR(W27*1,"0")+IFERROR(W28*1,"0")+IFERROR(W29*1,"0")+IFERROR(W30*1,"0")+IFERROR(W31*1,"0")+IFERROR(W35*1,"0")+IFERROR(W39*1,"0")+IFERROR(W43*1,"0")</f>
        <v>0</v>
      </c>
      <c r="C484" s="53">
        <f>IFERROR(W49*1,"0")+IFERROR(W50*1,"0")</f>
        <v>0</v>
      </c>
      <c r="D484" s="53">
        <f>IFERROR(W55*1,"0")+IFERROR(W56*1,"0")+IFERROR(W57*1,"0")+IFERROR(W58*1,"0")</f>
        <v>0</v>
      </c>
      <c r="E48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53">
        <f>IFERROR(W129*1,"0")+IFERROR(W130*1,"0")+IFERROR(W131*1,"0")</f>
        <v>0</v>
      </c>
      <c r="G484" s="53">
        <f>IFERROR(W137*1,"0")+IFERROR(W138*1,"0")+IFERROR(W139*1,"0")</f>
        <v>0</v>
      </c>
      <c r="H484" s="53">
        <f>IFERROR(W144*1,"0")+IFERROR(W145*1,"0")+IFERROR(W146*1,"0")+IFERROR(W147*1,"0")+IFERROR(W148*1,"0")+IFERROR(W149*1,"0")+IFERROR(W150*1,"0")+IFERROR(W151*1,"0")+IFERROR(W152*1,"0")</f>
        <v>0</v>
      </c>
      <c r="I484" s="53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53">
        <f>IFERROR(W202*1,"0")</f>
        <v>0</v>
      </c>
      <c r="K484" s="1"/>
      <c r="L484" s="53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2207.4</v>
      </c>
      <c r="M484" s="53">
        <f>IFERROR(W266*1,"0")+IFERROR(W267*1,"0")+IFERROR(W268*1,"0")+IFERROR(W269*1,"0")+IFERROR(W270*1,"0")+IFERROR(W271*1,"0")+IFERROR(W272*1,"0")+IFERROR(W276*1,"0")+IFERROR(W277*1,"0")</f>
        <v>0</v>
      </c>
      <c r="N484" s="53">
        <f>IFERROR(W282*1,"0")+IFERROR(W286*1,"0")+IFERROR(W290*1,"0")+IFERROR(W294*1,"0")</f>
        <v>0</v>
      </c>
      <c r="O484" s="53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4410</v>
      </c>
      <c r="P484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53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53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53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1"/>
      <c r="Z484" s="61"/>
      <c r="AC484" s="1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62">
    <mergeCell ref="S482:S483"/>
    <mergeCell ref="T482:T483"/>
    <mergeCell ref="C481:F481"/>
    <mergeCell ref="G481:N481"/>
    <mergeCell ref="O481:P481"/>
    <mergeCell ref="Q481:R481"/>
    <mergeCell ref="A482:A483"/>
    <mergeCell ref="B482:B483"/>
    <mergeCell ref="C482:C483"/>
    <mergeCell ref="D482:D483"/>
    <mergeCell ref="E482:E483"/>
    <mergeCell ref="F482:F483"/>
    <mergeCell ref="G482:G483"/>
    <mergeCell ref="H482:H483"/>
    <mergeCell ref="I482:I483"/>
    <mergeCell ref="J482:J483"/>
    <mergeCell ref="L482:L483"/>
    <mergeCell ref="M482:M483"/>
    <mergeCell ref="N482:N483"/>
    <mergeCell ref="O482:O483"/>
    <mergeCell ref="P482:P483"/>
    <mergeCell ref="Q482:Q483"/>
    <mergeCell ref="R482:R483"/>
    <mergeCell ref="D471:E471"/>
    <mergeCell ref="N471:R471"/>
    <mergeCell ref="N472:T472"/>
    <mergeCell ref="A472:M473"/>
    <mergeCell ref="N473:T473"/>
    <mergeCell ref="N474:T474"/>
    <mergeCell ref="A474:M479"/>
    <mergeCell ref="N475:T475"/>
    <mergeCell ref="N476:T476"/>
    <mergeCell ref="N477:T477"/>
    <mergeCell ref="N478:T478"/>
    <mergeCell ref="N479:T479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N464:T464"/>
    <mergeCell ref="A464:M465"/>
    <mergeCell ref="N465:T465"/>
    <mergeCell ref="A454:X454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A448:X448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42:X442"/>
    <mergeCell ref="D443:E443"/>
    <mergeCell ref="N443:R443"/>
    <mergeCell ref="D444:E444"/>
    <mergeCell ref="N444:R444"/>
    <mergeCell ref="N445:T445"/>
    <mergeCell ref="A445:M446"/>
    <mergeCell ref="N446:T446"/>
    <mergeCell ref="A447:X447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40:T440"/>
    <mergeCell ref="A440:M441"/>
    <mergeCell ref="N441:T441"/>
    <mergeCell ref="D430:E430"/>
    <mergeCell ref="N430:R430"/>
    <mergeCell ref="N431:T431"/>
    <mergeCell ref="A431:M432"/>
    <mergeCell ref="N432:T432"/>
    <mergeCell ref="A433:X433"/>
    <mergeCell ref="D434:E434"/>
    <mergeCell ref="N434:R434"/>
    <mergeCell ref="D435:E435"/>
    <mergeCell ref="N435:R435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N412:T412"/>
    <mergeCell ref="A412:M413"/>
    <mergeCell ref="N413:T413"/>
    <mergeCell ref="A414:X414"/>
    <mergeCell ref="A415:X415"/>
    <mergeCell ref="A416:X416"/>
    <mergeCell ref="D417:E417"/>
    <mergeCell ref="N417:R417"/>
    <mergeCell ref="D418:E418"/>
    <mergeCell ref="N418:R418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396:X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A391:X391"/>
    <mergeCell ref="D392:E392"/>
    <mergeCell ref="N392:R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A316:X316"/>
    <mergeCell ref="D317:E317"/>
    <mergeCell ref="N317:R317"/>
    <mergeCell ref="D318:E318"/>
    <mergeCell ref="N318:R318"/>
    <mergeCell ref="N319:T319"/>
    <mergeCell ref="A319:M320"/>
    <mergeCell ref="N320:T320"/>
    <mergeCell ref="A321:X321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190:E190"/>
    <mergeCell ref="N190:R190"/>
    <mergeCell ref="N191:T191"/>
    <mergeCell ref="A191:M192"/>
    <mergeCell ref="N192:T192"/>
    <mergeCell ref="A193:X193"/>
    <mergeCell ref="D194:E194"/>
    <mergeCell ref="N194:R194"/>
    <mergeCell ref="D195:E195"/>
    <mergeCell ref="N195:R195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N171:T171"/>
    <mergeCell ref="A171:M172"/>
    <mergeCell ref="N172:T172"/>
    <mergeCell ref="A173:X173"/>
    <mergeCell ref="D174:E174"/>
    <mergeCell ref="N174:R174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D162:E162"/>
    <mergeCell ref="N162:R162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A134:X134"/>
    <mergeCell ref="A135:X135"/>
    <mergeCell ref="A136:X136"/>
    <mergeCell ref="D137:E137"/>
    <mergeCell ref="N137:R137"/>
    <mergeCell ref="D138:E138"/>
    <mergeCell ref="N138:R138"/>
    <mergeCell ref="D139:E139"/>
    <mergeCell ref="N139:R139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A84:X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N82:T82"/>
    <mergeCell ref="A82:M83"/>
    <mergeCell ref="N83:T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1" spans="2:8" x14ac:dyDescent="0.2">
      <c r="B11" s="54" t="s">
        <v>698</v>
      </c>
      <c r="C11" s="54" t="s">
        <v>699</v>
      </c>
      <c r="D11" s="54" t="s">
        <v>700</v>
      </c>
      <c r="E11" s="54" t="s">
        <v>48</v>
      </c>
    </row>
    <row r="13" spans="2:8" x14ac:dyDescent="0.2">
      <c r="B13" s="54" t="s">
        <v>701</v>
      </c>
      <c r="C13" s="54" t="s">
        <v>684</v>
      </c>
      <c r="D13" s="54" t="s">
        <v>48</v>
      </c>
      <c r="E13" s="54" t="s">
        <v>48</v>
      </c>
    </row>
    <row r="15" spans="2:8" x14ac:dyDescent="0.2">
      <c r="B15" s="54" t="s">
        <v>702</v>
      </c>
      <c r="C15" s="54" t="s">
        <v>687</v>
      </c>
      <c r="D15" s="54" t="s">
        <v>48</v>
      </c>
      <c r="E15" s="54" t="s">
        <v>48</v>
      </c>
    </row>
    <row r="17" spans="2:5" x14ac:dyDescent="0.2">
      <c r="B17" s="54" t="s">
        <v>703</v>
      </c>
      <c r="C17" s="54" t="s">
        <v>690</v>
      </c>
      <c r="D17" s="54" t="s">
        <v>48</v>
      </c>
      <c r="E17" s="54" t="s">
        <v>48</v>
      </c>
    </row>
    <row r="19" spans="2:5" x14ac:dyDescent="0.2">
      <c r="B19" s="54" t="s">
        <v>704</v>
      </c>
      <c r="C19" s="54" t="s">
        <v>693</v>
      </c>
      <c r="D19" s="54" t="s">
        <v>48</v>
      </c>
      <c r="E19" s="54" t="s">
        <v>48</v>
      </c>
    </row>
    <row r="21" spans="2:5" x14ac:dyDescent="0.2">
      <c r="B21" s="54" t="s">
        <v>705</v>
      </c>
      <c r="C21" s="54" t="s">
        <v>696</v>
      </c>
      <c r="D21" s="54" t="s">
        <v>48</v>
      </c>
      <c r="E21" s="54" t="s">
        <v>48</v>
      </c>
    </row>
    <row r="23" spans="2:5" x14ac:dyDescent="0.2">
      <c r="B23" s="54" t="s">
        <v>706</v>
      </c>
      <c r="C23" s="54" t="s">
        <v>699</v>
      </c>
      <c r="D23" s="54" t="s">
        <v>48</v>
      </c>
      <c r="E23" s="54" t="s">
        <v>48</v>
      </c>
    </row>
    <row r="25" spans="2:5" x14ac:dyDescent="0.2">
      <c r="B25" s="54" t="s">
        <v>707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710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717</v>
      </c>
      <c r="C35" s="54" t="s">
        <v>48</v>
      </c>
      <c r="D35" s="54" t="s">
        <v>48</v>
      </c>
      <c r="E35" s="54" t="s">
        <v>48</v>
      </c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2024-01-09T10:44:44Z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