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3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4"/>
  <sheetViews>
    <sheetView showGridLines="0" tabSelected="1" topLeftCell="F461" zoomScaleNormal="100" zoomScaleSheetLayoutView="100" workbookViewId="0">
      <selection activeCell="V301" sqref="V301"/>
    </sheetView>
  </sheetViews>
  <sheetFormatPr baseColWidth="8" defaultColWidth="9.140625" defaultRowHeight="12.75"/>
  <cols>
    <col width="9.140625" customWidth="1" style="65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53" min="16" max="16"/>
    <col width="6.140625" customWidth="1" style="65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53" min="22" max="22"/>
    <col width="11" customWidth="1" style="653" min="23" max="23"/>
    <col width="10" customWidth="1" style="653" min="24" max="24"/>
    <col width="11.5703125" customWidth="1" style="653" min="25" max="25"/>
    <col width="10.42578125" customWidth="1" style="65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53" min="30" max="30"/>
    <col width="9.140625" customWidth="1" style="653" min="31" max="16384"/>
  </cols>
  <sheetData>
    <row r="1" ht="45" customFormat="1" customHeight="1" s="364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КИ</t>
        </is>
      </c>
      <c r="H1" s="326" t="inlineStr">
        <is>
          <t>на отгрузку продукции с ООО Трейд-Сервис с</t>
        </is>
      </c>
      <c r="P1" s="32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4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3" t="n"/>
      <c r="P2" s="653" t="n"/>
      <c r="Q2" s="653" t="n"/>
      <c r="R2" s="653" t="n"/>
      <c r="S2" s="653" t="n"/>
      <c r="T2" s="653" t="n"/>
      <c r="U2" s="65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53" t="n"/>
      <c r="O3" s="653" t="n"/>
      <c r="P3" s="653" t="n"/>
      <c r="Q3" s="653" t="n"/>
      <c r="R3" s="653" t="n"/>
      <c r="S3" s="653" t="n"/>
      <c r="T3" s="653" t="n"/>
      <c r="U3" s="65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4">
      <c r="A5" s="330" t="inlineStr">
        <is>
          <t xml:space="preserve">Ваш контактный телефон и имя: </t>
        </is>
      </c>
      <c r="B5" s="656" t="n"/>
      <c r="C5" s="657" t="n"/>
      <c r="D5" s="331" t="n"/>
      <c r="E5" s="658" t="n"/>
      <c r="F5" s="332" t="inlineStr">
        <is>
          <t>Комментарий к заказу:</t>
        </is>
      </c>
      <c r="G5" s="657" t="n"/>
      <c r="H5" s="331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45298</v>
      </c>
      <c r="P5" s="661" t="n"/>
      <c r="R5" s="335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364">
      <c r="A6" s="330" t="inlineStr">
        <is>
          <t>Адрес доставки:</t>
        </is>
      </c>
      <c r="B6" s="656" t="n"/>
      <c r="C6" s="657" t="n"/>
      <c r="D6" s="338" t="inlineStr">
        <is>
          <t>ЛП, ООО, Краснодарский край, Сочи г, Строительный пер, д. 10А,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339">
        <f>IF(O5=0," ",CHOOSE(WEEKDAY(O5,2),"Понедельник","Вторник","Среда","Четверг","Пятница","Суббота","Воскресенье"))</f>
        <v/>
      </c>
      <c r="P6" s="665" t="n"/>
      <c r="R6" s="341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"ЛОГИСТИЧЕСКИЙ ПАРТНЕР"</t>
        </is>
      </c>
      <c r="U6" s="667" t="n"/>
      <c r="Z6" s="60" t="n"/>
      <c r="AA6" s="60" t="n"/>
      <c r="AB6" s="60" t="n"/>
    </row>
    <row r="7" hidden="1" ht="21.75" customFormat="1" customHeight="1" s="364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653" t="n"/>
      <c r="S7" s="662" t="n"/>
      <c r="T7" s="671" t="n"/>
      <c r="U7" s="672" t="n"/>
      <c r="Z7" s="60" t="n"/>
      <c r="AA7" s="60" t="n"/>
      <c r="AB7" s="60" t="n"/>
    </row>
    <row r="8" ht="25.5" customFormat="1" customHeight="1" s="364">
      <c r="A8" s="351" t="inlineStr">
        <is>
          <t>Адрес сдачи груза:</t>
        </is>
      </c>
      <c r="B8" s="673" t="n"/>
      <c r="C8" s="674" t="n"/>
      <c r="D8" s="352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353" t="n">
        <v>0.4166666666666667</v>
      </c>
      <c r="P8" s="661" t="n"/>
      <c r="R8" s="653" t="n"/>
      <c r="S8" s="662" t="n"/>
      <c r="T8" s="671" t="n"/>
      <c r="U8" s="672" t="n"/>
      <c r="Z8" s="60" t="n"/>
      <c r="AA8" s="60" t="n"/>
      <c r="AB8" s="60" t="n"/>
    </row>
    <row r="9" ht="39.95" customFormat="1" customHeight="1" s="364">
      <c r="A9" s="35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3" t="n"/>
      <c r="C9" s="653" t="n"/>
      <c r="D9" s="355" t="inlineStr"/>
      <c r="E9" s="3" t="n"/>
      <c r="F9" s="35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3" t="n"/>
      <c r="H9" s="35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653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4">
      <c r="A10" s="35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3" t="n"/>
      <c r="C10" s="653" t="n"/>
      <c r="D10" s="355" t="n"/>
      <c r="E10" s="3" t="n"/>
      <c r="F10" s="35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3" t="n"/>
      <c r="H10" s="358">
        <f>IFERROR(VLOOKUP($D$10,Proxy,2,FALSE),"")</f>
        <v/>
      </c>
      <c r="I10" s="653" t="n"/>
      <c r="J10" s="653" t="n"/>
      <c r="K10" s="653" t="n"/>
      <c r="L10" s="653" t="n"/>
      <c r="N10" s="31" t="inlineStr">
        <is>
          <t>Время доставки</t>
        </is>
      </c>
      <c r="O10" s="353" t="n"/>
      <c r="P10" s="661" t="n"/>
      <c r="S10" s="29" t="inlineStr">
        <is>
          <t>КОД Аксапты Клиента</t>
        </is>
      </c>
      <c r="T10" s="679" t="inlineStr">
        <is>
          <t>590704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3" t="n"/>
      <c r="P11" s="661" t="n"/>
      <c r="S11" s="29" t="inlineStr">
        <is>
          <t>Тип заказа</t>
        </is>
      </c>
      <c r="T11" s="36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4">
      <c r="A12" s="362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363" t="n"/>
      <c r="P12" s="670" t="n"/>
      <c r="Q12" s="28" t="n"/>
      <c r="S12" s="29" t="inlineStr"/>
      <c r="T12" s="364" t="n"/>
      <c r="U12" s="653" t="n"/>
      <c r="Z12" s="60" t="n"/>
      <c r="AA12" s="60" t="n"/>
      <c r="AB12" s="60" t="n"/>
    </row>
    <row r="13" ht="23.25" customFormat="1" customHeight="1" s="364">
      <c r="A13" s="362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36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4">
      <c r="A14" s="362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4">
      <c r="A15" s="365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367" t="inlineStr">
        <is>
          <t>Кликните на продукт, чтобы просмотреть изображение</t>
        </is>
      </c>
      <c r="V15" s="364" t="n"/>
      <c r="W15" s="364" t="n"/>
      <c r="X15" s="364" t="n"/>
      <c r="Y15" s="36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9" t="inlineStr">
        <is>
          <t>Код единицы продаж</t>
        </is>
      </c>
      <c r="B17" s="369" t="inlineStr">
        <is>
          <t>Код продукта</t>
        </is>
      </c>
      <c r="C17" s="370" t="inlineStr">
        <is>
          <t>Номер варианта</t>
        </is>
      </c>
      <c r="D17" s="369" t="inlineStr">
        <is>
          <t xml:space="preserve">Штрих-код </t>
        </is>
      </c>
      <c r="E17" s="682" t="n"/>
      <c r="F17" s="369" t="inlineStr">
        <is>
          <t>Вес нетто штуки, кг</t>
        </is>
      </c>
      <c r="G17" s="369" t="inlineStr">
        <is>
          <t>Кол-во штук в коробе, шт</t>
        </is>
      </c>
      <c r="H17" s="369" t="inlineStr">
        <is>
          <t>Вес нетто короба, кг</t>
        </is>
      </c>
      <c r="I17" s="369" t="inlineStr">
        <is>
          <t>Вес брутто короба, кг</t>
        </is>
      </c>
      <c r="J17" s="369" t="inlineStr">
        <is>
          <t>Кол-во кор. на паллте, шт</t>
        </is>
      </c>
      <c r="K17" s="369" t="inlineStr">
        <is>
          <t>Коробок в слое</t>
        </is>
      </c>
      <c r="L17" s="369" t="inlineStr">
        <is>
          <t>Завод</t>
        </is>
      </c>
      <c r="M17" s="369" t="inlineStr">
        <is>
          <t>Срок годности, сут.</t>
        </is>
      </c>
      <c r="N17" s="369" t="inlineStr">
        <is>
          <t>Наименование</t>
        </is>
      </c>
      <c r="O17" s="683" t="n"/>
      <c r="P17" s="683" t="n"/>
      <c r="Q17" s="683" t="n"/>
      <c r="R17" s="682" t="n"/>
      <c r="S17" s="368" t="inlineStr">
        <is>
          <t>Доступно к отгрузке</t>
        </is>
      </c>
      <c r="T17" s="657" t="n"/>
      <c r="U17" s="369" t="inlineStr">
        <is>
          <t>Ед. изм.</t>
        </is>
      </c>
      <c r="V17" s="369" t="inlineStr">
        <is>
          <t>Заказ</t>
        </is>
      </c>
      <c r="W17" s="373" t="inlineStr">
        <is>
          <t>Заказ с округлением до короба</t>
        </is>
      </c>
      <c r="X17" s="369" t="inlineStr">
        <is>
          <t>Объём заказа, м3</t>
        </is>
      </c>
      <c r="Y17" s="375" t="inlineStr">
        <is>
          <t>Примечание по продуктку</t>
        </is>
      </c>
      <c r="Z17" s="375" t="inlineStr">
        <is>
          <t>Признак "НОВИНКА"</t>
        </is>
      </c>
      <c r="AA17" s="375" t="inlineStr">
        <is>
          <t>Для формул</t>
        </is>
      </c>
      <c r="AB17" s="684" t="n"/>
      <c r="AC17" s="685" t="n"/>
      <c r="AD17" s="382" t="n"/>
      <c r="BA17" s="383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368" t="inlineStr">
        <is>
          <t>начиная с</t>
        </is>
      </c>
      <c r="T18" s="368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653" t="n"/>
    </row>
    <row r="19" ht="27.75" customHeight="1">
      <c r="A19" s="384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85" t="inlineStr">
        <is>
          <t>Ядрена копоть</t>
        </is>
      </c>
      <c r="B20" s="653" t="n"/>
      <c r="C20" s="653" t="n"/>
      <c r="D20" s="653" t="n"/>
      <c r="E20" s="653" t="n"/>
      <c r="F20" s="653" t="n"/>
      <c r="G20" s="653" t="n"/>
      <c r="H20" s="653" t="n"/>
      <c r="I20" s="653" t="n"/>
      <c r="J20" s="653" t="n"/>
      <c r="K20" s="653" t="n"/>
      <c r="L20" s="653" t="n"/>
      <c r="M20" s="653" t="n"/>
      <c r="N20" s="653" t="n"/>
      <c r="O20" s="653" t="n"/>
      <c r="P20" s="653" t="n"/>
      <c r="Q20" s="653" t="n"/>
      <c r="R20" s="653" t="n"/>
      <c r="S20" s="653" t="n"/>
      <c r="T20" s="653" t="n"/>
      <c r="U20" s="653" t="n"/>
      <c r="V20" s="653" t="n"/>
      <c r="W20" s="653" t="n"/>
      <c r="X20" s="653" t="n"/>
      <c r="Y20" s="385" t="n"/>
      <c r="Z20" s="385" t="n"/>
    </row>
    <row r="21" ht="14.25" customHeight="1">
      <c r="A21" s="386" t="inlineStr">
        <is>
          <t>Копченые колбасы</t>
        </is>
      </c>
      <c r="B21" s="653" t="n"/>
      <c r="C21" s="653" t="n"/>
      <c r="D21" s="653" t="n"/>
      <c r="E21" s="653" t="n"/>
      <c r="F21" s="653" t="n"/>
      <c r="G21" s="653" t="n"/>
      <c r="H21" s="653" t="n"/>
      <c r="I21" s="653" t="n"/>
      <c r="J21" s="653" t="n"/>
      <c r="K21" s="653" t="n"/>
      <c r="L21" s="653" t="n"/>
      <c r="M21" s="653" t="n"/>
      <c r="N21" s="653" t="n"/>
      <c r="O21" s="653" t="n"/>
      <c r="P21" s="653" t="n"/>
      <c r="Q21" s="653" t="n"/>
      <c r="R21" s="653" t="n"/>
      <c r="S21" s="653" t="n"/>
      <c r="T21" s="653" t="n"/>
      <c r="U21" s="653" t="n"/>
      <c r="V21" s="653" t="n"/>
      <c r="W21" s="653" t="n"/>
      <c r="X21" s="653" t="n"/>
      <c r="Y21" s="386" t="n"/>
      <c r="Z21" s="38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7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5" t="n"/>
      <c r="B23" s="653" t="n"/>
      <c r="C23" s="653" t="n"/>
      <c r="D23" s="653" t="n"/>
      <c r="E23" s="653" t="n"/>
      <c r="F23" s="653" t="n"/>
      <c r="G23" s="653" t="n"/>
      <c r="H23" s="653" t="n"/>
      <c r="I23" s="653" t="n"/>
      <c r="J23" s="653" t="n"/>
      <c r="K23" s="653" t="n"/>
      <c r="L23" s="653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653" t="n"/>
      <c r="B24" s="653" t="n"/>
      <c r="C24" s="653" t="n"/>
      <c r="D24" s="653" t="n"/>
      <c r="E24" s="653" t="n"/>
      <c r="F24" s="653" t="n"/>
      <c r="G24" s="653" t="n"/>
      <c r="H24" s="653" t="n"/>
      <c r="I24" s="653" t="n"/>
      <c r="J24" s="653" t="n"/>
      <c r="K24" s="653" t="n"/>
      <c r="L24" s="653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86" t="inlineStr">
        <is>
          <t>Сосиски</t>
        </is>
      </c>
      <c r="B25" s="653" t="n"/>
      <c r="C25" s="653" t="n"/>
      <c r="D25" s="653" t="n"/>
      <c r="E25" s="653" t="n"/>
      <c r="F25" s="653" t="n"/>
      <c r="G25" s="653" t="n"/>
      <c r="H25" s="653" t="n"/>
      <c r="I25" s="653" t="n"/>
      <c r="J25" s="653" t="n"/>
      <c r="K25" s="653" t="n"/>
      <c r="L25" s="653" t="n"/>
      <c r="M25" s="653" t="n"/>
      <c r="N25" s="653" t="n"/>
      <c r="O25" s="653" t="n"/>
      <c r="P25" s="653" t="n"/>
      <c r="Q25" s="653" t="n"/>
      <c r="R25" s="653" t="n"/>
      <c r="S25" s="653" t="n"/>
      <c r="T25" s="653" t="n"/>
      <c r="U25" s="653" t="n"/>
      <c r="V25" s="653" t="n"/>
      <c r="W25" s="653" t="n"/>
      <c r="X25" s="653" t="n"/>
      <c r="Y25" s="386" t="n"/>
      <c r="Z25" s="38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7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7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7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7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7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7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5" t="n"/>
      <c r="B32" s="653" t="n"/>
      <c r="C32" s="653" t="n"/>
      <c r="D32" s="653" t="n"/>
      <c r="E32" s="653" t="n"/>
      <c r="F32" s="653" t="n"/>
      <c r="G32" s="653" t="n"/>
      <c r="H32" s="653" t="n"/>
      <c r="I32" s="653" t="n"/>
      <c r="J32" s="653" t="n"/>
      <c r="K32" s="653" t="n"/>
      <c r="L32" s="653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653" t="n"/>
      <c r="B33" s="653" t="n"/>
      <c r="C33" s="653" t="n"/>
      <c r="D33" s="653" t="n"/>
      <c r="E33" s="653" t="n"/>
      <c r="F33" s="653" t="n"/>
      <c r="G33" s="653" t="n"/>
      <c r="H33" s="653" t="n"/>
      <c r="I33" s="653" t="n"/>
      <c r="J33" s="653" t="n"/>
      <c r="K33" s="653" t="n"/>
      <c r="L33" s="653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86" t="inlineStr">
        <is>
          <t>Сырокопченые колбасы</t>
        </is>
      </c>
      <c r="B34" s="653" t="n"/>
      <c r="C34" s="653" t="n"/>
      <c r="D34" s="653" t="n"/>
      <c r="E34" s="653" t="n"/>
      <c r="F34" s="653" t="n"/>
      <c r="G34" s="653" t="n"/>
      <c r="H34" s="653" t="n"/>
      <c r="I34" s="653" t="n"/>
      <c r="J34" s="653" t="n"/>
      <c r="K34" s="653" t="n"/>
      <c r="L34" s="653" t="n"/>
      <c r="M34" s="653" t="n"/>
      <c r="N34" s="653" t="n"/>
      <c r="O34" s="653" t="n"/>
      <c r="P34" s="653" t="n"/>
      <c r="Q34" s="653" t="n"/>
      <c r="R34" s="653" t="n"/>
      <c r="S34" s="653" t="n"/>
      <c r="T34" s="653" t="n"/>
      <c r="U34" s="653" t="n"/>
      <c r="V34" s="653" t="n"/>
      <c r="W34" s="653" t="n"/>
      <c r="X34" s="653" t="n"/>
      <c r="Y34" s="386" t="n"/>
      <c r="Z34" s="38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7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5" t="n"/>
      <c r="B36" s="653" t="n"/>
      <c r="C36" s="653" t="n"/>
      <c r="D36" s="653" t="n"/>
      <c r="E36" s="653" t="n"/>
      <c r="F36" s="653" t="n"/>
      <c r="G36" s="653" t="n"/>
      <c r="H36" s="653" t="n"/>
      <c r="I36" s="653" t="n"/>
      <c r="J36" s="653" t="n"/>
      <c r="K36" s="653" t="n"/>
      <c r="L36" s="653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653" t="n"/>
      <c r="B37" s="653" t="n"/>
      <c r="C37" s="653" t="n"/>
      <c r="D37" s="653" t="n"/>
      <c r="E37" s="653" t="n"/>
      <c r="F37" s="653" t="n"/>
      <c r="G37" s="653" t="n"/>
      <c r="H37" s="653" t="n"/>
      <c r="I37" s="653" t="n"/>
      <c r="J37" s="653" t="n"/>
      <c r="K37" s="653" t="n"/>
      <c r="L37" s="653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86" t="inlineStr">
        <is>
          <t>Продукты из мяса птицы копчено-вареные</t>
        </is>
      </c>
      <c r="B38" s="653" t="n"/>
      <c r="C38" s="653" t="n"/>
      <c r="D38" s="653" t="n"/>
      <c r="E38" s="653" t="n"/>
      <c r="F38" s="653" t="n"/>
      <c r="G38" s="653" t="n"/>
      <c r="H38" s="653" t="n"/>
      <c r="I38" s="653" t="n"/>
      <c r="J38" s="653" t="n"/>
      <c r="K38" s="653" t="n"/>
      <c r="L38" s="653" t="n"/>
      <c r="M38" s="653" t="n"/>
      <c r="N38" s="653" t="n"/>
      <c r="O38" s="653" t="n"/>
      <c r="P38" s="653" t="n"/>
      <c r="Q38" s="653" t="n"/>
      <c r="R38" s="653" t="n"/>
      <c r="S38" s="653" t="n"/>
      <c r="T38" s="653" t="n"/>
      <c r="U38" s="653" t="n"/>
      <c r="V38" s="653" t="n"/>
      <c r="W38" s="653" t="n"/>
      <c r="X38" s="653" t="n"/>
      <c r="Y38" s="386" t="n"/>
      <c r="Z38" s="38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7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5" t="n"/>
      <c r="B40" s="653" t="n"/>
      <c r="C40" s="653" t="n"/>
      <c r="D40" s="653" t="n"/>
      <c r="E40" s="653" t="n"/>
      <c r="F40" s="653" t="n"/>
      <c r="G40" s="653" t="n"/>
      <c r="H40" s="653" t="n"/>
      <c r="I40" s="653" t="n"/>
      <c r="J40" s="653" t="n"/>
      <c r="K40" s="653" t="n"/>
      <c r="L40" s="653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653" t="n"/>
      <c r="B41" s="653" t="n"/>
      <c r="C41" s="653" t="n"/>
      <c r="D41" s="653" t="n"/>
      <c r="E41" s="653" t="n"/>
      <c r="F41" s="653" t="n"/>
      <c r="G41" s="653" t="n"/>
      <c r="H41" s="653" t="n"/>
      <c r="I41" s="653" t="n"/>
      <c r="J41" s="653" t="n"/>
      <c r="K41" s="653" t="n"/>
      <c r="L41" s="653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86" t="inlineStr">
        <is>
          <t>Сыровяленые колбасы</t>
        </is>
      </c>
      <c r="B42" s="653" t="n"/>
      <c r="C42" s="653" t="n"/>
      <c r="D42" s="653" t="n"/>
      <c r="E42" s="653" t="n"/>
      <c r="F42" s="653" t="n"/>
      <c r="G42" s="653" t="n"/>
      <c r="H42" s="653" t="n"/>
      <c r="I42" s="653" t="n"/>
      <c r="J42" s="653" t="n"/>
      <c r="K42" s="653" t="n"/>
      <c r="L42" s="653" t="n"/>
      <c r="M42" s="653" t="n"/>
      <c r="N42" s="653" t="n"/>
      <c r="O42" s="653" t="n"/>
      <c r="P42" s="653" t="n"/>
      <c r="Q42" s="653" t="n"/>
      <c r="R42" s="653" t="n"/>
      <c r="S42" s="653" t="n"/>
      <c r="T42" s="653" t="n"/>
      <c r="U42" s="653" t="n"/>
      <c r="V42" s="653" t="n"/>
      <c r="W42" s="653" t="n"/>
      <c r="X42" s="653" t="n"/>
      <c r="Y42" s="386" t="n"/>
      <c r="Z42" s="38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7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5" t="n"/>
      <c r="B44" s="653" t="n"/>
      <c r="C44" s="653" t="n"/>
      <c r="D44" s="653" t="n"/>
      <c r="E44" s="653" t="n"/>
      <c r="F44" s="653" t="n"/>
      <c r="G44" s="653" t="n"/>
      <c r="H44" s="653" t="n"/>
      <c r="I44" s="653" t="n"/>
      <c r="J44" s="653" t="n"/>
      <c r="K44" s="653" t="n"/>
      <c r="L44" s="653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653" t="n"/>
      <c r="B45" s="653" t="n"/>
      <c r="C45" s="653" t="n"/>
      <c r="D45" s="653" t="n"/>
      <c r="E45" s="653" t="n"/>
      <c r="F45" s="653" t="n"/>
      <c r="G45" s="653" t="n"/>
      <c r="H45" s="653" t="n"/>
      <c r="I45" s="653" t="n"/>
      <c r="J45" s="653" t="n"/>
      <c r="K45" s="653" t="n"/>
      <c r="L45" s="653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84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85" t="inlineStr">
        <is>
          <t>Столичная</t>
        </is>
      </c>
      <c r="B47" s="653" t="n"/>
      <c r="C47" s="653" t="n"/>
      <c r="D47" s="653" t="n"/>
      <c r="E47" s="653" t="n"/>
      <c r="F47" s="653" t="n"/>
      <c r="G47" s="653" t="n"/>
      <c r="H47" s="653" t="n"/>
      <c r="I47" s="653" t="n"/>
      <c r="J47" s="653" t="n"/>
      <c r="K47" s="653" t="n"/>
      <c r="L47" s="653" t="n"/>
      <c r="M47" s="653" t="n"/>
      <c r="N47" s="653" t="n"/>
      <c r="O47" s="653" t="n"/>
      <c r="P47" s="653" t="n"/>
      <c r="Q47" s="653" t="n"/>
      <c r="R47" s="653" t="n"/>
      <c r="S47" s="653" t="n"/>
      <c r="T47" s="653" t="n"/>
      <c r="U47" s="653" t="n"/>
      <c r="V47" s="653" t="n"/>
      <c r="W47" s="653" t="n"/>
      <c r="X47" s="653" t="n"/>
      <c r="Y47" s="385" t="n"/>
      <c r="Z47" s="385" t="n"/>
    </row>
    <row r="48" ht="14.25" customHeight="1">
      <c r="A48" s="386" t="inlineStr">
        <is>
          <t>Ветчины</t>
        </is>
      </c>
      <c r="B48" s="653" t="n"/>
      <c r="C48" s="653" t="n"/>
      <c r="D48" s="653" t="n"/>
      <c r="E48" s="653" t="n"/>
      <c r="F48" s="653" t="n"/>
      <c r="G48" s="653" t="n"/>
      <c r="H48" s="653" t="n"/>
      <c r="I48" s="653" t="n"/>
      <c r="J48" s="653" t="n"/>
      <c r="K48" s="653" t="n"/>
      <c r="L48" s="653" t="n"/>
      <c r="M48" s="653" t="n"/>
      <c r="N48" s="653" t="n"/>
      <c r="O48" s="653" t="n"/>
      <c r="P48" s="653" t="n"/>
      <c r="Q48" s="653" t="n"/>
      <c r="R48" s="653" t="n"/>
      <c r="S48" s="653" t="n"/>
      <c r="T48" s="653" t="n"/>
      <c r="U48" s="653" t="n"/>
      <c r="V48" s="653" t="n"/>
      <c r="W48" s="653" t="n"/>
      <c r="X48" s="653" t="n"/>
      <c r="Y48" s="386" t="n"/>
      <c r="Z48" s="38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7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7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0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5" t="n"/>
      <c r="B51" s="653" t="n"/>
      <c r="C51" s="653" t="n"/>
      <c r="D51" s="653" t="n"/>
      <c r="E51" s="653" t="n"/>
      <c r="F51" s="653" t="n"/>
      <c r="G51" s="653" t="n"/>
      <c r="H51" s="653" t="n"/>
      <c r="I51" s="653" t="n"/>
      <c r="J51" s="653" t="n"/>
      <c r="K51" s="653" t="n"/>
      <c r="L51" s="653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653" t="n"/>
      <c r="B52" s="653" t="n"/>
      <c r="C52" s="653" t="n"/>
      <c r="D52" s="653" t="n"/>
      <c r="E52" s="653" t="n"/>
      <c r="F52" s="653" t="n"/>
      <c r="G52" s="653" t="n"/>
      <c r="H52" s="653" t="n"/>
      <c r="I52" s="653" t="n"/>
      <c r="J52" s="653" t="n"/>
      <c r="K52" s="653" t="n"/>
      <c r="L52" s="653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85" t="inlineStr">
        <is>
          <t>Классическая</t>
        </is>
      </c>
      <c r="B53" s="653" t="n"/>
      <c r="C53" s="653" t="n"/>
      <c r="D53" s="653" t="n"/>
      <c r="E53" s="653" t="n"/>
      <c r="F53" s="653" t="n"/>
      <c r="G53" s="653" t="n"/>
      <c r="H53" s="653" t="n"/>
      <c r="I53" s="653" t="n"/>
      <c r="J53" s="653" t="n"/>
      <c r="K53" s="653" t="n"/>
      <c r="L53" s="653" t="n"/>
      <c r="M53" s="653" t="n"/>
      <c r="N53" s="653" t="n"/>
      <c r="O53" s="653" t="n"/>
      <c r="P53" s="653" t="n"/>
      <c r="Q53" s="653" t="n"/>
      <c r="R53" s="653" t="n"/>
      <c r="S53" s="653" t="n"/>
      <c r="T53" s="653" t="n"/>
      <c r="U53" s="653" t="n"/>
      <c r="V53" s="653" t="n"/>
      <c r="W53" s="653" t="n"/>
      <c r="X53" s="653" t="n"/>
      <c r="Y53" s="385" t="n"/>
      <c r="Z53" s="385" t="n"/>
    </row>
    <row r="54" ht="14.25" customHeight="1">
      <c r="A54" s="386" t="inlineStr">
        <is>
          <t>Вареные колбасы</t>
        </is>
      </c>
      <c r="B54" s="653" t="n"/>
      <c r="C54" s="653" t="n"/>
      <c r="D54" s="653" t="n"/>
      <c r="E54" s="653" t="n"/>
      <c r="F54" s="653" t="n"/>
      <c r="G54" s="653" t="n"/>
      <c r="H54" s="653" t="n"/>
      <c r="I54" s="653" t="n"/>
      <c r="J54" s="653" t="n"/>
      <c r="K54" s="653" t="n"/>
      <c r="L54" s="653" t="n"/>
      <c r="M54" s="653" t="n"/>
      <c r="N54" s="653" t="n"/>
      <c r="O54" s="653" t="n"/>
      <c r="P54" s="653" t="n"/>
      <c r="Q54" s="653" t="n"/>
      <c r="R54" s="653" t="n"/>
      <c r="S54" s="653" t="n"/>
      <c r="T54" s="653" t="n"/>
      <c r="U54" s="653" t="n"/>
      <c r="V54" s="653" t="n"/>
      <c r="W54" s="653" t="n"/>
      <c r="X54" s="653" t="n"/>
      <c r="Y54" s="386" t="n"/>
      <c r="Z54" s="386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7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7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7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7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5" t="n"/>
      <c r="B59" s="653" t="n"/>
      <c r="C59" s="653" t="n"/>
      <c r="D59" s="653" t="n"/>
      <c r="E59" s="653" t="n"/>
      <c r="F59" s="653" t="n"/>
      <c r="G59" s="653" t="n"/>
      <c r="H59" s="653" t="n"/>
      <c r="I59" s="653" t="n"/>
      <c r="J59" s="653" t="n"/>
      <c r="K59" s="653" t="n"/>
      <c r="L59" s="653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653" t="n"/>
      <c r="B60" s="653" t="n"/>
      <c r="C60" s="653" t="n"/>
      <c r="D60" s="653" t="n"/>
      <c r="E60" s="653" t="n"/>
      <c r="F60" s="653" t="n"/>
      <c r="G60" s="653" t="n"/>
      <c r="H60" s="653" t="n"/>
      <c r="I60" s="653" t="n"/>
      <c r="J60" s="653" t="n"/>
      <c r="K60" s="653" t="n"/>
      <c r="L60" s="653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85" t="inlineStr">
        <is>
          <t>Вязанка</t>
        </is>
      </c>
      <c r="B61" s="653" t="n"/>
      <c r="C61" s="653" t="n"/>
      <c r="D61" s="653" t="n"/>
      <c r="E61" s="653" t="n"/>
      <c r="F61" s="653" t="n"/>
      <c r="G61" s="653" t="n"/>
      <c r="H61" s="653" t="n"/>
      <c r="I61" s="653" t="n"/>
      <c r="J61" s="653" t="n"/>
      <c r="K61" s="653" t="n"/>
      <c r="L61" s="653" t="n"/>
      <c r="M61" s="653" t="n"/>
      <c r="N61" s="653" t="n"/>
      <c r="O61" s="653" t="n"/>
      <c r="P61" s="653" t="n"/>
      <c r="Q61" s="653" t="n"/>
      <c r="R61" s="653" t="n"/>
      <c r="S61" s="653" t="n"/>
      <c r="T61" s="653" t="n"/>
      <c r="U61" s="653" t="n"/>
      <c r="V61" s="653" t="n"/>
      <c r="W61" s="653" t="n"/>
      <c r="X61" s="653" t="n"/>
      <c r="Y61" s="385" t="n"/>
      <c r="Z61" s="385" t="n"/>
    </row>
    <row r="62" ht="14.25" customHeight="1">
      <c r="A62" s="386" t="inlineStr">
        <is>
          <t>Вареные колбасы</t>
        </is>
      </c>
      <c r="B62" s="653" t="n"/>
      <c r="C62" s="653" t="n"/>
      <c r="D62" s="653" t="n"/>
      <c r="E62" s="653" t="n"/>
      <c r="F62" s="653" t="n"/>
      <c r="G62" s="653" t="n"/>
      <c r="H62" s="653" t="n"/>
      <c r="I62" s="653" t="n"/>
      <c r="J62" s="653" t="n"/>
      <c r="K62" s="653" t="n"/>
      <c r="L62" s="653" t="n"/>
      <c r="M62" s="653" t="n"/>
      <c r="N62" s="653" t="n"/>
      <c r="O62" s="653" t="n"/>
      <c r="P62" s="653" t="n"/>
      <c r="Q62" s="653" t="n"/>
      <c r="R62" s="653" t="n"/>
      <c r="S62" s="653" t="n"/>
      <c r="T62" s="653" t="n"/>
      <c r="U62" s="653" t="n"/>
      <c r="V62" s="653" t="n"/>
      <c r="W62" s="653" t="n"/>
      <c r="X62" s="653" t="n"/>
      <c r="Y62" s="386" t="n"/>
      <c r="Z62" s="386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7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7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7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7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>
        <is>
          <t>09.01.2024</t>
        </is>
      </c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7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7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7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7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7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7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7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7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7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7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7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7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7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7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7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5" t="n"/>
      <c r="B82" s="653" t="n"/>
      <c r="C82" s="653" t="n"/>
      <c r="D82" s="653" t="n"/>
      <c r="E82" s="653" t="n"/>
      <c r="F82" s="653" t="n"/>
      <c r="G82" s="653" t="n"/>
      <c r="H82" s="653" t="n"/>
      <c r="I82" s="653" t="n"/>
      <c r="J82" s="653" t="n"/>
      <c r="K82" s="653" t="n"/>
      <c r="L82" s="653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653" t="n"/>
      <c r="B83" s="653" t="n"/>
      <c r="C83" s="653" t="n"/>
      <c r="D83" s="653" t="n"/>
      <c r="E83" s="653" t="n"/>
      <c r="F83" s="653" t="n"/>
      <c r="G83" s="653" t="n"/>
      <c r="H83" s="653" t="n"/>
      <c r="I83" s="653" t="n"/>
      <c r="J83" s="653" t="n"/>
      <c r="K83" s="653" t="n"/>
      <c r="L83" s="653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86" t="inlineStr">
        <is>
          <t>Ветчины</t>
        </is>
      </c>
      <c r="B84" s="653" t="n"/>
      <c r="C84" s="653" t="n"/>
      <c r="D84" s="653" t="n"/>
      <c r="E84" s="653" t="n"/>
      <c r="F84" s="653" t="n"/>
      <c r="G84" s="653" t="n"/>
      <c r="H84" s="653" t="n"/>
      <c r="I84" s="653" t="n"/>
      <c r="J84" s="653" t="n"/>
      <c r="K84" s="653" t="n"/>
      <c r="L84" s="653" t="n"/>
      <c r="M84" s="653" t="n"/>
      <c r="N84" s="653" t="n"/>
      <c r="O84" s="653" t="n"/>
      <c r="P84" s="653" t="n"/>
      <c r="Q84" s="653" t="n"/>
      <c r="R84" s="653" t="n"/>
      <c r="S84" s="653" t="n"/>
      <c r="T84" s="653" t="n"/>
      <c r="U84" s="653" t="n"/>
      <c r="V84" s="653" t="n"/>
      <c r="W84" s="653" t="n"/>
      <c r="X84" s="653" t="n"/>
      <c r="Y84" s="386" t="n"/>
      <c r="Z84" s="386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7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7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7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7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7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95" t="n"/>
      <c r="B90" s="653" t="n"/>
      <c r="C90" s="653" t="n"/>
      <c r="D90" s="653" t="n"/>
      <c r="E90" s="653" t="n"/>
      <c r="F90" s="653" t="n"/>
      <c r="G90" s="653" t="n"/>
      <c r="H90" s="653" t="n"/>
      <c r="I90" s="653" t="n"/>
      <c r="J90" s="653" t="n"/>
      <c r="K90" s="653" t="n"/>
      <c r="L90" s="653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653" t="n"/>
      <c r="B91" s="653" t="n"/>
      <c r="C91" s="653" t="n"/>
      <c r="D91" s="653" t="n"/>
      <c r="E91" s="653" t="n"/>
      <c r="F91" s="653" t="n"/>
      <c r="G91" s="653" t="n"/>
      <c r="H91" s="653" t="n"/>
      <c r="I91" s="653" t="n"/>
      <c r="J91" s="653" t="n"/>
      <c r="K91" s="653" t="n"/>
      <c r="L91" s="653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86" t="inlineStr">
        <is>
          <t>Копченые колбасы</t>
        </is>
      </c>
      <c r="B92" s="653" t="n"/>
      <c r="C92" s="653" t="n"/>
      <c r="D92" s="653" t="n"/>
      <c r="E92" s="653" t="n"/>
      <c r="F92" s="653" t="n"/>
      <c r="G92" s="653" t="n"/>
      <c r="H92" s="653" t="n"/>
      <c r="I92" s="653" t="n"/>
      <c r="J92" s="653" t="n"/>
      <c r="K92" s="653" t="n"/>
      <c r="L92" s="653" t="n"/>
      <c r="M92" s="653" t="n"/>
      <c r="N92" s="653" t="n"/>
      <c r="O92" s="653" t="n"/>
      <c r="P92" s="653" t="n"/>
      <c r="Q92" s="653" t="n"/>
      <c r="R92" s="653" t="n"/>
      <c r="S92" s="653" t="n"/>
      <c r="T92" s="653" t="n"/>
      <c r="U92" s="653" t="n"/>
      <c r="V92" s="653" t="n"/>
      <c r="W92" s="653" t="n"/>
      <c r="X92" s="653" t="n"/>
      <c r="Y92" s="386" t="n"/>
      <c r="Z92" s="38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7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7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7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7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7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7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7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7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87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7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95" t="n"/>
      <c r="B103" s="653" t="n"/>
      <c r="C103" s="653" t="n"/>
      <c r="D103" s="653" t="n"/>
      <c r="E103" s="653" t="n"/>
      <c r="F103" s="653" t="n"/>
      <c r="G103" s="653" t="n"/>
      <c r="H103" s="653" t="n"/>
      <c r="I103" s="653" t="n"/>
      <c r="J103" s="653" t="n"/>
      <c r="K103" s="653" t="n"/>
      <c r="L103" s="653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653" t="n"/>
      <c r="B104" s="653" t="n"/>
      <c r="C104" s="653" t="n"/>
      <c r="D104" s="653" t="n"/>
      <c r="E104" s="653" t="n"/>
      <c r="F104" s="653" t="n"/>
      <c r="G104" s="653" t="n"/>
      <c r="H104" s="653" t="n"/>
      <c r="I104" s="653" t="n"/>
      <c r="J104" s="653" t="n"/>
      <c r="K104" s="653" t="n"/>
      <c r="L104" s="653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86" t="inlineStr">
        <is>
          <t>Сосиски</t>
        </is>
      </c>
      <c r="B105" s="653" t="n"/>
      <c r="C105" s="653" t="n"/>
      <c r="D105" s="653" t="n"/>
      <c r="E105" s="653" t="n"/>
      <c r="F105" s="653" t="n"/>
      <c r="G105" s="653" t="n"/>
      <c r="H105" s="653" t="n"/>
      <c r="I105" s="653" t="n"/>
      <c r="J105" s="653" t="n"/>
      <c r="K105" s="653" t="n"/>
      <c r="L105" s="653" t="n"/>
      <c r="M105" s="653" t="n"/>
      <c r="N105" s="653" t="n"/>
      <c r="O105" s="653" t="n"/>
      <c r="P105" s="653" t="n"/>
      <c r="Q105" s="653" t="n"/>
      <c r="R105" s="653" t="n"/>
      <c r="S105" s="653" t="n"/>
      <c r="T105" s="653" t="n"/>
      <c r="U105" s="653" t="n"/>
      <c r="V105" s="653" t="n"/>
      <c r="W105" s="653" t="n"/>
      <c r="X105" s="653" t="n"/>
      <c r="Y105" s="386" t="n"/>
      <c r="Z105" s="386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7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7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7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7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7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7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0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7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0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7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7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7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7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95" t="n"/>
      <c r="B117" s="653" t="n"/>
      <c r="C117" s="653" t="n"/>
      <c r="D117" s="653" t="n"/>
      <c r="E117" s="653" t="n"/>
      <c r="F117" s="653" t="n"/>
      <c r="G117" s="653" t="n"/>
      <c r="H117" s="653" t="n"/>
      <c r="I117" s="653" t="n"/>
      <c r="J117" s="653" t="n"/>
      <c r="K117" s="653" t="n"/>
      <c r="L117" s="653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653" t="n"/>
      <c r="B118" s="653" t="n"/>
      <c r="C118" s="653" t="n"/>
      <c r="D118" s="653" t="n"/>
      <c r="E118" s="653" t="n"/>
      <c r="F118" s="653" t="n"/>
      <c r="G118" s="653" t="n"/>
      <c r="H118" s="653" t="n"/>
      <c r="I118" s="653" t="n"/>
      <c r="J118" s="653" t="n"/>
      <c r="K118" s="653" t="n"/>
      <c r="L118" s="653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86" t="inlineStr">
        <is>
          <t>Сардельки</t>
        </is>
      </c>
      <c r="B119" s="653" t="n"/>
      <c r="C119" s="653" t="n"/>
      <c r="D119" s="653" t="n"/>
      <c r="E119" s="653" t="n"/>
      <c r="F119" s="653" t="n"/>
      <c r="G119" s="653" t="n"/>
      <c r="H119" s="653" t="n"/>
      <c r="I119" s="653" t="n"/>
      <c r="J119" s="653" t="n"/>
      <c r="K119" s="653" t="n"/>
      <c r="L119" s="653" t="n"/>
      <c r="M119" s="653" t="n"/>
      <c r="N119" s="653" t="n"/>
      <c r="O119" s="653" t="n"/>
      <c r="P119" s="653" t="n"/>
      <c r="Q119" s="653" t="n"/>
      <c r="R119" s="653" t="n"/>
      <c r="S119" s="653" t="n"/>
      <c r="T119" s="653" t="n"/>
      <c r="U119" s="653" t="n"/>
      <c r="V119" s="653" t="n"/>
      <c r="W119" s="653" t="n"/>
      <c r="X119" s="653" t="n"/>
      <c r="Y119" s="386" t="n"/>
      <c r="Z119" s="386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7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7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>
        <is>
          <t>09.01.2024</t>
        </is>
      </c>
      <c r="U121" s="41" t="inlineStr">
        <is>
          <t>кг</t>
        </is>
      </c>
      <c r="V121" s="700" t="n">
        <v>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87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7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7" t="n">
        <v>4680115881464</v>
      </c>
      <c r="E124" s="665" t="n"/>
      <c r="F124" s="697" t="n">
        <v>0.4</v>
      </c>
      <c r="G124" s="38" t="n">
        <v>6</v>
      </c>
      <c r="H124" s="697" t="n">
        <v>2.4</v>
      </c>
      <c r="I124" s="69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70" t="inlineStr">
        <is>
          <t>Сардельки «Филейские» Фикс.вес 0,4 NDX мгс ТМ «Вязанка»</t>
        </is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95" t="n"/>
      <c r="B125" s="653" t="n"/>
      <c r="C125" s="653" t="n"/>
      <c r="D125" s="653" t="n"/>
      <c r="E125" s="653" t="n"/>
      <c r="F125" s="653" t="n"/>
      <c r="G125" s="653" t="n"/>
      <c r="H125" s="653" t="n"/>
      <c r="I125" s="653" t="n"/>
      <c r="J125" s="653" t="n"/>
      <c r="K125" s="653" t="n"/>
      <c r="L125" s="653" t="n"/>
      <c r="M125" s="702" t="n"/>
      <c r="N125" s="703" t="inlineStr">
        <is>
          <t>Итого</t>
        </is>
      </c>
      <c r="O125" s="673" t="n"/>
      <c r="P125" s="673" t="n"/>
      <c r="Q125" s="673" t="n"/>
      <c r="R125" s="673" t="n"/>
      <c r="S125" s="673" t="n"/>
      <c r="T125" s="674" t="n"/>
      <c r="U125" s="43" t="inlineStr">
        <is>
          <t>кор</t>
        </is>
      </c>
      <c r="V125" s="704">
        <f>IFERROR(V120/H120,"0")+IFERROR(V121/H121,"0")+IFERROR(V122/H122,"0")+IFERROR(V123/H123,"0")+IFERROR(V124/H124,"0")</f>
        <v/>
      </c>
      <c r="W125" s="704">
        <f>IFERROR(W120/H120,"0")+IFERROR(W121/H121,"0")+IFERROR(W122/H122,"0")+IFERROR(W123/H123,"0")+IFERROR(W124/H124,"0")</f>
        <v/>
      </c>
      <c r="X125" s="704">
        <f>IFERROR(IF(X120="",0,X120),"0")+IFERROR(IF(X121="",0,X121),"0")+IFERROR(IF(X122="",0,X122),"0")+IFERROR(IF(X123="",0,X123),"0")+IFERROR(IF(X124="",0,X124),"0")</f>
        <v/>
      </c>
      <c r="Y125" s="705" t="n"/>
      <c r="Z125" s="705" t="n"/>
    </row>
    <row r="126">
      <c r="A126" s="653" t="n"/>
      <c r="B126" s="653" t="n"/>
      <c r="C126" s="653" t="n"/>
      <c r="D126" s="653" t="n"/>
      <c r="E126" s="653" t="n"/>
      <c r="F126" s="653" t="n"/>
      <c r="G126" s="653" t="n"/>
      <c r="H126" s="653" t="n"/>
      <c r="I126" s="653" t="n"/>
      <c r="J126" s="653" t="n"/>
      <c r="K126" s="653" t="n"/>
      <c r="L126" s="653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кг</t>
        </is>
      </c>
      <c r="V126" s="704">
        <f>IFERROR(SUM(V120:V124),"0")</f>
        <v/>
      </c>
      <c r="W126" s="704">
        <f>IFERROR(SUM(W120:W124),"0")</f>
        <v/>
      </c>
      <c r="X126" s="43" t="n"/>
      <c r="Y126" s="705" t="n"/>
      <c r="Z126" s="705" t="n"/>
    </row>
    <row r="127" ht="16.5" customHeight="1">
      <c r="A127" s="385" t="inlineStr">
        <is>
          <t>Сливушки</t>
        </is>
      </c>
      <c r="B127" s="653" t="n"/>
      <c r="C127" s="653" t="n"/>
      <c r="D127" s="653" t="n"/>
      <c r="E127" s="653" t="n"/>
      <c r="F127" s="653" t="n"/>
      <c r="G127" s="653" t="n"/>
      <c r="H127" s="653" t="n"/>
      <c r="I127" s="653" t="n"/>
      <c r="J127" s="653" t="n"/>
      <c r="K127" s="653" t="n"/>
      <c r="L127" s="653" t="n"/>
      <c r="M127" s="653" t="n"/>
      <c r="N127" s="653" t="n"/>
      <c r="O127" s="653" t="n"/>
      <c r="P127" s="653" t="n"/>
      <c r="Q127" s="653" t="n"/>
      <c r="R127" s="653" t="n"/>
      <c r="S127" s="653" t="n"/>
      <c r="T127" s="653" t="n"/>
      <c r="U127" s="653" t="n"/>
      <c r="V127" s="653" t="n"/>
      <c r="W127" s="653" t="n"/>
      <c r="X127" s="653" t="n"/>
      <c r="Y127" s="385" t="n"/>
      <c r="Z127" s="385" t="n"/>
    </row>
    <row r="128" ht="14.25" customHeight="1">
      <c r="A128" s="386" t="inlineStr">
        <is>
          <t>Сосиски</t>
        </is>
      </c>
      <c r="B128" s="653" t="n"/>
      <c r="C128" s="653" t="n"/>
      <c r="D128" s="653" t="n"/>
      <c r="E128" s="653" t="n"/>
      <c r="F128" s="653" t="n"/>
      <c r="G128" s="653" t="n"/>
      <c r="H128" s="653" t="n"/>
      <c r="I128" s="653" t="n"/>
      <c r="J128" s="653" t="n"/>
      <c r="K128" s="653" t="n"/>
      <c r="L128" s="653" t="n"/>
      <c r="M128" s="653" t="n"/>
      <c r="N128" s="653" t="n"/>
      <c r="O128" s="653" t="n"/>
      <c r="P128" s="653" t="n"/>
      <c r="Q128" s="653" t="n"/>
      <c r="R128" s="653" t="n"/>
      <c r="S128" s="653" t="n"/>
      <c r="T128" s="653" t="n"/>
      <c r="U128" s="653" t="n"/>
      <c r="V128" s="653" t="n"/>
      <c r="W128" s="653" t="n"/>
      <c r="X128" s="653" t="n"/>
      <c r="Y128" s="386" t="n"/>
      <c r="Z128" s="386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7" t="n">
        <v>4607091385168</v>
      </c>
      <c r="E129" s="665" t="n"/>
      <c r="F129" s="697" t="n">
        <v>1.4</v>
      </c>
      <c r="G129" s="38" t="n">
        <v>6</v>
      </c>
      <c r="H129" s="697" t="n">
        <v>8.4</v>
      </c>
      <c r="I129" s="697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71" t="inlineStr">
        <is>
          <t>Сосиски «Вязанка Сливочные» Весовые П/а мгс ТМ «Вязанка»</t>
        </is>
      </c>
      <c r="O129" s="699" t="n"/>
      <c r="P129" s="699" t="n"/>
      <c r="Q129" s="699" t="n"/>
      <c r="R129" s="665" t="n"/>
      <c r="S129" s="40" t="inlineStr"/>
      <c r="T129" s="40" t="inlineStr"/>
      <c r="U129" s="41" t="inlineStr">
        <is>
          <t>кг</t>
        </is>
      </c>
      <c r="V129" s="700" t="n">
        <v>0</v>
      </c>
      <c r="W129" s="70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7" t="n">
        <v>4607091383256</v>
      </c>
      <c r="E130" s="665" t="n"/>
      <c r="F130" s="697" t="n">
        <v>0.33</v>
      </c>
      <c r="G130" s="38" t="n">
        <v>6</v>
      </c>
      <c r="H130" s="697" t="n">
        <v>1.98</v>
      </c>
      <c r="I130" s="697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7" t="n">
        <v>4607091385748</v>
      </c>
      <c r="E131" s="665" t="n"/>
      <c r="F131" s="697" t="n">
        <v>0.45</v>
      </c>
      <c r="G131" s="38" t="n">
        <v>6</v>
      </c>
      <c r="H131" s="697" t="n">
        <v>2.7</v>
      </c>
      <c r="I131" s="697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0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95" t="n"/>
      <c r="B132" s="653" t="n"/>
      <c r="C132" s="653" t="n"/>
      <c r="D132" s="653" t="n"/>
      <c r="E132" s="653" t="n"/>
      <c r="F132" s="653" t="n"/>
      <c r="G132" s="653" t="n"/>
      <c r="H132" s="653" t="n"/>
      <c r="I132" s="653" t="n"/>
      <c r="J132" s="653" t="n"/>
      <c r="K132" s="653" t="n"/>
      <c r="L132" s="653" t="n"/>
      <c r="M132" s="702" t="n"/>
      <c r="N132" s="703" t="inlineStr">
        <is>
          <t>Итого</t>
        </is>
      </c>
      <c r="O132" s="673" t="n"/>
      <c r="P132" s="673" t="n"/>
      <c r="Q132" s="673" t="n"/>
      <c r="R132" s="673" t="n"/>
      <c r="S132" s="673" t="n"/>
      <c r="T132" s="674" t="n"/>
      <c r="U132" s="43" t="inlineStr">
        <is>
          <t>кор</t>
        </is>
      </c>
      <c r="V132" s="704">
        <f>IFERROR(V129/H129,"0")+IFERROR(V130/H130,"0")+IFERROR(V131/H131,"0")</f>
        <v/>
      </c>
      <c r="W132" s="704">
        <f>IFERROR(W129/H129,"0")+IFERROR(W130/H130,"0")+IFERROR(W131/H131,"0")</f>
        <v/>
      </c>
      <c r="X132" s="704">
        <f>IFERROR(IF(X129="",0,X129),"0")+IFERROR(IF(X130="",0,X130),"0")+IFERROR(IF(X131="",0,X131),"0")</f>
        <v/>
      </c>
      <c r="Y132" s="705" t="n"/>
      <c r="Z132" s="705" t="n"/>
    </row>
    <row r="133">
      <c r="A133" s="653" t="n"/>
      <c r="B133" s="653" t="n"/>
      <c r="C133" s="653" t="n"/>
      <c r="D133" s="653" t="n"/>
      <c r="E133" s="653" t="n"/>
      <c r="F133" s="653" t="n"/>
      <c r="G133" s="653" t="n"/>
      <c r="H133" s="653" t="n"/>
      <c r="I133" s="653" t="n"/>
      <c r="J133" s="653" t="n"/>
      <c r="K133" s="653" t="n"/>
      <c r="L133" s="653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кг</t>
        </is>
      </c>
      <c r="V133" s="704">
        <f>IFERROR(SUM(V129:V131),"0")</f>
        <v/>
      </c>
      <c r="W133" s="704">
        <f>IFERROR(SUM(W129:W131),"0")</f>
        <v/>
      </c>
      <c r="X133" s="43" t="n"/>
      <c r="Y133" s="705" t="n"/>
      <c r="Z133" s="705" t="n"/>
    </row>
    <row r="134" ht="27.75" customHeight="1">
      <c r="A134" s="384" t="inlineStr">
        <is>
          <t>Стародворье</t>
        </is>
      </c>
      <c r="B134" s="696" t="n"/>
      <c r="C134" s="696" t="n"/>
      <c r="D134" s="696" t="n"/>
      <c r="E134" s="696" t="n"/>
      <c r="F134" s="696" t="n"/>
      <c r="G134" s="696" t="n"/>
      <c r="H134" s="696" t="n"/>
      <c r="I134" s="696" t="n"/>
      <c r="J134" s="696" t="n"/>
      <c r="K134" s="696" t="n"/>
      <c r="L134" s="696" t="n"/>
      <c r="M134" s="696" t="n"/>
      <c r="N134" s="696" t="n"/>
      <c r="O134" s="696" t="n"/>
      <c r="P134" s="696" t="n"/>
      <c r="Q134" s="696" t="n"/>
      <c r="R134" s="696" t="n"/>
      <c r="S134" s="696" t="n"/>
      <c r="T134" s="696" t="n"/>
      <c r="U134" s="696" t="n"/>
      <c r="V134" s="696" t="n"/>
      <c r="W134" s="696" t="n"/>
      <c r="X134" s="696" t="n"/>
      <c r="Y134" s="55" t="n"/>
      <c r="Z134" s="55" t="n"/>
    </row>
    <row r="135" ht="16.5" customHeight="1">
      <c r="A135" s="385" t="inlineStr">
        <is>
          <t>Золоченная в печи</t>
        </is>
      </c>
      <c r="B135" s="653" t="n"/>
      <c r="C135" s="653" t="n"/>
      <c r="D135" s="653" t="n"/>
      <c r="E135" s="653" t="n"/>
      <c r="F135" s="653" t="n"/>
      <c r="G135" s="653" t="n"/>
      <c r="H135" s="653" t="n"/>
      <c r="I135" s="653" t="n"/>
      <c r="J135" s="653" t="n"/>
      <c r="K135" s="653" t="n"/>
      <c r="L135" s="653" t="n"/>
      <c r="M135" s="653" t="n"/>
      <c r="N135" s="653" t="n"/>
      <c r="O135" s="653" t="n"/>
      <c r="P135" s="653" t="n"/>
      <c r="Q135" s="653" t="n"/>
      <c r="R135" s="653" t="n"/>
      <c r="S135" s="653" t="n"/>
      <c r="T135" s="653" t="n"/>
      <c r="U135" s="653" t="n"/>
      <c r="V135" s="653" t="n"/>
      <c r="W135" s="653" t="n"/>
      <c r="X135" s="653" t="n"/>
      <c r="Y135" s="385" t="n"/>
      <c r="Z135" s="385" t="n"/>
    </row>
    <row r="136" ht="14.25" customHeight="1">
      <c r="A136" s="386" t="inlineStr">
        <is>
          <t>Вареные колбасы</t>
        </is>
      </c>
      <c r="B136" s="653" t="n"/>
      <c r="C136" s="653" t="n"/>
      <c r="D136" s="653" t="n"/>
      <c r="E136" s="653" t="n"/>
      <c r="F136" s="653" t="n"/>
      <c r="G136" s="653" t="n"/>
      <c r="H136" s="653" t="n"/>
      <c r="I136" s="653" t="n"/>
      <c r="J136" s="653" t="n"/>
      <c r="K136" s="653" t="n"/>
      <c r="L136" s="653" t="n"/>
      <c r="M136" s="653" t="n"/>
      <c r="N136" s="653" t="n"/>
      <c r="O136" s="653" t="n"/>
      <c r="P136" s="653" t="n"/>
      <c r="Q136" s="653" t="n"/>
      <c r="R136" s="653" t="n"/>
      <c r="S136" s="653" t="n"/>
      <c r="T136" s="653" t="n"/>
      <c r="U136" s="653" t="n"/>
      <c r="V136" s="653" t="n"/>
      <c r="W136" s="653" t="n"/>
      <c r="X136" s="653" t="n"/>
      <c r="Y136" s="386" t="n"/>
      <c r="Z136" s="386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7" t="n">
        <v>4607091383423</v>
      </c>
      <c r="E137" s="665" t="n"/>
      <c r="F137" s="697" t="n">
        <v>1.35</v>
      </c>
      <c r="G137" s="38" t="n">
        <v>8</v>
      </c>
      <c r="H137" s="697" t="n">
        <v>10.8</v>
      </c>
      <c r="I137" s="697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7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99" t="n"/>
      <c r="P137" s="699" t="n"/>
      <c r="Q137" s="699" t="n"/>
      <c r="R137" s="665" t="n"/>
      <c r="S137" s="40" t="inlineStr"/>
      <c r="T137" s="40" t="inlineStr"/>
      <c r="U137" s="41" t="inlineStr">
        <is>
          <t>кг</t>
        </is>
      </c>
      <c r="V137" s="700" t="n">
        <v>0</v>
      </c>
      <c r="W137" s="70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7" t="n">
        <v>4607091381405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7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7" t="n">
        <v>4607091386516</v>
      </c>
      <c r="E139" s="665" t="n"/>
      <c r="F139" s="697" t="n">
        <v>1.4</v>
      </c>
      <c r="G139" s="38" t="n">
        <v>8</v>
      </c>
      <c r="H139" s="697" t="n">
        <v>11.2</v>
      </c>
      <c r="I139" s="697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95" t="n"/>
      <c r="B140" s="653" t="n"/>
      <c r="C140" s="653" t="n"/>
      <c r="D140" s="653" t="n"/>
      <c r="E140" s="653" t="n"/>
      <c r="F140" s="653" t="n"/>
      <c r="G140" s="653" t="n"/>
      <c r="H140" s="653" t="n"/>
      <c r="I140" s="653" t="n"/>
      <c r="J140" s="653" t="n"/>
      <c r="K140" s="653" t="n"/>
      <c r="L140" s="653" t="n"/>
      <c r="M140" s="702" t="n"/>
      <c r="N140" s="703" t="inlineStr">
        <is>
          <t>Итого</t>
        </is>
      </c>
      <c r="O140" s="673" t="n"/>
      <c r="P140" s="673" t="n"/>
      <c r="Q140" s="673" t="n"/>
      <c r="R140" s="673" t="n"/>
      <c r="S140" s="673" t="n"/>
      <c r="T140" s="674" t="n"/>
      <c r="U140" s="43" t="inlineStr">
        <is>
          <t>кор</t>
        </is>
      </c>
      <c r="V140" s="704">
        <f>IFERROR(V137/H137,"0")+IFERROR(V138/H138,"0")+IFERROR(V139/H139,"0")</f>
        <v/>
      </c>
      <c r="W140" s="704">
        <f>IFERROR(W137/H137,"0")+IFERROR(W138/H138,"0")+IFERROR(W139/H139,"0")</f>
        <v/>
      </c>
      <c r="X140" s="704">
        <f>IFERROR(IF(X137="",0,X137),"0")+IFERROR(IF(X138="",0,X138),"0")+IFERROR(IF(X139="",0,X139),"0")</f>
        <v/>
      </c>
      <c r="Y140" s="705" t="n"/>
      <c r="Z140" s="705" t="n"/>
    </row>
    <row r="141">
      <c r="A141" s="653" t="n"/>
      <c r="B141" s="653" t="n"/>
      <c r="C141" s="653" t="n"/>
      <c r="D141" s="653" t="n"/>
      <c r="E141" s="653" t="n"/>
      <c r="F141" s="653" t="n"/>
      <c r="G141" s="653" t="n"/>
      <c r="H141" s="653" t="n"/>
      <c r="I141" s="653" t="n"/>
      <c r="J141" s="653" t="n"/>
      <c r="K141" s="653" t="n"/>
      <c r="L141" s="653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кг</t>
        </is>
      </c>
      <c r="V141" s="704">
        <f>IFERROR(SUM(V137:V139),"0")</f>
        <v/>
      </c>
      <c r="W141" s="704">
        <f>IFERROR(SUM(W137:W139),"0")</f>
        <v/>
      </c>
      <c r="X141" s="43" t="n"/>
      <c r="Y141" s="705" t="n"/>
      <c r="Z141" s="705" t="n"/>
    </row>
    <row r="142" ht="16.5" customHeight="1">
      <c r="A142" s="385" t="inlineStr">
        <is>
          <t>Мясорубская</t>
        </is>
      </c>
      <c r="B142" s="653" t="n"/>
      <c r="C142" s="653" t="n"/>
      <c r="D142" s="653" t="n"/>
      <c r="E142" s="653" t="n"/>
      <c r="F142" s="653" t="n"/>
      <c r="G142" s="653" t="n"/>
      <c r="H142" s="653" t="n"/>
      <c r="I142" s="653" t="n"/>
      <c r="J142" s="653" t="n"/>
      <c r="K142" s="653" t="n"/>
      <c r="L142" s="653" t="n"/>
      <c r="M142" s="653" t="n"/>
      <c r="N142" s="653" t="n"/>
      <c r="O142" s="653" t="n"/>
      <c r="P142" s="653" t="n"/>
      <c r="Q142" s="653" t="n"/>
      <c r="R142" s="653" t="n"/>
      <c r="S142" s="653" t="n"/>
      <c r="T142" s="653" t="n"/>
      <c r="U142" s="653" t="n"/>
      <c r="V142" s="653" t="n"/>
      <c r="W142" s="653" t="n"/>
      <c r="X142" s="653" t="n"/>
      <c r="Y142" s="385" t="n"/>
      <c r="Z142" s="385" t="n"/>
    </row>
    <row r="143" ht="14.25" customHeight="1">
      <c r="A143" s="386" t="inlineStr">
        <is>
          <t>Копченые колбасы</t>
        </is>
      </c>
      <c r="B143" s="653" t="n"/>
      <c r="C143" s="653" t="n"/>
      <c r="D143" s="653" t="n"/>
      <c r="E143" s="653" t="n"/>
      <c r="F143" s="653" t="n"/>
      <c r="G143" s="653" t="n"/>
      <c r="H143" s="653" t="n"/>
      <c r="I143" s="653" t="n"/>
      <c r="J143" s="653" t="n"/>
      <c r="K143" s="653" t="n"/>
      <c r="L143" s="653" t="n"/>
      <c r="M143" s="653" t="n"/>
      <c r="N143" s="653" t="n"/>
      <c r="O143" s="653" t="n"/>
      <c r="P143" s="653" t="n"/>
      <c r="Q143" s="653" t="n"/>
      <c r="R143" s="653" t="n"/>
      <c r="S143" s="653" t="n"/>
      <c r="T143" s="653" t="n"/>
      <c r="U143" s="653" t="n"/>
      <c r="V143" s="653" t="n"/>
      <c r="W143" s="653" t="n"/>
      <c r="X143" s="653" t="n"/>
      <c r="Y143" s="386" t="n"/>
      <c r="Z143" s="386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7" t="n">
        <v>4680115880993</v>
      </c>
      <c r="E144" s="665" t="n"/>
      <c r="F144" s="697" t="n">
        <v>0.7</v>
      </c>
      <c r="G144" s="38" t="n">
        <v>6</v>
      </c>
      <c r="H144" s="697" t="n">
        <v>4.2</v>
      </c>
      <c r="I144" s="69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99" t="n"/>
      <c r="P144" s="699" t="n"/>
      <c r="Q144" s="699" t="n"/>
      <c r="R144" s="665" t="n"/>
      <c r="S144" s="40" t="inlineStr"/>
      <c r="T144" s="40" t="inlineStr"/>
      <c r="U144" s="41" t="inlineStr">
        <is>
          <t>кг</t>
        </is>
      </c>
      <c r="V144" s="700" t="n">
        <v>0</v>
      </c>
      <c r="W144" s="70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7" t="n">
        <v>4680115881761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7" t="n">
        <v>4680115881563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7" t="n">
        <v>4680115880986</v>
      </c>
      <c r="E147" s="665" t="n"/>
      <c r="F147" s="697" t="n">
        <v>0.35</v>
      </c>
      <c r="G147" s="38" t="n">
        <v>6</v>
      </c>
      <c r="H147" s="697" t="n">
        <v>2.1</v>
      </c>
      <c r="I147" s="697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0</v>
      </c>
      <c r="W147" s="70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7" t="n">
        <v>4680115880207</v>
      </c>
      <c r="E148" s="665" t="n"/>
      <c r="F148" s="697" t="n">
        <v>0.4</v>
      </c>
      <c r="G148" s="38" t="n">
        <v>6</v>
      </c>
      <c r="H148" s="697" t="n">
        <v>2.4</v>
      </c>
      <c r="I148" s="697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7" t="n">
        <v>4680115881785</v>
      </c>
      <c r="E149" s="665" t="n"/>
      <c r="F149" s="697" t="n">
        <v>0.35</v>
      </c>
      <c r="G149" s="38" t="n">
        <v>6</v>
      </c>
      <c r="H149" s="697" t="n">
        <v>2.1</v>
      </c>
      <c r="I149" s="69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7" t="n">
        <v>4680115881679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7" t="n">
        <v>4680115880191</v>
      </c>
      <c r="E151" s="665" t="n"/>
      <c r="F151" s="697" t="n">
        <v>0.4</v>
      </c>
      <c r="G151" s="38" t="n">
        <v>6</v>
      </c>
      <c r="H151" s="697" t="n">
        <v>2.4</v>
      </c>
      <c r="I151" s="697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16.5" customHeight="1">
      <c r="A152" s="64" t="inlineStr">
        <is>
          <t>SU003046</t>
        </is>
      </c>
      <c r="B152" s="64" t="inlineStr">
        <is>
          <t>P003598</t>
        </is>
      </c>
      <c r="C152" s="37" t="n">
        <v>4301031245</v>
      </c>
      <c r="D152" s="387" t="n">
        <v>4680115883963</v>
      </c>
      <c r="E152" s="665" t="n"/>
      <c r="F152" s="697" t="n">
        <v>0.28</v>
      </c>
      <c r="G152" s="38" t="n">
        <v>6</v>
      </c>
      <c r="H152" s="697" t="n">
        <v>1.68</v>
      </c>
      <c r="I152" s="697" t="n">
        <v>1.78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5" t="inlineStr">
        <is>
          <t>П/к колбасы «Мясорубская» ф/в 0,28 н/о ТМ «Стародворье»</t>
        </is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>
      <c r="A153" s="395" t="n"/>
      <c r="B153" s="653" t="n"/>
      <c r="C153" s="653" t="n"/>
      <c r="D153" s="653" t="n"/>
      <c r="E153" s="653" t="n"/>
      <c r="F153" s="653" t="n"/>
      <c r="G153" s="653" t="n"/>
      <c r="H153" s="653" t="n"/>
      <c r="I153" s="653" t="n"/>
      <c r="J153" s="653" t="n"/>
      <c r="K153" s="653" t="n"/>
      <c r="L153" s="653" t="n"/>
      <c r="M153" s="702" t="n"/>
      <c r="N153" s="703" t="inlineStr">
        <is>
          <t>Итого</t>
        </is>
      </c>
      <c r="O153" s="673" t="n"/>
      <c r="P153" s="673" t="n"/>
      <c r="Q153" s="673" t="n"/>
      <c r="R153" s="673" t="n"/>
      <c r="S153" s="673" t="n"/>
      <c r="T153" s="674" t="n"/>
      <c r="U153" s="43" t="inlineStr">
        <is>
          <t>кор</t>
        </is>
      </c>
      <c r="V153" s="704">
        <f>IFERROR(V144/H144,"0")+IFERROR(V145/H145,"0")+IFERROR(V146/H146,"0")+IFERROR(V147/H147,"0")+IFERROR(V148/H148,"0")+IFERROR(V149/H149,"0")+IFERROR(V150/H150,"0")+IFERROR(V151/H151,"0")+IFERROR(V152/H152,"0")</f>
        <v/>
      </c>
      <c r="W153" s="704">
        <f>IFERROR(W144/H144,"0")+IFERROR(W145/H145,"0")+IFERROR(W146/H146,"0")+IFERROR(W147/H147,"0")+IFERROR(W148/H148,"0")+IFERROR(W149/H149,"0")+IFERROR(W150/H150,"0")+IFERROR(W151/H151,"0")+IFERROR(W152/H152,"0")</f>
        <v/>
      </c>
      <c r="X153" s="70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705" t="n"/>
      <c r="Z153" s="705" t="n"/>
    </row>
    <row r="154">
      <c r="A154" s="653" t="n"/>
      <c r="B154" s="653" t="n"/>
      <c r="C154" s="653" t="n"/>
      <c r="D154" s="653" t="n"/>
      <c r="E154" s="653" t="n"/>
      <c r="F154" s="653" t="n"/>
      <c r="G154" s="653" t="n"/>
      <c r="H154" s="653" t="n"/>
      <c r="I154" s="653" t="n"/>
      <c r="J154" s="653" t="n"/>
      <c r="K154" s="653" t="n"/>
      <c r="L154" s="653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кг</t>
        </is>
      </c>
      <c r="V154" s="704">
        <f>IFERROR(SUM(V144:V152),"0")</f>
        <v/>
      </c>
      <c r="W154" s="704">
        <f>IFERROR(SUM(W144:W152),"0")</f>
        <v/>
      </c>
      <c r="X154" s="43" t="n"/>
      <c r="Y154" s="705" t="n"/>
      <c r="Z154" s="705" t="n"/>
    </row>
    <row r="155" ht="16.5" customHeight="1">
      <c r="A155" s="385" t="inlineStr">
        <is>
          <t>Сочинка</t>
        </is>
      </c>
      <c r="B155" s="653" t="n"/>
      <c r="C155" s="653" t="n"/>
      <c r="D155" s="653" t="n"/>
      <c r="E155" s="653" t="n"/>
      <c r="F155" s="653" t="n"/>
      <c r="G155" s="653" t="n"/>
      <c r="H155" s="653" t="n"/>
      <c r="I155" s="653" t="n"/>
      <c r="J155" s="653" t="n"/>
      <c r="K155" s="653" t="n"/>
      <c r="L155" s="653" t="n"/>
      <c r="M155" s="653" t="n"/>
      <c r="N155" s="653" t="n"/>
      <c r="O155" s="653" t="n"/>
      <c r="P155" s="653" t="n"/>
      <c r="Q155" s="653" t="n"/>
      <c r="R155" s="653" t="n"/>
      <c r="S155" s="653" t="n"/>
      <c r="T155" s="653" t="n"/>
      <c r="U155" s="653" t="n"/>
      <c r="V155" s="653" t="n"/>
      <c r="W155" s="653" t="n"/>
      <c r="X155" s="653" t="n"/>
      <c r="Y155" s="385" t="n"/>
      <c r="Z155" s="385" t="n"/>
    </row>
    <row r="156" ht="14.25" customHeight="1">
      <c r="A156" s="386" t="inlineStr">
        <is>
          <t>Вареные колбасы</t>
        </is>
      </c>
      <c r="B156" s="653" t="n"/>
      <c r="C156" s="653" t="n"/>
      <c r="D156" s="653" t="n"/>
      <c r="E156" s="653" t="n"/>
      <c r="F156" s="653" t="n"/>
      <c r="G156" s="653" t="n"/>
      <c r="H156" s="653" t="n"/>
      <c r="I156" s="653" t="n"/>
      <c r="J156" s="653" t="n"/>
      <c r="K156" s="653" t="n"/>
      <c r="L156" s="653" t="n"/>
      <c r="M156" s="653" t="n"/>
      <c r="N156" s="653" t="n"/>
      <c r="O156" s="653" t="n"/>
      <c r="P156" s="653" t="n"/>
      <c r="Q156" s="653" t="n"/>
      <c r="R156" s="653" t="n"/>
      <c r="S156" s="653" t="n"/>
      <c r="T156" s="653" t="n"/>
      <c r="U156" s="653" t="n"/>
      <c r="V156" s="653" t="n"/>
      <c r="W156" s="653" t="n"/>
      <c r="X156" s="653" t="n"/>
      <c r="Y156" s="386" t="n"/>
      <c r="Z156" s="386" t="n"/>
    </row>
    <row r="157" ht="16.5" customHeight="1">
      <c r="A157" s="64" t="inlineStr">
        <is>
          <t>SU002824</t>
        </is>
      </c>
      <c r="B157" s="64" t="inlineStr">
        <is>
          <t>P003231</t>
        </is>
      </c>
      <c r="C157" s="37" t="n">
        <v>4301011450</v>
      </c>
      <c r="D157" s="387" t="n">
        <v>4680115881402</v>
      </c>
      <c r="E157" s="665" t="n"/>
      <c r="F157" s="697" t="n">
        <v>1.35</v>
      </c>
      <c r="G157" s="38" t="n">
        <v>8</v>
      </c>
      <c r="H157" s="697" t="n">
        <v>10.8</v>
      </c>
      <c r="I157" s="697" t="n">
        <v>11.28</v>
      </c>
      <c r="J157" s="38" t="n">
        <v>56</v>
      </c>
      <c r="K157" s="38" t="inlineStr">
        <is>
          <t>8</t>
        </is>
      </c>
      <c r="L157" s="39" t="inlineStr">
        <is>
          <t>СК1</t>
        </is>
      </c>
      <c r="M157" s="38" t="n">
        <v>55</v>
      </c>
      <c r="N157" s="78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699" t="n"/>
      <c r="P157" s="699" t="n"/>
      <c r="Q157" s="699" t="n"/>
      <c r="R157" s="665" t="n"/>
      <c r="S157" s="40" t="inlineStr"/>
      <c r="T157" s="40" t="inlineStr"/>
      <c r="U157" s="41" t="inlineStr">
        <is>
          <t>кг</t>
        </is>
      </c>
      <c r="V157" s="700" t="n">
        <v>0</v>
      </c>
      <c r="W157" s="70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4" t="inlineStr">
        <is>
          <t>КИ</t>
        </is>
      </c>
    </row>
    <row r="158" ht="27" customHeight="1">
      <c r="A158" s="64" t="inlineStr">
        <is>
          <t>SU002823</t>
        </is>
      </c>
      <c r="B158" s="64" t="inlineStr">
        <is>
          <t>P003230</t>
        </is>
      </c>
      <c r="C158" s="37" t="n">
        <v>4301011454</v>
      </c>
      <c r="D158" s="387" t="n">
        <v>4680115881396</v>
      </c>
      <c r="E158" s="665" t="n"/>
      <c r="F158" s="697" t="n">
        <v>0.45</v>
      </c>
      <c r="G158" s="38" t="n">
        <v>6</v>
      </c>
      <c r="H158" s="697" t="n">
        <v>2.7</v>
      </c>
      <c r="I158" s="697" t="n">
        <v>2.9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8" t="n">
        <v>55</v>
      </c>
      <c r="N158" s="78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5" t="inlineStr">
        <is>
          <t>КИ</t>
        </is>
      </c>
    </row>
    <row r="159">
      <c r="A159" s="395" t="n"/>
      <c r="B159" s="653" t="n"/>
      <c r="C159" s="653" t="n"/>
      <c r="D159" s="653" t="n"/>
      <c r="E159" s="653" t="n"/>
      <c r="F159" s="653" t="n"/>
      <c r="G159" s="653" t="n"/>
      <c r="H159" s="653" t="n"/>
      <c r="I159" s="653" t="n"/>
      <c r="J159" s="653" t="n"/>
      <c r="K159" s="653" t="n"/>
      <c r="L159" s="653" t="n"/>
      <c r="M159" s="702" t="n"/>
      <c r="N159" s="703" t="inlineStr">
        <is>
          <t>Итого</t>
        </is>
      </c>
      <c r="O159" s="673" t="n"/>
      <c r="P159" s="673" t="n"/>
      <c r="Q159" s="673" t="n"/>
      <c r="R159" s="673" t="n"/>
      <c r="S159" s="673" t="n"/>
      <c r="T159" s="674" t="n"/>
      <c r="U159" s="43" t="inlineStr">
        <is>
          <t>кор</t>
        </is>
      </c>
      <c r="V159" s="704">
        <f>IFERROR(V157/H157,"0")+IFERROR(V158/H158,"0")</f>
        <v/>
      </c>
      <c r="W159" s="704">
        <f>IFERROR(W157/H157,"0")+IFERROR(W158/H158,"0")</f>
        <v/>
      </c>
      <c r="X159" s="704">
        <f>IFERROR(IF(X157="",0,X157),"0")+IFERROR(IF(X158="",0,X158),"0")</f>
        <v/>
      </c>
      <c r="Y159" s="705" t="n"/>
      <c r="Z159" s="705" t="n"/>
    </row>
    <row r="160">
      <c r="A160" s="653" t="n"/>
      <c r="B160" s="653" t="n"/>
      <c r="C160" s="653" t="n"/>
      <c r="D160" s="653" t="n"/>
      <c r="E160" s="653" t="n"/>
      <c r="F160" s="653" t="n"/>
      <c r="G160" s="653" t="n"/>
      <c r="H160" s="653" t="n"/>
      <c r="I160" s="653" t="n"/>
      <c r="J160" s="653" t="n"/>
      <c r="K160" s="653" t="n"/>
      <c r="L160" s="653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кг</t>
        </is>
      </c>
      <c r="V160" s="704">
        <f>IFERROR(SUM(V157:V158),"0")</f>
        <v/>
      </c>
      <c r="W160" s="704">
        <f>IFERROR(SUM(W157:W158),"0")</f>
        <v/>
      </c>
      <c r="X160" s="43" t="n"/>
      <c r="Y160" s="705" t="n"/>
      <c r="Z160" s="705" t="n"/>
    </row>
    <row r="161" ht="14.25" customHeight="1">
      <c r="A161" s="386" t="inlineStr">
        <is>
          <t>Ветчины</t>
        </is>
      </c>
      <c r="B161" s="653" t="n"/>
      <c r="C161" s="653" t="n"/>
      <c r="D161" s="653" t="n"/>
      <c r="E161" s="653" t="n"/>
      <c r="F161" s="653" t="n"/>
      <c r="G161" s="653" t="n"/>
      <c r="H161" s="653" t="n"/>
      <c r="I161" s="653" t="n"/>
      <c r="J161" s="653" t="n"/>
      <c r="K161" s="653" t="n"/>
      <c r="L161" s="653" t="n"/>
      <c r="M161" s="653" t="n"/>
      <c r="N161" s="653" t="n"/>
      <c r="O161" s="653" t="n"/>
      <c r="P161" s="653" t="n"/>
      <c r="Q161" s="653" t="n"/>
      <c r="R161" s="653" t="n"/>
      <c r="S161" s="653" t="n"/>
      <c r="T161" s="653" t="n"/>
      <c r="U161" s="653" t="n"/>
      <c r="V161" s="653" t="n"/>
      <c r="W161" s="653" t="n"/>
      <c r="X161" s="653" t="n"/>
      <c r="Y161" s="386" t="n"/>
      <c r="Z161" s="386" t="n"/>
    </row>
    <row r="162" ht="16.5" customHeight="1">
      <c r="A162" s="64" t="inlineStr">
        <is>
          <t>SU003068</t>
        </is>
      </c>
      <c r="B162" s="64" t="inlineStr">
        <is>
          <t>P003611</t>
        </is>
      </c>
      <c r="C162" s="37" t="n">
        <v>4301020262</v>
      </c>
      <c r="D162" s="387" t="n">
        <v>4680115882935</v>
      </c>
      <c r="E162" s="665" t="n"/>
      <c r="F162" s="697" t="n">
        <v>1.35</v>
      </c>
      <c r="G162" s="38" t="n">
        <v>8</v>
      </c>
      <c r="H162" s="697" t="n">
        <v>10.8</v>
      </c>
      <c r="I162" s="697" t="n">
        <v>11.28</v>
      </c>
      <c r="J162" s="38" t="n">
        <v>56</v>
      </c>
      <c r="K162" s="38" t="inlineStr">
        <is>
          <t>8</t>
        </is>
      </c>
      <c r="L162" s="39" t="inlineStr">
        <is>
          <t>СК3</t>
        </is>
      </c>
      <c r="M162" s="38" t="n">
        <v>50</v>
      </c>
      <c r="N162" s="788" t="inlineStr">
        <is>
          <t>Ветчина «Сочинка с сочным окороком» Весовой п/а ТМ «Стародворье»</t>
        </is>
      </c>
      <c r="O162" s="699" t="n"/>
      <c r="P162" s="699" t="n"/>
      <c r="Q162" s="699" t="n"/>
      <c r="R162" s="665" t="n"/>
      <c r="S162" s="40" t="inlineStr"/>
      <c r="T162" s="40" t="inlineStr"/>
      <c r="U162" s="41" t="inlineStr">
        <is>
          <t>кг</t>
        </is>
      </c>
      <c r="V162" s="700" t="n">
        <v>0</v>
      </c>
      <c r="W162" s="701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6" t="inlineStr">
        <is>
          <t>КИ</t>
        </is>
      </c>
    </row>
    <row r="163" ht="16.5" customHeight="1">
      <c r="A163" s="64" t="inlineStr">
        <is>
          <t>SU002757</t>
        </is>
      </c>
      <c r="B163" s="64" t="inlineStr">
        <is>
          <t>P003128</t>
        </is>
      </c>
      <c r="C163" s="37" t="n">
        <v>4301020220</v>
      </c>
      <c r="D163" s="387" t="n">
        <v>4680115880764</v>
      </c>
      <c r="E163" s="665" t="n"/>
      <c r="F163" s="697" t="n">
        <v>0.35</v>
      </c>
      <c r="G163" s="38" t="n">
        <v>6</v>
      </c>
      <c r="H163" s="697" t="n">
        <v>2.1</v>
      </c>
      <c r="I163" s="697" t="n">
        <v>2.3</v>
      </c>
      <c r="J163" s="38" t="n">
        <v>156</v>
      </c>
      <c r="K163" s="38" t="inlineStr">
        <is>
          <t>12</t>
        </is>
      </c>
      <c r="L163" s="39" t="inlineStr">
        <is>
          <t>СК1</t>
        </is>
      </c>
      <c r="M163" s="38" t="n">
        <v>50</v>
      </c>
      <c r="N163" s="7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57" t="inlineStr">
        <is>
          <t>КИ</t>
        </is>
      </c>
    </row>
    <row r="164">
      <c r="A164" s="395" t="n"/>
      <c r="B164" s="653" t="n"/>
      <c r="C164" s="653" t="n"/>
      <c r="D164" s="653" t="n"/>
      <c r="E164" s="653" t="n"/>
      <c r="F164" s="653" t="n"/>
      <c r="G164" s="653" t="n"/>
      <c r="H164" s="653" t="n"/>
      <c r="I164" s="653" t="n"/>
      <c r="J164" s="653" t="n"/>
      <c r="K164" s="653" t="n"/>
      <c r="L164" s="653" t="n"/>
      <c r="M164" s="702" t="n"/>
      <c r="N164" s="703" t="inlineStr">
        <is>
          <t>Итого</t>
        </is>
      </c>
      <c r="O164" s="673" t="n"/>
      <c r="P164" s="673" t="n"/>
      <c r="Q164" s="673" t="n"/>
      <c r="R164" s="673" t="n"/>
      <c r="S164" s="673" t="n"/>
      <c r="T164" s="674" t="n"/>
      <c r="U164" s="43" t="inlineStr">
        <is>
          <t>кор</t>
        </is>
      </c>
      <c r="V164" s="704">
        <f>IFERROR(V162/H162,"0")+IFERROR(V163/H163,"0")</f>
        <v/>
      </c>
      <c r="W164" s="704">
        <f>IFERROR(W162/H162,"0")+IFERROR(W163/H163,"0")</f>
        <v/>
      </c>
      <c r="X164" s="704">
        <f>IFERROR(IF(X162="",0,X162),"0")+IFERROR(IF(X163="",0,X163),"0")</f>
        <v/>
      </c>
      <c r="Y164" s="705" t="n"/>
      <c r="Z164" s="705" t="n"/>
    </row>
    <row r="165">
      <c r="A165" s="653" t="n"/>
      <c r="B165" s="653" t="n"/>
      <c r="C165" s="653" t="n"/>
      <c r="D165" s="653" t="n"/>
      <c r="E165" s="653" t="n"/>
      <c r="F165" s="653" t="n"/>
      <c r="G165" s="653" t="n"/>
      <c r="H165" s="653" t="n"/>
      <c r="I165" s="653" t="n"/>
      <c r="J165" s="653" t="n"/>
      <c r="K165" s="653" t="n"/>
      <c r="L165" s="653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кг</t>
        </is>
      </c>
      <c r="V165" s="704">
        <f>IFERROR(SUM(V162:V163),"0")</f>
        <v/>
      </c>
      <c r="W165" s="704">
        <f>IFERROR(SUM(W162:W163),"0")</f>
        <v/>
      </c>
      <c r="X165" s="43" t="n"/>
      <c r="Y165" s="705" t="n"/>
      <c r="Z165" s="705" t="n"/>
    </row>
    <row r="166" ht="14.25" customHeight="1">
      <c r="A166" s="386" t="inlineStr">
        <is>
          <t>Копченые колбасы</t>
        </is>
      </c>
      <c r="B166" s="653" t="n"/>
      <c r="C166" s="653" t="n"/>
      <c r="D166" s="653" t="n"/>
      <c r="E166" s="653" t="n"/>
      <c r="F166" s="653" t="n"/>
      <c r="G166" s="653" t="n"/>
      <c r="H166" s="653" t="n"/>
      <c r="I166" s="653" t="n"/>
      <c r="J166" s="653" t="n"/>
      <c r="K166" s="653" t="n"/>
      <c r="L166" s="653" t="n"/>
      <c r="M166" s="653" t="n"/>
      <c r="N166" s="653" t="n"/>
      <c r="O166" s="653" t="n"/>
      <c r="P166" s="653" t="n"/>
      <c r="Q166" s="653" t="n"/>
      <c r="R166" s="653" t="n"/>
      <c r="S166" s="653" t="n"/>
      <c r="T166" s="653" t="n"/>
      <c r="U166" s="653" t="n"/>
      <c r="V166" s="653" t="n"/>
      <c r="W166" s="653" t="n"/>
      <c r="X166" s="653" t="n"/>
      <c r="Y166" s="386" t="n"/>
      <c r="Z166" s="386" t="n"/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87" t="n">
        <v>4680115882683</v>
      </c>
      <c r="E167" s="665" t="n"/>
      <c r="F167" s="697" t="n">
        <v>0.9</v>
      </c>
      <c r="G167" s="38" t="n">
        <v>6</v>
      </c>
      <c r="H167" s="697" t="n">
        <v>5.4</v>
      </c>
      <c r="I167" s="69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699" t="n"/>
      <c r="P167" s="699" t="n"/>
      <c r="Q167" s="699" t="n"/>
      <c r="R167" s="665" t="n"/>
      <c r="S167" s="40" t="inlineStr"/>
      <c r="T167" s="40" t="inlineStr"/>
      <c r="U167" s="41" t="inlineStr">
        <is>
          <t>кг</t>
        </is>
      </c>
      <c r="V167" s="700" t="n">
        <v>0</v>
      </c>
      <c r="W167" s="70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87" t="n">
        <v>4680115882690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87" t="n">
        <v>4680115882669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87" t="n">
        <v>4680115882676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>
      <c r="A171" s="395" t="n"/>
      <c r="B171" s="653" t="n"/>
      <c r="C171" s="653" t="n"/>
      <c r="D171" s="653" t="n"/>
      <c r="E171" s="653" t="n"/>
      <c r="F171" s="653" t="n"/>
      <c r="G171" s="653" t="n"/>
      <c r="H171" s="653" t="n"/>
      <c r="I171" s="653" t="n"/>
      <c r="J171" s="653" t="n"/>
      <c r="K171" s="653" t="n"/>
      <c r="L171" s="653" t="n"/>
      <c r="M171" s="702" t="n"/>
      <c r="N171" s="703" t="inlineStr">
        <is>
          <t>Итого</t>
        </is>
      </c>
      <c r="O171" s="673" t="n"/>
      <c r="P171" s="673" t="n"/>
      <c r="Q171" s="673" t="n"/>
      <c r="R171" s="673" t="n"/>
      <c r="S171" s="673" t="n"/>
      <c r="T171" s="674" t="n"/>
      <c r="U171" s="43" t="inlineStr">
        <is>
          <t>кор</t>
        </is>
      </c>
      <c r="V171" s="704">
        <f>IFERROR(V167/H167,"0")+IFERROR(V168/H168,"0")+IFERROR(V169/H169,"0")+IFERROR(V170/H170,"0")</f>
        <v/>
      </c>
      <c r="W171" s="704">
        <f>IFERROR(W167/H167,"0")+IFERROR(W168/H168,"0")+IFERROR(W169/H169,"0")+IFERROR(W170/H170,"0")</f>
        <v/>
      </c>
      <c r="X171" s="704">
        <f>IFERROR(IF(X167="",0,X167),"0")+IFERROR(IF(X168="",0,X168),"0")+IFERROR(IF(X169="",0,X169),"0")+IFERROR(IF(X170="",0,X170),"0")</f>
        <v/>
      </c>
      <c r="Y171" s="705" t="n"/>
      <c r="Z171" s="705" t="n"/>
    </row>
    <row r="172">
      <c r="A172" s="653" t="n"/>
      <c r="B172" s="653" t="n"/>
      <c r="C172" s="653" t="n"/>
      <c r="D172" s="653" t="n"/>
      <c r="E172" s="653" t="n"/>
      <c r="F172" s="653" t="n"/>
      <c r="G172" s="653" t="n"/>
      <c r="H172" s="653" t="n"/>
      <c r="I172" s="653" t="n"/>
      <c r="J172" s="653" t="n"/>
      <c r="K172" s="653" t="n"/>
      <c r="L172" s="653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кг</t>
        </is>
      </c>
      <c r="V172" s="704">
        <f>IFERROR(SUM(V167:V170),"0")</f>
        <v/>
      </c>
      <c r="W172" s="704">
        <f>IFERROR(SUM(W167:W170),"0")</f>
        <v/>
      </c>
      <c r="X172" s="43" t="n"/>
      <c r="Y172" s="705" t="n"/>
      <c r="Z172" s="705" t="n"/>
    </row>
    <row r="173" ht="14.25" customHeight="1">
      <c r="A173" s="386" t="inlineStr">
        <is>
          <t>Сосиски</t>
        </is>
      </c>
      <c r="B173" s="653" t="n"/>
      <c r="C173" s="653" t="n"/>
      <c r="D173" s="653" t="n"/>
      <c r="E173" s="653" t="n"/>
      <c r="F173" s="653" t="n"/>
      <c r="G173" s="653" t="n"/>
      <c r="H173" s="653" t="n"/>
      <c r="I173" s="653" t="n"/>
      <c r="J173" s="653" t="n"/>
      <c r="K173" s="653" t="n"/>
      <c r="L173" s="653" t="n"/>
      <c r="M173" s="653" t="n"/>
      <c r="N173" s="653" t="n"/>
      <c r="O173" s="653" t="n"/>
      <c r="P173" s="653" t="n"/>
      <c r="Q173" s="653" t="n"/>
      <c r="R173" s="653" t="n"/>
      <c r="S173" s="653" t="n"/>
      <c r="T173" s="653" t="n"/>
      <c r="U173" s="653" t="n"/>
      <c r="V173" s="653" t="n"/>
      <c r="W173" s="653" t="n"/>
      <c r="X173" s="653" t="n"/>
      <c r="Y173" s="386" t="n"/>
      <c r="Z173" s="386" t="n"/>
    </row>
    <row r="174" ht="27" customHeight="1">
      <c r="A174" s="64" t="inlineStr">
        <is>
          <t>SU002857</t>
        </is>
      </c>
      <c r="B174" s="64" t="inlineStr">
        <is>
          <t>P003264</t>
        </is>
      </c>
      <c r="C174" s="37" t="n">
        <v>4301051409</v>
      </c>
      <c r="D174" s="387" t="n">
        <v>4680115881556</v>
      </c>
      <c r="E174" s="665" t="n"/>
      <c r="F174" s="697" t="n">
        <v>1</v>
      </c>
      <c r="G174" s="38" t="n">
        <v>4</v>
      </c>
      <c r="H174" s="697" t="n">
        <v>4</v>
      </c>
      <c r="I174" s="697" t="n">
        <v>4.408</v>
      </c>
      <c r="J174" s="38" t="n">
        <v>104</v>
      </c>
      <c r="K174" s="38" t="inlineStr">
        <is>
          <t>8</t>
        </is>
      </c>
      <c r="L174" s="39" t="inlineStr">
        <is>
          <t>СК3</t>
        </is>
      </c>
      <c r="M174" s="38" t="n">
        <v>45</v>
      </c>
      <c r="N174" s="7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699" t="n"/>
      <c r="P174" s="699" t="n"/>
      <c r="Q174" s="699" t="n"/>
      <c r="R174" s="665" t="n"/>
      <c r="S174" s="40" t="inlineStr"/>
      <c r="T174" s="40" t="inlineStr"/>
      <c r="U174" s="41" t="inlineStr">
        <is>
          <t>кг</t>
        </is>
      </c>
      <c r="V174" s="700" t="n">
        <v>0</v>
      </c>
      <c r="W174" s="701">
        <f>IFERROR(IF(V174="",0,CEILING((V174/$H174),1)*$H174),"")</f>
        <v/>
      </c>
      <c r="X174" s="42">
        <f>IFERROR(IF(W174=0,"",ROUNDUP(W174/H174,0)*0.01196),"")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16.5" customHeight="1">
      <c r="A175" s="64" t="inlineStr">
        <is>
          <t>SU002725</t>
        </is>
      </c>
      <c r="B175" s="64" t="inlineStr">
        <is>
          <t>P003672</t>
        </is>
      </c>
      <c r="C175" s="37" t="n">
        <v>4301051538</v>
      </c>
      <c r="D175" s="387" t="n">
        <v>4680115880573</v>
      </c>
      <c r="E175" s="665" t="n"/>
      <c r="F175" s="697" t="n">
        <v>1.45</v>
      </c>
      <c r="G175" s="38" t="n">
        <v>6</v>
      </c>
      <c r="H175" s="697" t="n">
        <v>8.699999999999999</v>
      </c>
      <c r="I175" s="697" t="n">
        <v>9.263999999999999</v>
      </c>
      <c r="J175" s="38" t="n">
        <v>56</v>
      </c>
      <c r="K175" s="38" t="inlineStr">
        <is>
          <t>8</t>
        </is>
      </c>
      <c r="L175" s="39" t="inlineStr">
        <is>
          <t>СК2</t>
        </is>
      </c>
      <c r="M175" s="38" t="n">
        <v>45</v>
      </c>
      <c r="N175" s="795" t="inlineStr">
        <is>
          <t>Сосиски «Сочинки» Весовой п/а ТМ «Стародворье»</t>
        </is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0</v>
      </c>
      <c r="W175" s="70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SU002843</t>
        </is>
      </c>
      <c r="B176" s="64" t="inlineStr">
        <is>
          <t>P003263</t>
        </is>
      </c>
      <c r="C176" s="37" t="n">
        <v>4301051408</v>
      </c>
      <c r="D176" s="387" t="n">
        <v>4680115881594</v>
      </c>
      <c r="E176" s="665" t="n"/>
      <c r="F176" s="697" t="n">
        <v>1.35</v>
      </c>
      <c r="G176" s="38" t="n">
        <v>6</v>
      </c>
      <c r="H176" s="697" t="n">
        <v>8.1</v>
      </c>
      <c r="I176" s="697" t="n">
        <v>8.664</v>
      </c>
      <c r="J176" s="38" t="n">
        <v>56</v>
      </c>
      <c r="K176" s="38" t="inlineStr">
        <is>
          <t>8</t>
        </is>
      </c>
      <c r="L176" s="39" t="inlineStr">
        <is>
          <t>СК3</t>
        </is>
      </c>
      <c r="M176" s="38" t="n">
        <v>40</v>
      </c>
      <c r="N176" s="79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SU002858</t>
        </is>
      </c>
      <c r="B177" s="64" t="inlineStr">
        <is>
          <t>P003581</t>
        </is>
      </c>
      <c r="C177" s="37" t="n">
        <v>4301051505</v>
      </c>
      <c r="D177" s="387" t="n">
        <v>4680115881587</v>
      </c>
      <c r="E177" s="665" t="n"/>
      <c r="F177" s="697" t="n">
        <v>1</v>
      </c>
      <c r="G177" s="38" t="n">
        <v>4</v>
      </c>
      <c r="H177" s="697" t="n">
        <v>4</v>
      </c>
      <c r="I177" s="697" t="n">
        <v>4.408</v>
      </c>
      <c r="J177" s="38" t="n">
        <v>104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7" t="inlineStr">
        <is>
          <t>Сосиски «Сочинки по-баварски с сыром» вес п/а ТМ «Стародворье» 1,0 кг</t>
        </is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SU002795</t>
        </is>
      </c>
      <c r="B178" s="64" t="inlineStr">
        <is>
          <t>P003203</t>
        </is>
      </c>
      <c r="C178" s="37" t="n">
        <v>4301051380</v>
      </c>
      <c r="D178" s="387" t="n">
        <v>4680115880962</v>
      </c>
      <c r="E178" s="665" t="n"/>
      <c r="F178" s="697" t="n">
        <v>1.3</v>
      </c>
      <c r="G178" s="38" t="n">
        <v>6</v>
      </c>
      <c r="H178" s="697" t="n">
        <v>7.8</v>
      </c>
      <c r="I178" s="697" t="n">
        <v>8.364000000000001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SU002845</t>
        </is>
      </c>
      <c r="B179" s="64" t="inlineStr">
        <is>
          <t>P003266</t>
        </is>
      </c>
      <c r="C179" s="37" t="n">
        <v>4301051411</v>
      </c>
      <c r="D179" s="387" t="n">
        <v>4680115881617</v>
      </c>
      <c r="E179" s="665" t="n"/>
      <c r="F179" s="697" t="n">
        <v>1.35</v>
      </c>
      <c r="G179" s="38" t="n">
        <v>6</v>
      </c>
      <c r="H179" s="697" t="n">
        <v>8.1</v>
      </c>
      <c r="I179" s="697" t="n">
        <v>8.646000000000001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SU002801</t>
        </is>
      </c>
      <c r="B180" s="64" t="inlineStr">
        <is>
          <t>P003475</t>
        </is>
      </c>
      <c r="C180" s="37" t="n">
        <v>4301051487</v>
      </c>
      <c r="D180" s="387" t="n">
        <v>4680115881228</v>
      </c>
      <c r="E180" s="665" t="n"/>
      <c r="F180" s="697" t="n">
        <v>0.4</v>
      </c>
      <c r="G180" s="38" t="n">
        <v>6</v>
      </c>
      <c r="H180" s="697" t="n">
        <v>2.4</v>
      </c>
      <c r="I180" s="697" t="n">
        <v>2.672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0" t="inlineStr">
        <is>
          <t>Сосиски «Сочинки по-баварски с сыром» Фикс.вес 0,4 П/а мгс ТМ «Стародворье»</t>
        </is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0</v>
      </c>
      <c r="W180" s="70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87" t="n">
        <v>4680115881037</v>
      </c>
      <c r="E181" s="665" t="n"/>
      <c r="F181" s="697" t="n">
        <v>0.84</v>
      </c>
      <c r="G181" s="38" t="n">
        <v>4</v>
      </c>
      <c r="H181" s="697" t="n">
        <v>3.36</v>
      </c>
      <c r="I181" s="697" t="n">
        <v>3.618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0,84 кг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87" t="n">
        <v>4680115881211</v>
      </c>
      <c r="E182" s="665" t="n"/>
      <c r="F182" s="697" t="n">
        <v>0.4</v>
      </c>
      <c r="G182" s="38" t="n">
        <v>6</v>
      </c>
      <c r="H182" s="697" t="n">
        <v>2.4</v>
      </c>
      <c r="I182" s="697" t="n">
        <v>2.6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0</v>
      </c>
      <c r="W182" s="70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87" t="n">
        <v>4680115881020</v>
      </c>
      <c r="E183" s="665" t="n"/>
      <c r="F183" s="697" t="n">
        <v>0.84</v>
      </c>
      <c r="G183" s="38" t="n">
        <v>4</v>
      </c>
      <c r="H183" s="697" t="n">
        <v>3.36</v>
      </c>
      <c r="I183" s="697" t="n">
        <v>3.57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87" t="n">
        <v>4680115882195</v>
      </c>
      <c r="E184" s="665" t="n"/>
      <c r="F184" s="697" t="n">
        <v>0.4</v>
      </c>
      <c r="G184" s="38" t="n">
        <v>6</v>
      </c>
      <c r="H184" s="697" t="n">
        <v>2.4</v>
      </c>
      <c r="I184" s="697" t="n">
        <v>2.69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8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SU002992</t>
        </is>
      </c>
      <c r="B185" s="64" t="inlineStr">
        <is>
          <t>P003443</t>
        </is>
      </c>
      <c r="C185" s="37" t="n">
        <v>4301051479</v>
      </c>
      <c r="D185" s="387" t="n">
        <v>4680115882607</v>
      </c>
      <c r="E185" s="665" t="n"/>
      <c r="F185" s="697" t="n">
        <v>0.3</v>
      </c>
      <c r="G185" s="38" t="n">
        <v>6</v>
      </c>
      <c r="H185" s="697" t="n">
        <v>1.8</v>
      </c>
      <c r="I185" s="697" t="n">
        <v>2.072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SU002618</t>
        </is>
      </c>
      <c r="B186" s="64" t="inlineStr">
        <is>
          <t>P003398</t>
        </is>
      </c>
      <c r="C186" s="37" t="n">
        <v>4301051468</v>
      </c>
      <c r="D186" s="387" t="n">
        <v>4680115880092</v>
      </c>
      <c r="E186" s="665" t="n"/>
      <c r="F186" s="697" t="n">
        <v>0.4</v>
      </c>
      <c r="G186" s="38" t="n">
        <v>6</v>
      </c>
      <c r="H186" s="697" t="n">
        <v>2.4</v>
      </c>
      <c r="I186" s="697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SU002621</t>
        </is>
      </c>
      <c r="B187" s="64" t="inlineStr">
        <is>
          <t>P003399</t>
        </is>
      </c>
      <c r="C187" s="37" t="n">
        <v>4301051469</v>
      </c>
      <c r="D187" s="387" t="n">
        <v>4680115880221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SU003073</t>
        </is>
      </c>
      <c r="B188" s="64" t="inlineStr">
        <is>
          <t>P003613</t>
        </is>
      </c>
      <c r="C188" s="37" t="n">
        <v>4301051523</v>
      </c>
      <c r="D188" s="387" t="n">
        <v>4680115882942</v>
      </c>
      <c r="E188" s="665" t="n"/>
      <c r="F188" s="697" t="n">
        <v>0.3</v>
      </c>
      <c r="G188" s="38" t="n">
        <v>6</v>
      </c>
      <c r="H188" s="697" t="n">
        <v>1.8</v>
      </c>
      <c r="I188" s="697" t="n">
        <v>2.072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SU002686</t>
        </is>
      </c>
      <c r="B189" s="64" t="inlineStr">
        <is>
          <t>P003071</t>
        </is>
      </c>
      <c r="C189" s="37" t="n">
        <v>4301051326</v>
      </c>
      <c r="D189" s="387" t="n">
        <v>4680115880504</v>
      </c>
      <c r="E189" s="665" t="n"/>
      <c r="F189" s="697" t="n">
        <v>0.4</v>
      </c>
      <c r="G189" s="38" t="n">
        <v>6</v>
      </c>
      <c r="H189" s="697" t="n">
        <v>2.4</v>
      </c>
      <c r="I189" s="697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SU002844</t>
        </is>
      </c>
      <c r="B190" s="64" t="inlineStr">
        <is>
          <t>P003265</t>
        </is>
      </c>
      <c r="C190" s="37" t="n">
        <v>4301051410</v>
      </c>
      <c r="D190" s="387" t="n">
        <v>4680115882164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2.678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>
      <c r="A191" s="395" t="n"/>
      <c r="B191" s="653" t="n"/>
      <c r="C191" s="653" t="n"/>
      <c r="D191" s="653" t="n"/>
      <c r="E191" s="653" t="n"/>
      <c r="F191" s="653" t="n"/>
      <c r="G191" s="653" t="n"/>
      <c r="H191" s="653" t="n"/>
      <c r="I191" s="653" t="n"/>
      <c r="J191" s="653" t="n"/>
      <c r="K191" s="653" t="n"/>
      <c r="L191" s="653" t="n"/>
      <c r="M191" s="702" t="n"/>
      <c r="N191" s="703" t="inlineStr">
        <is>
          <t>Итого</t>
        </is>
      </c>
      <c r="O191" s="673" t="n"/>
      <c r="P191" s="673" t="n"/>
      <c r="Q191" s="673" t="n"/>
      <c r="R191" s="673" t="n"/>
      <c r="S191" s="673" t="n"/>
      <c r="T191" s="674" t="n"/>
      <c r="U191" s="43" t="inlineStr">
        <is>
          <t>кор</t>
        </is>
      </c>
      <c r="V191" s="70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70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70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705" t="n"/>
      <c r="Z191" s="705" t="n"/>
    </row>
    <row r="192">
      <c r="A192" s="653" t="n"/>
      <c r="B192" s="653" t="n"/>
      <c r="C192" s="653" t="n"/>
      <c r="D192" s="653" t="n"/>
      <c r="E192" s="653" t="n"/>
      <c r="F192" s="653" t="n"/>
      <c r="G192" s="653" t="n"/>
      <c r="H192" s="653" t="n"/>
      <c r="I192" s="653" t="n"/>
      <c r="J192" s="653" t="n"/>
      <c r="K192" s="653" t="n"/>
      <c r="L192" s="653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кг</t>
        </is>
      </c>
      <c r="V192" s="704">
        <f>IFERROR(SUM(V174:V190),"0")</f>
        <v/>
      </c>
      <c r="W192" s="704">
        <f>IFERROR(SUM(W174:W190),"0")</f>
        <v/>
      </c>
      <c r="X192" s="43" t="n"/>
      <c r="Y192" s="705" t="n"/>
      <c r="Z192" s="705" t="n"/>
    </row>
    <row r="193" ht="14.25" customHeight="1">
      <c r="A193" s="386" t="inlineStr">
        <is>
          <t>Сардельки</t>
        </is>
      </c>
      <c r="B193" s="653" t="n"/>
      <c r="C193" s="653" t="n"/>
      <c r="D193" s="653" t="n"/>
      <c r="E193" s="653" t="n"/>
      <c r="F193" s="653" t="n"/>
      <c r="G193" s="653" t="n"/>
      <c r="H193" s="653" t="n"/>
      <c r="I193" s="653" t="n"/>
      <c r="J193" s="653" t="n"/>
      <c r="K193" s="653" t="n"/>
      <c r="L193" s="653" t="n"/>
      <c r="M193" s="653" t="n"/>
      <c r="N193" s="653" t="n"/>
      <c r="O193" s="653" t="n"/>
      <c r="P193" s="653" t="n"/>
      <c r="Q193" s="653" t="n"/>
      <c r="R193" s="653" t="n"/>
      <c r="S193" s="653" t="n"/>
      <c r="T193" s="653" t="n"/>
      <c r="U193" s="653" t="n"/>
      <c r="V193" s="653" t="n"/>
      <c r="W193" s="653" t="n"/>
      <c r="X193" s="653" t="n"/>
      <c r="Y193" s="386" t="n"/>
      <c r="Z193" s="386" t="n"/>
    </row>
    <row r="194" ht="16.5" customHeight="1">
      <c r="A194" s="64" t="inlineStr">
        <is>
          <t>SU003042</t>
        </is>
      </c>
      <c r="B194" s="64" t="inlineStr">
        <is>
          <t>P003608</t>
        </is>
      </c>
      <c r="C194" s="37" t="n">
        <v>4301060360</v>
      </c>
      <c r="D194" s="387" t="n">
        <v>4680115882874</v>
      </c>
      <c r="E194" s="665" t="n"/>
      <c r="F194" s="697" t="n">
        <v>0.8</v>
      </c>
      <c r="G194" s="38" t="n">
        <v>4</v>
      </c>
      <c r="H194" s="697" t="n">
        <v>3.2</v>
      </c>
      <c r="I194" s="697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1" t="inlineStr">
        <is>
          <t>Сардельки «Сочинки» Весовой н/о ТМ «Стародворье»</t>
        </is>
      </c>
      <c r="O194" s="699" t="n"/>
      <c r="P194" s="699" t="n"/>
      <c r="Q194" s="699" t="n"/>
      <c r="R194" s="665" t="n"/>
      <c r="S194" s="40" t="inlineStr"/>
      <c r="T194" s="40" t="inlineStr"/>
      <c r="U194" s="41" t="inlineStr">
        <is>
          <t>кг</t>
        </is>
      </c>
      <c r="V194" s="700" t="n">
        <v>0</v>
      </c>
      <c r="W194" s="701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SU003043</t>
        </is>
      </c>
      <c r="B195" s="64" t="inlineStr">
        <is>
          <t>P003604</t>
        </is>
      </c>
      <c r="C195" s="37" t="n">
        <v>4301060359</v>
      </c>
      <c r="D195" s="387" t="n">
        <v>4680115884434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«Шпикачки 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SU002758</t>
        </is>
      </c>
      <c r="B196" s="64" t="inlineStr">
        <is>
          <t>P003129</t>
        </is>
      </c>
      <c r="C196" s="37" t="n">
        <v>4301060338</v>
      </c>
      <c r="D196" s="387" t="n">
        <v>4680115880801</v>
      </c>
      <c r="E196" s="665" t="n"/>
      <c r="F196" s="697" t="n">
        <v>0.4</v>
      </c>
      <c r="G196" s="38" t="n">
        <v>6</v>
      </c>
      <c r="H196" s="697" t="n">
        <v>2.4</v>
      </c>
      <c r="I196" s="69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27" customHeight="1">
      <c r="A197" s="64" t="inlineStr">
        <is>
          <t>SU002759</t>
        </is>
      </c>
      <c r="B197" s="64" t="inlineStr">
        <is>
          <t>P003130</t>
        </is>
      </c>
      <c r="C197" s="37" t="n">
        <v>4301060339</v>
      </c>
      <c r="D197" s="387" t="n">
        <v>4680115880818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0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>
      <c r="A198" s="395" t="n"/>
      <c r="B198" s="653" t="n"/>
      <c r="C198" s="653" t="n"/>
      <c r="D198" s="653" t="n"/>
      <c r="E198" s="653" t="n"/>
      <c r="F198" s="653" t="n"/>
      <c r="G198" s="653" t="n"/>
      <c r="H198" s="653" t="n"/>
      <c r="I198" s="653" t="n"/>
      <c r="J198" s="653" t="n"/>
      <c r="K198" s="653" t="n"/>
      <c r="L198" s="653" t="n"/>
      <c r="M198" s="702" t="n"/>
      <c r="N198" s="703" t="inlineStr">
        <is>
          <t>Итого</t>
        </is>
      </c>
      <c r="O198" s="673" t="n"/>
      <c r="P198" s="673" t="n"/>
      <c r="Q198" s="673" t="n"/>
      <c r="R198" s="673" t="n"/>
      <c r="S198" s="673" t="n"/>
      <c r="T198" s="674" t="n"/>
      <c r="U198" s="43" t="inlineStr">
        <is>
          <t>кор</t>
        </is>
      </c>
      <c r="V198" s="704">
        <f>IFERROR(V194/H194,"0")+IFERROR(V195/H195,"0")+IFERROR(V196/H196,"0")+IFERROR(V197/H197,"0")</f>
        <v/>
      </c>
      <c r="W198" s="704">
        <f>IFERROR(W194/H194,"0")+IFERROR(W195/H195,"0")+IFERROR(W196/H196,"0")+IFERROR(W197/H197,"0")</f>
        <v/>
      </c>
      <c r="X198" s="704">
        <f>IFERROR(IF(X194="",0,X194),"0")+IFERROR(IF(X195="",0,X195),"0")+IFERROR(IF(X196="",0,X196),"0")+IFERROR(IF(X197="",0,X197),"0")</f>
        <v/>
      </c>
      <c r="Y198" s="705" t="n"/>
      <c r="Z198" s="705" t="n"/>
    </row>
    <row r="199">
      <c r="A199" s="653" t="n"/>
      <c r="B199" s="653" t="n"/>
      <c r="C199" s="653" t="n"/>
      <c r="D199" s="653" t="n"/>
      <c r="E199" s="653" t="n"/>
      <c r="F199" s="653" t="n"/>
      <c r="G199" s="653" t="n"/>
      <c r="H199" s="653" t="n"/>
      <c r="I199" s="653" t="n"/>
      <c r="J199" s="653" t="n"/>
      <c r="K199" s="653" t="n"/>
      <c r="L199" s="653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кг</t>
        </is>
      </c>
      <c r="V199" s="704">
        <f>IFERROR(SUM(V194:V197),"0")</f>
        <v/>
      </c>
      <c r="W199" s="704">
        <f>IFERROR(SUM(W194:W197),"0")</f>
        <v/>
      </c>
      <c r="X199" s="43" t="n"/>
      <c r="Y199" s="705" t="n"/>
      <c r="Z199" s="705" t="n"/>
    </row>
    <row r="200" ht="16.5" customHeight="1">
      <c r="A200" s="385" t="inlineStr">
        <is>
          <t>Филедворская</t>
        </is>
      </c>
      <c r="B200" s="653" t="n"/>
      <c r="C200" s="653" t="n"/>
      <c r="D200" s="653" t="n"/>
      <c r="E200" s="653" t="n"/>
      <c r="F200" s="653" t="n"/>
      <c r="G200" s="653" t="n"/>
      <c r="H200" s="653" t="n"/>
      <c r="I200" s="653" t="n"/>
      <c r="J200" s="653" t="n"/>
      <c r="K200" s="653" t="n"/>
      <c r="L200" s="653" t="n"/>
      <c r="M200" s="653" t="n"/>
      <c r="N200" s="653" t="n"/>
      <c r="O200" s="653" t="n"/>
      <c r="P200" s="653" t="n"/>
      <c r="Q200" s="653" t="n"/>
      <c r="R200" s="653" t="n"/>
      <c r="S200" s="653" t="n"/>
      <c r="T200" s="653" t="n"/>
      <c r="U200" s="653" t="n"/>
      <c r="V200" s="653" t="n"/>
      <c r="W200" s="653" t="n"/>
      <c r="X200" s="653" t="n"/>
      <c r="Y200" s="385" t="n"/>
      <c r="Z200" s="385" t="n"/>
    </row>
    <row r="201" ht="14.25" customHeight="1">
      <c r="A201" s="386" t="inlineStr">
        <is>
          <t>Копченые колбасы</t>
        </is>
      </c>
      <c r="B201" s="653" t="n"/>
      <c r="C201" s="653" t="n"/>
      <c r="D201" s="653" t="n"/>
      <c r="E201" s="653" t="n"/>
      <c r="F201" s="653" t="n"/>
      <c r="G201" s="653" t="n"/>
      <c r="H201" s="653" t="n"/>
      <c r="I201" s="653" t="n"/>
      <c r="J201" s="653" t="n"/>
      <c r="K201" s="653" t="n"/>
      <c r="L201" s="653" t="n"/>
      <c r="M201" s="653" t="n"/>
      <c r="N201" s="653" t="n"/>
      <c r="O201" s="653" t="n"/>
      <c r="P201" s="653" t="n"/>
      <c r="Q201" s="653" t="n"/>
      <c r="R201" s="653" t="n"/>
      <c r="S201" s="653" t="n"/>
      <c r="T201" s="653" t="n"/>
      <c r="U201" s="653" t="n"/>
      <c r="V201" s="653" t="n"/>
      <c r="W201" s="653" t="n"/>
      <c r="X201" s="653" t="n"/>
      <c r="Y201" s="386" t="n"/>
      <c r="Z201" s="386" t="n"/>
    </row>
    <row r="202" ht="27" customHeight="1">
      <c r="A202" s="64" t="inlineStr">
        <is>
          <t>SU002617</t>
        </is>
      </c>
      <c r="B202" s="64" t="inlineStr">
        <is>
          <t>P002951</t>
        </is>
      </c>
      <c r="C202" s="37" t="n">
        <v>4301031151</v>
      </c>
      <c r="D202" s="387" t="n">
        <v>4607091389845</v>
      </c>
      <c r="E202" s="665" t="n"/>
      <c r="F202" s="697" t="n">
        <v>0.35</v>
      </c>
      <c r="G202" s="38" t="n">
        <v>6</v>
      </c>
      <c r="H202" s="697" t="n">
        <v>2.1</v>
      </c>
      <c r="I202" s="697" t="n">
        <v>2.2</v>
      </c>
      <c r="J202" s="38" t="n">
        <v>234</v>
      </c>
      <c r="K202" s="38" t="inlineStr">
        <is>
          <t>18</t>
        </is>
      </c>
      <c r="L202" s="39" t="inlineStr">
        <is>
          <t>СК2</t>
        </is>
      </c>
      <c r="M202" s="38" t="n">
        <v>40</v>
      </c>
      <c r="N202" s="81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699" t="n"/>
      <c r="P202" s="699" t="n"/>
      <c r="Q202" s="699" t="n"/>
      <c r="R202" s="665" t="n"/>
      <c r="S202" s="40" t="inlineStr"/>
      <c r="T202" s="40" t="inlineStr"/>
      <c r="U202" s="41" t="inlineStr">
        <is>
          <t>кг</t>
        </is>
      </c>
      <c r="V202" s="700" t="n">
        <v>0</v>
      </c>
      <c r="W202" s="701">
        <f>IFERROR(IF(V202="",0,CEILING((V202/$H202),1)*$H202),"")</f>
        <v/>
      </c>
      <c r="X202" s="42">
        <f>IFERROR(IF(W202=0,"",ROUNDUP(W202/H202,0)*0.00502),"")</f>
        <v/>
      </c>
      <c r="Y202" s="69" t="inlineStr"/>
      <c r="Z202" s="70" t="inlineStr"/>
      <c r="AD202" s="71" t="n"/>
      <c r="BA202" s="183" t="inlineStr">
        <is>
          <t>КИ</t>
        </is>
      </c>
    </row>
    <row r="203">
      <c r="A203" s="395" t="n"/>
      <c r="B203" s="653" t="n"/>
      <c r="C203" s="653" t="n"/>
      <c r="D203" s="653" t="n"/>
      <c r="E203" s="653" t="n"/>
      <c r="F203" s="653" t="n"/>
      <c r="G203" s="653" t="n"/>
      <c r="H203" s="653" t="n"/>
      <c r="I203" s="653" t="n"/>
      <c r="J203" s="653" t="n"/>
      <c r="K203" s="653" t="n"/>
      <c r="L203" s="653" t="n"/>
      <c r="M203" s="702" t="n"/>
      <c r="N203" s="703" t="inlineStr">
        <is>
          <t>Итого</t>
        </is>
      </c>
      <c r="O203" s="673" t="n"/>
      <c r="P203" s="673" t="n"/>
      <c r="Q203" s="673" t="n"/>
      <c r="R203" s="673" t="n"/>
      <c r="S203" s="673" t="n"/>
      <c r="T203" s="674" t="n"/>
      <c r="U203" s="43" t="inlineStr">
        <is>
          <t>кор</t>
        </is>
      </c>
      <c r="V203" s="704">
        <f>IFERROR(V202/H202,"0")</f>
        <v/>
      </c>
      <c r="W203" s="704">
        <f>IFERROR(W202/H202,"0")</f>
        <v/>
      </c>
      <c r="X203" s="704">
        <f>IFERROR(IF(X202="",0,X202),"0")</f>
        <v/>
      </c>
      <c r="Y203" s="705" t="n"/>
      <c r="Z203" s="705" t="n"/>
    </row>
    <row r="204">
      <c r="A204" s="653" t="n"/>
      <c r="B204" s="653" t="n"/>
      <c r="C204" s="653" t="n"/>
      <c r="D204" s="653" t="n"/>
      <c r="E204" s="653" t="n"/>
      <c r="F204" s="653" t="n"/>
      <c r="G204" s="653" t="n"/>
      <c r="H204" s="653" t="n"/>
      <c r="I204" s="653" t="n"/>
      <c r="J204" s="653" t="n"/>
      <c r="K204" s="653" t="n"/>
      <c r="L204" s="653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кг</t>
        </is>
      </c>
      <c r="V204" s="704">
        <f>IFERROR(SUM(V202:V202),"0")</f>
        <v/>
      </c>
      <c r="W204" s="704">
        <f>IFERROR(SUM(W202:W202),"0")</f>
        <v/>
      </c>
      <c r="X204" s="43" t="n"/>
      <c r="Y204" s="705" t="n"/>
      <c r="Z204" s="705" t="n"/>
    </row>
    <row r="205" ht="16.5" customHeight="1">
      <c r="A205" s="385" t="inlineStr">
        <is>
          <t>Бордо</t>
        </is>
      </c>
      <c r="B205" s="653" t="n"/>
      <c r="C205" s="653" t="n"/>
      <c r="D205" s="653" t="n"/>
      <c r="E205" s="653" t="n"/>
      <c r="F205" s="653" t="n"/>
      <c r="G205" s="653" t="n"/>
      <c r="H205" s="653" t="n"/>
      <c r="I205" s="653" t="n"/>
      <c r="J205" s="653" t="n"/>
      <c r="K205" s="653" t="n"/>
      <c r="L205" s="653" t="n"/>
      <c r="M205" s="653" t="n"/>
      <c r="N205" s="653" t="n"/>
      <c r="O205" s="653" t="n"/>
      <c r="P205" s="653" t="n"/>
      <c r="Q205" s="653" t="n"/>
      <c r="R205" s="653" t="n"/>
      <c r="S205" s="653" t="n"/>
      <c r="T205" s="653" t="n"/>
      <c r="U205" s="653" t="n"/>
      <c r="V205" s="653" t="n"/>
      <c r="W205" s="653" t="n"/>
      <c r="X205" s="653" t="n"/>
      <c r="Y205" s="385" t="n"/>
      <c r="Z205" s="385" t="n"/>
    </row>
    <row r="206" ht="14.25" customHeight="1">
      <c r="A206" s="386" t="inlineStr">
        <is>
          <t>Вареные колбасы</t>
        </is>
      </c>
      <c r="B206" s="653" t="n"/>
      <c r="C206" s="653" t="n"/>
      <c r="D206" s="653" t="n"/>
      <c r="E206" s="653" t="n"/>
      <c r="F206" s="653" t="n"/>
      <c r="G206" s="653" t="n"/>
      <c r="H206" s="653" t="n"/>
      <c r="I206" s="653" t="n"/>
      <c r="J206" s="653" t="n"/>
      <c r="K206" s="653" t="n"/>
      <c r="L206" s="653" t="n"/>
      <c r="M206" s="653" t="n"/>
      <c r="N206" s="653" t="n"/>
      <c r="O206" s="653" t="n"/>
      <c r="P206" s="653" t="n"/>
      <c r="Q206" s="653" t="n"/>
      <c r="R206" s="653" t="n"/>
      <c r="S206" s="653" t="n"/>
      <c r="T206" s="653" t="n"/>
      <c r="U206" s="653" t="n"/>
      <c r="V206" s="653" t="n"/>
      <c r="W206" s="653" t="n"/>
      <c r="X206" s="653" t="n"/>
      <c r="Y206" s="386" t="n"/>
      <c r="Z206" s="386" t="n"/>
    </row>
    <row r="207" ht="27" customHeight="1">
      <c r="A207" s="64" t="inlineStr">
        <is>
          <t>SU000057</t>
        </is>
      </c>
      <c r="B207" s="64" t="inlineStr">
        <is>
          <t>P002047</t>
        </is>
      </c>
      <c r="C207" s="37" t="n">
        <v>4301011346</v>
      </c>
      <c r="D207" s="387" t="n">
        <v>4607091387445</v>
      </c>
      <c r="E207" s="665" t="n"/>
      <c r="F207" s="697" t="n">
        <v>0.9</v>
      </c>
      <c r="G207" s="38" t="n">
        <v>10</v>
      </c>
      <c r="H207" s="697" t="n">
        <v>9</v>
      </c>
      <c r="I207" s="697" t="n">
        <v>9.630000000000001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31</v>
      </c>
      <c r="N207" s="81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699" t="n"/>
      <c r="P207" s="699" t="n"/>
      <c r="Q207" s="699" t="n"/>
      <c r="R207" s="665" t="n"/>
      <c r="S207" s="40" t="inlineStr"/>
      <c r="T207" s="40" t="inlineStr"/>
      <c r="U207" s="41" t="inlineStr">
        <is>
          <t>кг</t>
        </is>
      </c>
      <c r="V207" s="700" t="n">
        <v>0</v>
      </c>
      <c r="W207" s="70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P002226</t>
        </is>
      </c>
      <c r="C208" s="37" t="n">
        <v>4301011362</v>
      </c>
      <c r="D208" s="387" t="n">
        <v>4607091386004</v>
      </c>
      <c r="E208" s="665" t="n"/>
      <c r="F208" s="697" t="n">
        <v>1.35</v>
      </c>
      <c r="G208" s="38" t="n">
        <v>8</v>
      </c>
      <c r="H208" s="697" t="n">
        <v>10.8</v>
      </c>
      <c r="I208" s="697" t="n">
        <v>11.28</v>
      </c>
      <c r="J208" s="38" t="n">
        <v>48</v>
      </c>
      <c r="K208" s="38" t="inlineStr">
        <is>
          <t>8</t>
        </is>
      </c>
      <c r="L208" s="39" t="inlineStr">
        <is>
          <t>ВЗ</t>
        </is>
      </c>
      <c r="M208" s="38" t="n">
        <v>55</v>
      </c>
      <c r="N208" s="81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IFERROR(IF(W208=0,"",ROUNDUP(W208/H208,0)*0.02039),"")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P001777</t>
        </is>
      </c>
      <c r="C209" s="37" t="n">
        <v>4301011308</v>
      </c>
      <c r="D209" s="387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SU000058</t>
        </is>
      </c>
      <c r="B210" s="64" t="inlineStr">
        <is>
          <t>P002048</t>
        </is>
      </c>
      <c r="C210" s="37" t="n">
        <v>4301011347</v>
      </c>
      <c r="D210" s="387" t="n">
        <v>4607091386073</v>
      </c>
      <c r="E210" s="665" t="n"/>
      <c r="F210" s="697" t="n">
        <v>0.9</v>
      </c>
      <c r="G210" s="38" t="n">
        <v>10</v>
      </c>
      <c r="H210" s="697" t="n">
        <v>9</v>
      </c>
      <c r="I210" s="697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87" t="n">
        <v>4607091387322</v>
      </c>
      <c r="E211" s="665" t="n"/>
      <c r="F211" s="697" t="n">
        <v>1.35</v>
      </c>
      <c r="G211" s="38" t="n">
        <v>8</v>
      </c>
      <c r="H211" s="697" t="n">
        <v>10.8</v>
      </c>
      <c r="I211" s="697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87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SU001778</t>
        </is>
      </c>
      <c r="B213" s="64" t="inlineStr">
        <is>
          <t>P001778</t>
        </is>
      </c>
      <c r="C213" s="37" t="n">
        <v>4301011311</v>
      </c>
      <c r="D213" s="387" t="n">
        <v>4607091387377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SU000043</t>
        </is>
      </c>
      <c r="B214" s="64" t="inlineStr">
        <is>
          <t>P001807</t>
        </is>
      </c>
      <c r="C214" s="37" t="n">
        <v>4301010945</v>
      </c>
      <c r="D214" s="387" t="n">
        <v>4607091387353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SU001800</t>
        </is>
      </c>
      <c r="B215" s="64" t="inlineStr">
        <is>
          <t>P001800</t>
        </is>
      </c>
      <c r="C215" s="37" t="n">
        <v>4301011328</v>
      </c>
      <c r="D215" s="387" t="n">
        <v>4607091386011</v>
      </c>
      <c r="E215" s="665" t="n"/>
      <c r="F215" s="697" t="n">
        <v>0.5</v>
      </c>
      <c r="G215" s="38" t="n">
        <v>10</v>
      </c>
      <c r="H215" s="697" t="n">
        <v>5</v>
      </c>
      <c r="I215" s="697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SU001805</t>
        </is>
      </c>
      <c r="B216" s="64" t="inlineStr">
        <is>
          <t>P001805</t>
        </is>
      </c>
      <c r="C216" s="37" t="n">
        <v>4301011329</v>
      </c>
      <c r="D216" s="387" t="n">
        <v>4607091387308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SU001829</t>
        </is>
      </c>
      <c r="B217" s="64" t="inlineStr">
        <is>
          <t>P001829</t>
        </is>
      </c>
      <c r="C217" s="37" t="n">
        <v>4301011049</v>
      </c>
      <c r="D217" s="387" t="n">
        <v>4607091387339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SU002787</t>
        </is>
      </c>
      <c r="B218" s="64" t="inlineStr">
        <is>
          <t>P003189</t>
        </is>
      </c>
      <c r="C218" s="37" t="n">
        <v>4301011433</v>
      </c>
      <c r="D218" s="387" t="n">
        <v>4680115882638</v>
      </c>
      <c r="E218" s="665" t="n"/>
      <c r="F218" s="697" t="n">
        <v>0.4</v>
      </c>
      <c r="G218" s="38" t="n">
        <v>10</v>
      </c>
      <c r="H218" s="697" t="n">
        <v>4</v>
      </c>
      <c r="I218" s="69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SU002894</t>
        </is>
      </c>
      <c r="B219" s="64" t="inlineStr">
        <is>
          <t>P003314</t>
        </is>
      </c>
      <c r="C219" s="37" t="n">
        <v>4301011573</v>
      </c>
      <c r="D219" s="387" t="n">
        <v>4680115881938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SU000078</t>
        </is>
      </c>
      <c r="B220" s="64" t="inlineStr">
        <is>
          <t>P001806</t>
        </is>
      </c>
      <c r="C220" s="37" t="n">
        <v>4301010944</v>
      </c>
      <c r="D220" s="387" t="n">
        <v>4607091387346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SU002616</t>
        </is>
      </c>
      <c r="B221" s="64" t="inlineStr">
        <is>
          <t>P002950</t>
        </is>
      </c>
      <c r="C221" s="37" t="n">
        <v>4301011353</v>
      </c>
      <c r="D221" s="387" t="n">
        <v>4607091389807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95" t="n"/>
      <c r="B222" s="653" t="n"/>
      <c r="C222" s="653" t="n"/>
      <c r="D222" s="653" t="n"/>
      <c r="E222" s="653" t="n"/>
      <c r="F222" s="653" t="n"/>
      <c r="G222" s="653" t="n"/>
      <c r="H222" s="653" t="n"/>
      <c r="I222" s="653" t="n"/>
      <c r="J222" s="653" t="n"/>
      <c r="K222" s="653" t="n"/>
      <c r="L222" s="653" t="n"/>
      <c r="M222" s="702" t="n"/>
      <c r="N222" s="703" t="inlineStr">
        <is>
          <t>Итого</t>
        </is>
      </c>
      <c r="O222" s="673" t="n"/>
      <c r="P222" s="673" t="n"/>
      <c r="Q222" s="673" t="n"/>
      <c r="R222" s="673" t="n"/>
      <c r="S222" s="673" t="n"/>
      <c r="T222" s="674" t="n"/>
      <c r="U222" s="43" t="inlineStr">
        <is>
          <t>кор</t>
        </is>
      </c>
      <c r="V222" s="70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70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70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705" t="n"/>
      <c r="Z222" s="705" t="n"/>
    </row>
    <row r="223">
      <c r="A223" s="653" t="n"/>
      <c r="B223" s="653" t="n"/>
      <c r="C223" s="653" t="n"/>
      <c r="D223" s="653" t="n"/>
      <c r="E223" s="653" t="n"/>
      <c r="F223" s="653" t="n"/>
      <c r="G223" s="653" t="n"/>
      <c r="H223" s="653" t="n"/>
      <c r="I223" s="653" t="n"/>
      <c r="J223" s="653" t="n"/>
      <c r="K223" s="653" t="n"/>
      <c r="L223" s="653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кг</t>
        </is>
      </c>
      <c r="V223" s="704">
        <f>IFERROR(SUM(V207:V221),"0")</f>
        <v/>
      </c>
      <c r="W223" s="704">
        <f>IFERROR(SUM(W207:W221),"0")</f>
        <v/>
      </c>
      <c r="X223" s="43" t="n"/>
      <c r="Y223" s="705" t="n"/>
      <c r="Z223" s="705" t="n"/>
    </row>
    <row r="224" ht="14.25" customHeight="1">
      <c r="A224" s="386" t="inlineStr">
        <is>
          <t>Ветчины</t>
        </is>
      </c>
      <c r="B224" s="653" t="n"/>
      <c r="C224" s="653" t="n"/>
      <c r="D224" s="653" t="n"/>
      <c r="E224" s="653" t="n"/>
      <c r="F224" s="653" t="n"/>
      <c r="G224" s="653" t="n"/>
      <c r="H224" s="653" t="n"/>
      <c r="I224" s="653" t="n"/>
      <c r="J224" s="653" t="n"/>
      <c r="K224" s="653" t="n"/>
      <c r="L224" s="653" t="n"/>
      <c r="M224" s="653" t="n"/>
      <c r="N224" s="653" t="n"/>
      <c r="O224" s="653" t="n"/>
      <c r="P224" s="653" t="n"/>
      <c r="Q224" s="653" t="n"/>
      <c r="R224" s="653" t="n"/>
      <c r="S224" s="653" t="n"/>
      <c r="T224" s="653" t="n"/>
      <c r="U224" s="653" t="n"/>
      <c r="V224" s="653" t="n"/>
      <c r="W224" s="653" t="n"/>
      <c r="X224" s="653" t="n"/>
      <c r="Y224" s="386" t="n"/>
      <c r="Z224" s="386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87" t="n">
        <v>4680115881914</v>
      </c>
      <c r="E225" s="665" t="n"/>
      <c r="F225" s="697" t="n">
        <v>0.4</v>
      </c>
      <c r="G225" s="38" t="n">
        <v>10</v>
      </c>
      <c r="H225" s="697" t="n">
        <v>4</v>
      </c>
      <c r="I225" s="69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3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99" t="n"/>
      <c r="P225" s="699" t="n"/>
      <c r="Q225" s="699" t="n"/>
      <c r="R225" s="665" t="n"/>
      <c r="S225" s="40" t="inlineStr"/>
      <c r="T225" s="40" t="inlineStr"/>
      <c r="U225" s="41" t="inlineStr">
        <is>
          <t>кг</t>
        </is>
      </c>
      <c r="V225" s="700" t="n">
        <v>0</v>
      </c>
      <c r="W225" s="70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95" t="n"/>
      <c r="B226" s="653" t="n"/>
      <c r="C226" s="653" t="n"/>
      <c r="D226" s="653" t="n"/>
      <c r="E226" s="653" t="n"/>
      <c r="F226" s="653" t="n"/>
      <c r="G226" s="653" t="n"/>
      <c r="H226" s="653" t="n"/>
      <c r="I226" s="653" t="n"/>
      <c r="J226" s="653" t="n"/>
      <c r="K226" s="653" t="n"/>
      <c r="L226" s="653" t="n"/>
      <c r="M226" s="702" t="n"/>
      <c r="N226" s="703" t="inlineStr">
        <is>
          <t>Итого</t>
        </is>
      </c>
      <c r="O226" s="673" t="n"/>
      <c r="P226" s="673" t="n"/>
      <c r="Q226" s="673" t="n"/>
      <c r="R226" s="673" t="n"/>
      <c r="S226" s="673" t="n"/>
      <c r="T226" s="674" t="n"/>
      <c r="U226" s="43" t="inlineStr">
        <is>
          <t>кор</t>
        </is>
      </c>
      <c r="V226" s="704">
        <f>IFERROR(V225/H225,"0")</f>
        <v/>
      </c>
      <c r="W226" s="704">
        <f>IFERROR(W225/H225,"0")</f>
        <v/>
      </c>
      <c r="X226" s="704">
        <f>IFERROR(IF(X225="",0,X225),"0")</f>
        <v/>
      </c>
      <c r="Y226" s="705" t="n"/>
      <c r="Z226" s="705" t="n"/>
    </row>
    <row r="227">
      <c r="A227" s="653" t="n"/>
      <c r="B227" s="653" t="n"/>
      <c r="C227" s="653" t="n"/>
      <c r="D227" s="653" t="n"/>
      <c r="E227" s="653" t="n"/>
      <c r="F227" s="653" t="n"/>
      <c r="G227" s="653" t="n"/>
      <c r="H227" s="653" t="n"/>
      <c r="I227" s="653" t="n"/>
      <c r="J227" s="653" t="n"/>
      <c r="K227" s="653" t="n"/>
      <c r="L227" s="653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кг</t>
        </is>
      </c>
      <c r="V227" s="704">
        <f>IFERROR(SUM(V225:V225),"0")</f>
        <v/>
      </c>
      <c r="W227" s="704">
        <f>IFERROR(SUM(W225:W225),"0")</f>
        <v/>
      </c>
      <c r="X227" s="43" t="n"/>
      <c r="Y227" s="705" t="n"/>
      <c r="Z227" s="705" t="n"/>
    </row>
    <row r="228" ht="14.25" customHeight="1">
      <c r="A228" s="386" t="inlineStr">
        <is>
          <t>Копченые колбасы</t>
        </is>
      </c>
      <c r="B228" s="653" t="n"/>
      <c r="C228" s="653" t="n"/>
      <c r="D228" s="653" t="n"/>
      <c r="E228" s="653" t="n"/>
      <c r="F228" s="653" t="n"/>
      <c r="G228" s="653" t="n"/>
      <c r="H228" s="653" t="n"/>
      <c r="I228" s="653" t="n"/>
      <c r="J228" s="653" t="n"/>
      <c r="K228" s="653" t="n"/>
      <c r="L228" s="653" t="n"/>
      <c r="M228" s="653" t="n"/>
      <c r="N228" s="653" t="n"/>
      <c r="O228" s="653" t="n"/>
      <c r="P228" s="653" t="n"/>
      <c r="Q228" s="653" t="n"/>
      <c r="R228" s="653" t="n"/>
      <c r="S228" s="653" t="n"/>
      <c r="T228" s="653" t="n"/>
      <c r="U228" s="653" t="n"/>
      <c r="V228" s="653" t="n"/>
      <c r="W228" s="653" t="n"/>
      <c r="X228" s="653" t="n"/>
      <c r="Y228" s="386" t="n"/>
      <c r="Z228" s="386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87" t="n">
        <v>4607091387193</v>
      </c>
      <c r="E229" s="665" t="n"/>
      <c r="F229" s="697" t="n">
        <v>0.7</v>
      </c>
      <c r="G229" s="38" t="n">
        <v>6</v>
      </c>
      <c r="H229" s="697" t="n">
        <v>4.2</v>
      </c>
      <c r="I229" s="69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99" t="n"/>
      <c r="P229" s="699" t="n"/>
      <c r="Q229" s="699" t="n"/>
      <c r="R229" s="665" t="n"/>
      <c r="S229" s="40" t="inlineStr"/>
      <c r="T229" s="40" t="inlineStr"/>
      <c r="U229" s="41" t="inlineStr">
        <is>
          <t>кг</t>
        </is>
      </c>
      <c r="V229" s="700" t="n">
        <v>0</v>
      </c>
      <c r="W229" s="70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87" t="n">
        <v>4607091387230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87" t="n">
        <v>4607091387285</v>
      </c>
      <c r="E231" s="665" t="n"/>
      <c r="F231" s="697" t="n">
        <v>0.35</v>
      </c>
      <c r="G231" s="38" t="n">
        <v>6</v>
      </c>
      <c r="H231" s="697" t="n">
        <v>2.1</v>
      </c>
      <c r="I231" s="69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0</v>
      </c>
      <c r="W231" s="70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95" t="n"/>
      <c r="B232" s="653" t="n"/>
      <c r="C232" s="653" t="n"/>
      <c r="D232" s="653" t="n"/>
      <c r="E232" s="653" t="n"/>
      <c r="F232" s="653" t="n"/>
      <c r="G232" s="653" t="n"/>
      <c r="H232" s="653" t="n"/>
      <c r="I232" s="653" t="n"/>
      <c r="J232" s="653" t="n"/>
      <c r="K232" s="653" t="n"/>
      <c r="L232" s="653" t="n"/>
      <c r="M232" s="702" t="n"/>
      <c r="N232" s="703" t="inlineStr">
        <is>
          <t>Итого</t>
        </is>
      </c>
      <c r="O232" s="673" t="n"/>
      <c r="P232" s="673" t="n"/>
      <c r="Q232" s="673" t="n"/>
      <c r="R232" s="673" t="n"/>
      <c r="S232" s="673" t="n"/>
      <c r="T232" s="674" t="n"/>
      <c r="U232" s="43" t="inlineStr">
        <is>
          <t>кор</t>
        </is>
      </c>
      <c r="V232" s="704">
        <f>IFERROR(V229/H229,"0")+IFERROR(V230/H230,"0")+IFERROR(V231/H231,"0")</f>
        <v/>
      </c>
      <c r="W232" s="704">
        <f>IFERROR(W229/H229,"0")+IFERROR(W230/H230,"0")+IFERROR(W231/H231,"0")</f>
        <v/>
      </c>
      <c r="X232" s="704">
        <f>IFERROR(IF(X229="",0,X229),"0")+IFERROR(IF(X230="",0,X230),"0")+IFERROR(IF(X231="",0,X231),"0")</f>
        <v/>
      </c>
      <c r="Y232" s="705" t="n"/>
      <c r="Z232" s="705" t="n"/>
    </row>
    <row r="233">
      <c r="A233" s="653" t="n"/>
      <c r="B233" s="653" t="n"/>
      <c r="C233" s="653" t="n"/>
      <c r="D233" s="653" t="n"/>
      <c r="E233" s="653" t="n"/>
      <c r="F233" s="653" t="n"/>
      <c r="G233" s="653" t="n"/>
      <c r="H233" s="653" t="n"/>
      <c r="I233" s="653" t="n"/>
      <c r="J233" s="653" t="n"/>
      <c r="K233" s="653" t="n"/>
      <c r="L233" s="653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кг</t>
        </is>
      </c>
      <c r="V233" s="704">
        <f>IFERROR(SUM(V229:V231),"0")</f>
        <v/>
      </c>
      <c r="W233" s="704">
        <f>IFERROR(SUM(W229:W231),"0")</f>
        <v/>
      </c>
      <c r="X233" s="43" t="n"/>
      <c r="Y233" s="705" t="n"/>
      <c r="Z233" s="705" t="n"/>
    </row>
    <row r="234" ht="14.25" customHeight="1">
      <c r="A234" s="386" t="inlineStr">
        <is>
          <t>Сосиски</t>
        </is>
      </c>
      <c r="B234" s="653" t="n"/>
      <c r="C234" s="653" t="n"/>
      <c r="D234" s="653" t="n"/>
      <c r="E234" s="653" t="n"/>
      <c r="F234" s="653" t="n"/>
      <c r="G234" s="653" t="n"/>
      <c r="H234" s="653" t="n"/>
      <c r="I234" s="653" t="n"/>
      <c r="J234" s="653" t="n"/>
      <c r="K234" s="653" t="n"/>
      <c r="L234" s="653" t="n"/>
      <c r="M234" s="653" t="n"/>
      <c r="N234" s="653" t="n"/>
      <c r="O234" s="653" t="n"/>
      <c r="P234" s="653" t="n"/>
      <c r="Q234" s="653" t="n"/>
      <c r="R234" s="653" t="n"/>
      <c r="S234" s="653" t="n"/>
      <c r="T234" s="653" t="n"/>
      <c r="U234" s="653" t="n"/>
      <c r="V234" s="653" t="n"/>
      <c r="W234" s="653" t="n"/>
      <c r="X234" s="653" t="n"/>
      <c r="Y234" s="386" t="n"/>
      <c r="Z234" s="386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87" t="n">
        <v>4607091387766</v>
      </c>
      <c r="E235" s="665" t="n"/>
      <c r="F235" s="697" t="n">
        <v>1.3</v>
      </c>
      <c r="G235" s="38" t="n">
        <v>6</v>
      </c>
      <c r="H235" s="697" t="n">
        <v>7.8</v>
      </c>
      <c r="I235" s="697" t="n">
        <v>8.358000000000001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3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99" t="n"/>
      <c r="P235" s="699" t="n"/>
      <c r="Q235" s="699" t="n"/>
      <c r="R235" s="665" t="n"/>
      <c r="S235" s="40" t="inlineStr"/>
      <c r="T235" s="40" t="inlineStr"/>
      <c r="U235" s="41" t="inlineStr">
        <is>
          <t>кг</t>
        </is>
      </c>
      <c r="V235" s="700" t="n">
        <v>0</v>
      </c>
      <c r="W235" s="70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87" t="n">
        <v>4607091387957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87" t="n">
        <v>4607091387964</v>
      </c>
      <c r="E237" s="665" t="n"/>
      <c r="F237" s="697" t="n">
        <v>1.35</v>
      </c>
      <c r="G237" s="38" t="n">
        <v>6</v>
      </c>
      <c r="H237" s="697" t="n">
        <v>8.1</v>
      </c>
      <c r="I237" s="69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87" t="n">
        <v>4680115883604</v>
      </c>
      <c r="E238" s="665" t="n"/>
      <c r="F238" s="697" t="n">
        <v>0.35</v>
      </c>
      <c r="G238" s="38" t="n">
        <v>6</v>
      </c>
      <c r="H238" s="697" t="n">
        <v>2.1</v>
      </c>
      <c r="I238" s="69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38" t="inlineStr">
        <is>
          <t>Сосиски «Баварские» Фикс.вес 0,35 П/а ТМ «Стародворье»</t>
        </is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0</v>
      </c>
      <c r="W238" s="70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87" t="n">
        <v>4680115883567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39" t="inlineStr">
        <is>
          <t>Сосиски «Баварские с сыром»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0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87" t="n">
        <v>4607091381672</v>
      </c>
      <c r="E240" s="665" t="n"/>
      <c r="F240" s="697" t="n">
        <v>0.6</v>
      </c>
      <c r="G240" s="38" t="n">
        <v>6</v>
      </c>
      <c r="H240" s="697" t="n">
        <v>3.6</v>
      </c>
      <c r="I240" s="69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87" t="n">
        <v>4607091387537</v>
      </c>
      <c r="E241" s="665" t="n"/>
      <c r="F241" s="697" t="n">
        <v>0.45</v>
      </c>
      <c r="G241" s="38" t="n">
        <v>6</v>
      </c>
      <c r="H241" s="697" t="n">
        <v>2.7</v>
      </c>
      <c r="I241" s="69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87" t="n">
        <v>4607091387513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87" t="n">
        <v>4680115880511</v>
      </c>
      <c r="E243" s="665" t="n"/>
      <c r="F243" s="697" t="n">
        <v>0.33</v>
      </c>
      <c r="G243" s="38" t="n">
        <v>6</v>
      </c>
      <c r="H243" s="697" t="n">
        <v>1.98</v>
      </c>
      <c r="I243" s="69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4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95" t="n"/>
      <c r="B244" s="653" t="n"/>
      <c r="C244" s="653" t="n"/>
      <c r="D244" s="653" t="n"/>
      <c r="E244" s="653" t="n"/>
      <c r="F244" s="653" t="n"/>
      <c r="G244" s="653" t="n"/>
      <c r="H244" s="653" t="n"/>
      <c r="I244" s="653" t="n"/>
      <c r="J244" s="653" t="n"/>
      <c r="K244" s="653" t="n"/>
      <c r="L244" s="653" t="n"/>
      <c r="M244" s="702" t="n"/>
      <c r="N244" s="703" t="inlineStr">
        <is>
          <t>Итого</t>
        </is>
      </c>
      <c r="O244" s="673" t="n"/>
      <c r="P244" s="673" t="n"/>
      <c r="Q244" s="673" t="n"/>
      <c r="R244" s="673" t="n"/>
      <c r="S244" s="673" t="n"/>
      <c r="T244" s="674" t="n"/>
      <c r="U244" s="43" t="inlineStr">
        <is>
          <t>кор</t>
        </is>
      </c>
      <c r="V244" s="704">
        <f>IFERROR(V235/H235,"0")+IFERROR(V236/H236,"0")+IFERROR(V237/H237,"0")+IFERROR(V238/H238,"0")+IFERROR(V239/H239,"0")+IFERROR(V240/H240,"0")+IFERROR(V241/H241,"0")+IFERROR(V242/H242,"0")+IFERROR(V243/H243,"0")</f>
        <v/>
      </c>
      <c r="W244" s="704">
        <f>IFERROR(W235/H235,"0")+IFERROR(W236/H236,"0")+IFERROR(W237/H237,"0")+IFERROR(W238/H238,"0")+IFERROR(W239/H239,"0")+IFERROR(W240/H240,"0")+IFERROR(W241/H241,"0")+IFERROR(W242/H242,"0")+IFERROR(W243/H243,"0")</f>
        <v/>
      </c>
      <c r="X244" s="70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705" t="n"/>
      <c r="Z244" s="705" t="n"/>
    </row>
    <row r="245">
      <c r="A245" s="653" t="n"/>
      <c r="B245" s="653" t="n"/>
      <c r="C245" s="653" t="n"/>
      <c r="D245" s="653" t="n"/>
      <c r="E245" s="653" t="n"/>
      <c r="F245" s="653" t="n"/>
      <c r="G245" s="653" t="n"/>
      <c r="H245" s="653" t="n"/>
      <c r="I245" s="653" t="n"/>
      <c r="J245" s="653" t="n"/>
      <c r="K245" s="653" t="n"/>
      <c r="L245" s="653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кг</t>
        </is>
      </c>
      <c r="V245" s="704">
        <f>IFERROR(SUM(V235:V243),"0")</f>
        <v/>
      </c>
      <c r="W245" s="704">
        <f>IFERROR(SUM(W235:W243),"0")</f>
        <v/>
      </c>
      <c r="X245" s="43" t="n"/>
      <c r="Y245" s="705" t="n"/>
      <c r="Z245" s="705" t="n"/>
    </row>
    <row r="246" ht="14.25" customHeight="1">
      <c r="A246" s="386" t="inlineStr">
        <is>
          <t>Сардельки</t>
        </is>
      </c>
      <c r="B246" s="653" t="n"/>
      <c r="C246" s="653" t="n"/>
      <c r="D246" s="653" t="n"/>
      <c r="E246" s="653" t="n"/>
      <c r="F246" s="653" t="n"/>
      <c r="G246" s="653" t="n"/>
      <c r="H246" s="653" t="n"/>
      <c r="I246" s="653" t="n"/>
      <c r="J246" s="653" t="n"/>
      <c r="K246" s="653" t="n"/>
      <c r="L246" s="653" t="n"/>
      <c r="M246" s="653" t="n"/>
      <c r="N246" s="653" t="n"/>
      <c r="O246" s="653" t="n"/>
      <c r="P246" s="653" t="n"/>
      <c r="Q246" s="653" t="n"/>
      <c r="R246" s="653" t="n"/>
      <c r="S246" s="653" t="n"/>
      <c r="T246" s="653" t="n"/>
      <c r="U246" s="653" t="n"/>
      <c r="V246" s="653" t="n"/>
      <c r="W246" s="653" t="n"/>
      <c r="X246" s="653" t="n"/>
      <c r="Y246" s="386" t="n"/>
      <c r="Z246" s="386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87" t="n">
        <v>4607091380880</v>
      </c>
      <c r="E247" s="665" t="n"/>
      <c r="F247" s="697" t="n">
        <v>1.4</v>
      </c>
      <c r="G247" s="38" t="n">
        <v>6</v>
      </c>
      <c r="H247" s="697" t="n">
        <v>8.4</v>
      </c>
      <c r="I247" s="69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99" t="n"/>
      <c r="P247" s="699" t="n"/>
      <c r="Q247" s="699" t="n"/>
      <c r="R247" s="665" t="n"/>
      <c r="S247" s="40" t="inlineStr"/>
      <c r="T247" s="40" t="inlineStr"/>
      <c r="U247" s="41" t="inlineStr">
        <is>
          <t>кг</t>
        </is>
      </c>
      <c r="V247" s="700" t="n">
        <v>0</v>
      </c>
      <c r="W247" s="70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87" t="n">
        <v>4607091384482</v>
      </c>
      <c r="E248" s="665" t="n"/>
      <c r="F248" s="697" t="n">
        <v>1.3</v>
      </c>
      <c r="G248" s="38" t="n">
        <v>6</v>
      </c>
      <c r="H248" s="697" t="n">
        <v>7.8</v>
      </c>
      <c r="I248" s="69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87" t="n">
        <v>4607091380897</v>
      </c>
      <c r="E249" s="665" t="n"/>
      <c r="F249" s="697" t="n">
        <v>1.4</v>
      </c>
      <c r="G249" s="38" t="n">
        <v>6</v>
      </c>
      <c r="H249" s="697" t="n">
        <v>8.4</v>
      </c>
      <c r="I249" s="69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95" t="n"/>
      <c r="B250" s="653" t="n"/>
      <c r="C250" s="653" t="n"/>
      <c r="D250" s="653" t="n"/>
      <c r="E250" s="653" t="n"/>
      <c r="F250" s="653" t="n"/>
      <c r="G250" s="653" t="n"/>
      <c r="H250" s="653" t="n"/>
      <c r="I250" s="653" t="n"/>
      <c r="J250" s="653" t="n"/>
      <c r="K250" s="653" t="n"/>
      <c r="L250" s="653" t="n"/>
      <c r="M250" s="702" t="n"/>
      <c r="N250" s="703" t="inlineStr">
        <is>
          <t>Итого</t>
        </is>
      </c>
      <c r="O250" s="673" t="n"/>
      <c r="P250" s="673" t="n"/>
      <c r="Q250" s="673" t="n"/>
      <c r="R250" s="673" t="n"/>
      <c r="S250" s="673" t="n"/>
      <c r="T250" s="674" t="n"/>
      <c r="U250" s="43" t="inlineStr">
        <is>
          <t>кор</t>
        </is>
      </c>
      <c r="V250" s="704">
        <f>IFERROR(V247/H247,"0")+IFERROR(V248/H248,"0")+IFERROR(V249/H249,"0")</f>
        <v/>
      </c>
      <c r="W250" s="704">
        <f>IFERROR(W247/H247,"0")+IFERROR(W248/H248,"0")+IFERROR(W249/H249,"0")</f>
        <v/>
      </c>
      <c r="X250" s="704">
        <f>IFERROR(IF(X247="",0,X247),"0")+IFERROR(IF(X248="",0,X248),"0")+IFERROR(IF(X249="",0,X249),"0")</f>
        <v/>
      </c>
      <c r="Y250" s="705" t="n"/>
      <c r="Z250" s="705" t="n"/>
    </row>
    <row r="251">
      <c r="A251" s="653" t="n"/>
      <c r="B251" s="653" t="n"/>
      <c r="C251" s="653" t="n"/>
      <c r="D251" s="653" t="n"/>
      <c r="E251" s="653" t="n"/>
      <c r="F251" s="653" t="n"/>
      <c r="G251" s="653" t="n"/>
      <c r="H251" s="653" t="n"/>
      <c r="I251" s="653" t="n"/>
      <c r="J251" s="653" t="n"/>
      <c r="K251" s="653" t="n"/>
      <c r="L251" s="653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кг</t>
        </is>
      </c>
      <c r="V251" s="704">
        <f>IFERROR(SUM(V247:V249),"0")</f>
        <v/>
      </c>
      <c r="W251" s="704">
        <f>IFERROR(SUM(W247:W249),"0")</f>
        <v/>
      </c>
      <c r="X251" s="43" t="n"/>
      <c r="Y251" s="705" t="n"/>
      <c r="Z251" s="705" t="n"/>
    </row>
    <row r="252" ht="14.25" customHeight="1">
      <c r="A252" s="386" t="inlineStr">
        <is>
          <t>Сырокопченые колбасы</t>
        </is>
      </c>
      <c r="B252" s="653" t="n"/>
      <c r="C252" s="653" t="n"/>
      <c r="D252" s="653" t="n"/>
      <c r="E252" s="653" t="n"/>
      <c r="F252" s="653" t="n"/>
      <c r="G252" s="653" t="n"/>
      <c r="H252" s="653" t="n"/>
      <c r="I252" s="653" t="n"/>
      <c r="J252" s="653" t="n"/>
      <c r="K252" s="653" t="n"/>
      <c r="L252" s="653" t="n"/>
      <c r="M252" s="653" t="n"/>
      <c r="N252" s="653" t="n"/>
      <c r="O252" s="653" t="n"/>
      <c r="P252" s="653" t="n"/>
      <c r="Q252" s="653" t="n"/>
      <c r="R252" s="653" t="n"/>
      <c r="S252" s="653" t="n"/>
      <c r="T252" s="653" t="n"/>
      <c r="U252" s="653" t="n"/>
      <c r="V252" s="653" t="n"/>
      <c r="W252" s="653" t="n"/>
      <c r="X252" s="653" t="n"/>
      <c r="Y252" s="386" t="n"/>
      <c r="Z252" s="386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87" t="n">
        <v>4607091388374</v>
      </c>
      <c r="E253" s="665" t="n"/>
      <c r="F253" s="697" t="n">
        <v>0.38</v>
      </c>
      <c r="G253" s="38" t="n">
        <v>8</v>
      </c>
      <c r="H253" s="697" t="n">
        <v>3.04</v>
      </c>
      <c r="I253" s="69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7" t="inlineStr">
        <is>
          <t>С/к колбасы Княжеская Бордо Весовые б/о терм/п Стародворье</t>
        </is>
      </c>
      <c r="O253" s="699" t="n"/>
      <c r="P253" s="699" t="n"/>
      <c r="Q253" s="699" t="n"/>
      <c r="R253" s="665" t="n"/>
      <c r="S253" s="40" t="inlineStr"/>
      <c r="T253" s="40" t="inlineStr"/>
      <c r="U253" s="41" t="inlineStr">
        <is>
          <t>кг</t>
        </is>
      </c>
      <c r="V253" s="700" t="n">
        <v>0</v>
      </c>
      <c r="W253" s="70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87" t="n">
        <v>4607091388381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Салями Охотничья Бордо Весовые б/о терм/п 180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87" t="n">
        <v>4607091388404</v>
      </c>
      <c r="E255" s="665" t="n"/>
      <c r="F255" s="697" t="n">
        <v>0.17</v>
      </c>
      <c r="G255" s="38" t="n">
        <v>15</v>
      </c>
      <c r="H255" s="697" t="n">
        <v>2.55</v>
      </c>
      <c r="I255" s="69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95" t="n"/>
      <c r="B256" s="653" t="n"/>
      <c r="C256" s="653" t="n"/>
      <c r="D256" s="653" t="n"/>
      <c r="E256" s="653" t="n"/>
      <c r="F256" s="653" t="n"/>
      <c r="G256" s="653" t="n"/>
      <c r="H256" s="653" t="n"/>
      <c r="I256" s="653" t="n"/>
      <c r="J256" s="653" t="n"/>
      <c r="K256" s="653" t="n"/>
      <c r="L256" s="653" t="n"/>
      <c r="M256" s="702" t="n"/>
      <c r="N256" s="703" t="inlineStr">
        <is>
          <t>Итого</t>
        </is>
      </c>
      <c r="O256" s="673" t="n"/>
      <c r="P256" s="673" t="n"/>
      <c r="Q256" s="673" t="n"/>
      <c r="R256" s="673" t="n"/>
      <c r="S256" s="673" t="n"/>
      <c r="T256" s="674" t="n"/>
      <c r="U256" s="43" t="inlineStr">
        <is>
          <t>кор</t>
        </is>
      </c>
      <c r="V256" s="704">
        <f>IFERROR(V253/H253,"0")+IFERROR(V254/H254,"0")+IFERROR(V255/H255,"0")</f>
        <v/>
      </c>
      <c r="W256" s="704">
        <f>IFERROR(W253/H253,"0")+IFERROR(W254/H254,"0")+IFERROR(W255/H255,"0")</f>
        <v/>
      </c>
      <c r="X256" s="704">
        <f>IFERROR(IF(X253="",0,X253),"0")+IFERROR(IF(X254="",0,X254),"0")+IFERROR(IF(X255="",0,X255),"0")</f>
        <v/>
      </c>
      <c r="Y256" s="705" t="n"/>
      <c r="Z256" s="705" t="n"/>
    </row>
    <row r="257">
      <c r="A257" s="653" t="n"/>
      <c r="B257" s="653" t="n"/>
      <c r="C257" s="653" t="n"/>
      <c r="D257" s="653" t="n"/>
      <c r="E257" s="653" t="n"/>
      <c r="F257" s="653" t="n"/>
      <c r="G257" s="653" t="n"/>
      <c r="H257" s="653" t="n"/>
      <c r="I257" s="653" t="n"/>
      <c r="J257" s="653" t="n"/>
      <c r="K257" s="653" t="n"/>
      <c r="L257" s="653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кг</t>
        </is>
      </c>
      <c r="V257" s="704">
        <f>IFERROR(SUM(V253:V255),"0")</f>
        <v/>
      </c>
      <c r="W257" s="704">
        <f>IFERROR(SUM(W253:W255),"0")</f>
        <v/>
      </c>
      <c r="X257" s="43" t="n"/>
      <c r="Y257" s="705" t="n"/>
      <c r="Z257" s="705" t="n"/>
    </row>
    <row r="258" ht="14.25" customHeight="1">
      <c r="A258" s="386" t="inlineStr">
        <is>
          <t>Паштеты</t>
        </is>
      </c>
      <c r="B258" s="653" t="n"/>
      <c r="C258" s="653" t="n"/>
      <c r="D258" s="653" t="n"/>
      <c r="E258" s="653" t="n"/>
      <c r="F258" s="653" t="n"/>
      <c r="G258" s="653" t="n"/>
      <c r="H258" s="653" t="n"/>
      <c r="I258" s="653" t="n"/>
      <c r="J258" s="653" t="n"/>
      <c r="K258" s="653" t="n"/>
      <c r="L258" s="653" t="n"/>
      <c r="M258" s="653" t="n"/>
      <c r="N258" s="653" t="n"/>
      <c r="O258" s="653" t="n"/>
      <c r="P258" s="653" t="n"/>
      <c r="Q258" s="653" t="n"/>
      <c r="R258" s="653" t="n"/>
      <c r="S258" s="653" t="n"/>
      <c r="T258" s="653" t="n"/>
      <c r="U258" s="653" t="n"/>
      <c r="V258" s="653" t="n"/>
      <c r="W258" s="653" t="n"/>
      <c r="X258" s="653" t="n"/>
      <c r="Y258" s="386" t="n"/>
      <c r="Z258" s="386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87" t="n">
        <v>4680115881808</v>
      </c>
      <c r="E259" s="665" t="n"/>
      <c r="F259" s="697" t="n">
        <v>0.1</v>
      </c>
      <c r="G259" s="38" t="n">
        <v>20</v>
      </c>
      <c r="H259" s="697" t="n">
        <v>2</v>
      </c>
      <c r="I259" s="69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99" t="n"/>
      <c r="P259" s="699" t="n"/>
      <c r="Q259" s="699" t="n"/>
      <c r="R259" s="665" t="n"/>
      <c r="S259" s="40" t="inlineStr"/>
      <c r="T259" s="40" t="inlineStr"/>
      <c r="U259" s="41" t="inlineStr">
        <is>
          <t>кг</t>
        </is>
      </c>
      <c r="V259" s="700" t="n">
        <v>0</v>
      </c>
      <c r="W259" s="70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87" t="n">
        <v>4680115881822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87" t="n">
        <v>4680115880016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95" t="n"/>
      <c r="B262" s="653" t="n"/>
      <c r="C262" s="653" t="n"/>
      <c r="D262" s="653" t="n"/>
      <c r="E262" s="653" t="n"/>
      <c r="F262" s="653" t="n"/>
      <c r="G262" s="653" t="n"/>
      <c r="H262" s="653" t="n"/>
      <c r="I262" s="653" t="n"/>
      <c r="J262" s="653" t="n"/>
      <c r="K262" s="653" t="n"/>
      <c r="L262" s="653" t="n"/>
      <c r="M262" s="702" t="n"/>
      <c r="N262" s="703" t="inlineStr">
        <is>
          <t>Итого</t>
        </is>
      </c>
      <c r="O262" s="673" t="n"/>
      <c r="P262" s="673" t="n"/>
      <c r="Q262" s="673" t="n"/>
      <c r="R262" s="673" t="n"/>
      <c r="S262" s="673" t="n"/>
      <c r="T262" s="674" t="n"/>
      <c r="U262" s="43" t="inlineStr">
        <is>
          <t>кор</t>
        </is>
      </c>
      <c r="V262" s="704">
        <f>IFERROR(V259/H259,"0")+IFERROR(V260/H260,"0")+IFERROR(V261/H261,"0")</f>
        <v/>
      </c>
      <c r="W262" s="704">
        <f>IFERROR(W259/H259,"0")+IFERROR(W260/H260,"0")+IFERROR(W261/H261,"0")</f>
        <v/>
      </c>
      <c r="X262" s="704">
        <f>IFERROR(IF(X259="",0,X259),"0")+IFERROR(IF(X260="",0,X260),"0")+IFERROR(IF(X261="",0,X261),"0")</f>
        <v/>
      </c>
      <c r="Y262" s="705" t="n"/>
      <c r="Z262" s="705" t="n"/>
    </row>
    <row r="263">
      <c r="A263" s="653" t="n"/>
      <c r="B263" s="653" t="n"/>
      <c r="C263" s="653" t="n"/>
      <c r="D263" s="653" t="n"/>
      <c r="E263" s="653" t="n"/>
      <c r="F263" s="653" t="n"/>
      <c r="G263" s="653" t="n"/>
      <c r="H263" s="653" t="n"/>
      <c r="I263" s="653" t="n"/>
      <c r="J263" s="653" t="n"/>
      <c r="K263" s="653" t="n"/>
      <c r="L263" s="653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кг</t>
        </is>
      </c>
      <c r="V263" s="704">
        <f>IFERROR(SUM(V259:V261),"0")</f>
        <v/>
      </c>
      <c r="W263" s="704">
        <f>IFERROR(SUM(W259:W261),"0")</f>
        <v/>
      </c>
      <c r="X263" s="43" t="n"/>
      <c r="Y263" s="705" t="n"/>
      <c r="Z263" s="705" t="n"/>
    </row>
    <row r="264" ht="16.5" customHeight="1">
      <c r="A264" s="385" t="inlineStr">
        <is>
          <t>Фирменная</t>
        </is>
      </c>
      <c r="B264" s="653" t="n"/>
      <c r="C264" s="653" t="n"/>
      <c r="D264" s="653" t="n"/>
      <c r="E264" s="653" t="n"/>
      <c r="F264" s="653" t="n"/>
      <c r="G264" s="653" t="n"/>
      <c r="H264" s="653" t="n"/>
      <c r="I264" s="653" t="n"/>
      <c r="J264" s="653" t="n"/>
      <c r="K264" s="653" t="n"/>
      <c r="L264" s="653" t="n"/>
      <c r="M264" s="653" t="n"/>
      <c r="N264" s="653" t="n"/>
      <c r="O264" s="653" t="n"/>
      <c r="P264" s="653" t="n"/>
      <c r="Q264" s="653" t="n"/>
      <c r="R264" s="653" t="n"/>
      <c r="S264" s="653" t="n"/>
      <c r="T264" s="653" t="n"/>
      <c r="U264" s="653" t="n"/>
      <c r="V264" s="653" t="n"/>
      <c r="W264" s="653" t="n"/>
      <c r="X264" s="653" t="n"/>
      <c r="Y264" s="385" t="n"/>
      <c r="Z264" s="385" t="n"/>
    </row>
    <row r="265" ht="14.25" customHeight="1">
      <c r="A265" s="386" t="inlineStr">
        <is>
          <t>Вареные колбасы</t>
        </is>
      </c>
      <c r="B265" s="653" t="n"/>
      <c r="C265" s="653" t="n"/>
      <c r="D265" s="653" t="n"/>
      <c r="E265" s="653" t="n"/>
      <c r="F265" s="653" t="n"/>
      <c r="G265" s="653" t="n"/>
      <c r="H265" s="653" t="n"/>
      <c r="I265" s="653" t="n"/>
      <c r="J265" s="653" t="n"/>
      <c r="K265" s="653" t="n"/>
      <c r="L265" s="653" t="n"/>
      <c r="M265" s="653" t="n"/>
      <c r="N265" s="653" t="n"/>
      <c r="O265" s="653" t="n"/>
      <c r="P265" s="653" t="n"/>
      <c r="Q265" s="653" t="n"/>
      <c r="R265" s="653" t="n"/>
      <c r="S265" s="653" t="n"/>
      <c r="T265" s="653" t="n"/>
      <c r="U265" s="653" t="n"/>
      <c r="V265" s="653" t="n"/>
      <c r="W265" s="653" t="n"/>
      <c r="X265" s="653" t="n"/>
      <c r="Y265" s="386" t="n"/>
      <c r="Z265" s="386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87" t="n">
        <v>4607091387421</v>
      </c>
      <c r="E266" s="665" t="n"/>
      <c r="F266" s="697" t="n">
        <v>1.35</v>
      </c>
      <c r="G266" s="38" t="n">
        <v>8</v>
      </c>
      <c r="H266" s="697" t="n">
        <v>10.8</v>
      </c>
      <c r="I266" s="69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5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99" t="n"/>
      <c r="P266" s="699" t="n"/>
      <c r="Q266" s="699" t="n"/>
      <c r="R266" s="665" t="n"/>
      <c r="S266" s="40" t="inlineStr"/>
      <c r="T266" s="40" t="inlineStr"/>
      <c r="U266" s="41" t="inlineStr">
        <is>
          <t>кг</t>
        </is>
      </c>
      <c r="V266" s="700" t="n">
        <v>0</v>
      </c>
      <c r="W266" s="70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87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87" t="n">
        <v>4607091387452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87" t="n">
        <v>4607091387452</v>
      </c>
      <c r="E269" s="665" t="n"/>
      <c r="F269" s="697" t="n">
        <v>1.45</v>
      </c>
      <c r="G269" s="38" t="n">
        <v>8</v>
      </c>
      <c r="H269" s="697" t="n">
        <v>11.6</v>
      </c>
      <c r="I269" s="69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6" t="inlineStr">
        <is>
          <t>Вареные колбасы Молочная По-стародворски Фирменная Весовые П/а Стародворье</t>
        </is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87" t="n">
        <v>4607091385984</v>
      </c>
      <c r="E270" s="665" t="n"/>
      <c r="F270" s="697" t="n">
        <v>1.35</v>
      </c>
      <c r="G270" s="38" t="n">
        <v>8</v>
      </c>
      <c r="H270" s="697" t="n">
        <v>10.8</v>
      </c>
      <c r="I270" s="69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87" t="n">
        <v>4607091387438</v>
      </c>
      <c r="E271" s="665" t="n"/>
      <c r="F271" s="697" t="n">
        <v>0.5</v>
      </c>
      <c r="G271" s="38" t="n">
        <v>10</v>
      </c>
      <c r="H271" s="697" t="n">
        <v>5</v>
      </c>
      <c r="I271" s="69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87" t="n">
        <v>4607091387469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5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95" t="n"/>
      <c r="B273" s="653" t="n"/>
      <c r="C273" s="653" t="n"/>
      <c r="D273" s="653" t="n"/>
      <c r="E273" s="653" t="n"/>
      <c r="F273" s="653" t="n"/>
      <c r="G273" s="653" t="n"/>
      <c r="H273" s="653" t="n"/>
      <c r="I273" s="653" t="n"/>
      <c r="J273" s="653" t="n"/>
      <c r="K273" s="653" t="n"/>
      <c r="L273" s="653" t="n"/>
      <c r="M273" s="702" t="n"/>
      <c r="N273" s="703" t="inlineStr">
        <is>
          <t>Итого</t>
        </is>
      </c>
      <c r="O273" s="673" t="n"/>
      <c r="P273" s="673" t="n"/>
      <c r="Q273" s="673" t="n"/>
      <c r="R273" s="673" t="n"/>
      <c r="S273" s="673" t="n"/>
      <c r="T273" s="674" t="n"/>
      <c r="U273" s="43" t="inlineStr">
        <is>
          <t>кор</t>
        </is>
      </c>
      <c r="V273" s="704">
        <f>IFERROR(V266/H266,"0")+IFERROR(V267/H267,"0")+IFERROR(V268/H268,"0")+IFERROR(V269/H269,"0")+IFERROR(V270/H270,"0")+IFERROR(V271/H271,"0")+IFERROR(V272/H272,"0")</f>
        <v/>
      </c>
      <c r="W273" s="704">
        <f>IFERROR(W266/H266,"0")+IFERROR(W267/H267,"0")+IFERROR(W268/H268,"0")+IFERROR(W269/H269,"0")+IFERROR(W270/H270,"0")+IFERROR(W271/H271,"0")+IFERROR(W272/H272,"0")</f>
        <v/>
      </c>
      <c r="X273" s="70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705" t="n"/>
      <c r="Z273" s="705" t="n"/>
    </row>
    <row r="274">
      <c r="A274" s="653" t="n"/>
      <c r="B274" s="653" t="n"/>
      <c r="C274" s="653" t="n"/>
      <c r="D274" s="653" t="n"/>
      <c r="E274" s="653" t="n"/>
      <c r="F274" s="653" t="n"/>
      <c r="G274" s="653" t="n"/>
      <c r="H274" s="653" t="n"/>
      <c r="I274" s="653" t="n"/>
      <c r="J274" s="653" t="n"/>
      <c r="K274" s="653" t="n"/>
      <c r="L274" s="653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кг</t>
        </is>
      </c>
      <c r="V274" s="704">
        <f>IFERROR(SUM(V266:V272),"0")</f>
        <v/>
      </c>
      <c r="W274" s="704">
        <f>IFERROR(SUM(W266:W272),"0")</f>
        <v/>
      </c>
      <c r="X274" s="43" t="n"/>
      <c r="Y274" s="705" t="n"/>
      <c r="Z274" s="705" t="n"/>
    </row>
    <row r="275" ht="14.25" customHeight="1">
      <c r="A275" s="386" t="inlineStr">
        <is>
          <t>Копченые колбасы</t>
        </is>
      </c>
      <c r="B275" s="653" t="n"/>
      <c r="C275" s="653" t="n"/>
      <c r="D275" s="653" t="n"/>
      <c r="E275" s="653" t="n"/>
      <c r="F275" s="653" t="n"/>
      <c r="G275" s="653" t="n"/>
      <c r="H275" s="653" t="n"/>
      <c r="I275" s="653" t="n"/>
      <c r="J275" s="653" t="n"/>
      <c r="K275" s="653" t="n"/>
      <c r="L275" s="653" t="n"/>
      <c r="M275" s="653" t="n"/>
      <c r="N275" s="653" t="n"/>
      <c r="O275" s="653" t="n"/>
      <c r="P275" s="653" t="n"/>
      <c r="Q275" s="653" t="n"/>
      <c r="R275" s="653" t="n"/>
      <c r="S275" s="653" t="n"/>
      <c r="T275" s="653" t="n"/>
      <c r="U275" s="653" t="n"/>
      <c r="V275" s="653" t="n"/>
      <c r="W275" s="653" t="n"/>
      <c r="X275" s="653" t="n"/>
      <c r="Y275" s="386" t="n"/>
      <c r="Z275" s="386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87" t="n">
        <v>4607091387292</v>
      </c>
      <c r="E276" s="665" t="n"/>
      <c r="F276" s="697" t="n">
        <v>0.73</v>
      </c>
      <c r="G276" s="38" t="n">
        <v>6</v>
      </c>
      <c r="H276" s="697" t="n">
        <v>4.38</v>
      </c>
      <c r="I276" s="69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99" t="n"/>
      <c r="P276" s="699" t="n"/>
      <c r="Q276" s="699" t="n"/>
      <c r="R276" s="665" t="n"/>
      <c r="S276" s="40" t="inlineStr"/>
      <c r="T276" s="40" t="inlineStr"/>
      <c r="U276" s="41" t="inlineStr">
        <is>
          <t>кг</t>
        </is>
      </c>
      <c r="V276" s="700" t="n">
        <v>0</v>
      </c>
      <c r="W276" s="70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87" t="n">
        <v>4607091387315</v>
      </c>
      <c r="E277" s="665" t="n"/>
      <c r="F277" s="697" t="n">
        <v>0.7</v>
      </c>
      <c r="G277" s="38" t="n">
        <v>4</v>
      </c>
      <c r="H277" s="697" t="n">
        <v>2.8</v>
      </c>
      <c r="I277" s="69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5" t="n"/>
      <c r="B278" s="653" t="n"/>
      <c r="C278" s="653" t="n"/>
      <c r="D278" s="653" t="n"/>
      <c r="E278" s="653" t="n"/>
      <c r="F278" s="653" t="n"/>
      <c r="G278" s="653" t="n"/>
      <c r="H278" s="653" t="n"/>
      <c r="I278" s="653" t="n"/>
      <c r="J278" s="653" t="n"/>
      <c r="K278" s="653" t="n"/>
      <c r="L278" s="653" t="n"/>
      <c r="M278" s="702" t="n"/>
      <c r="N278" s="703" t="inlineStr">
        <is>
          <t>Итого</t>
        </is>
      </c>
      <c r="O278" s="673" t="n"/>
      <c r="P278" s="673" t="n"/>
      <c r="Q278" s="673" t="n"/>
      <c r="R278" s="673" t="n"/>
      <c r="S278" s="673" t="n"/>
      <c r="T278" s="674" t="n"/>
      <c r="U278" s="43" t="inlineStr">
        <is>
          <t>кор</t>
        </is>
      </c>
      <c r="V278" s="704">
        <f>IFERROR(V276/H276,"0")+IFERROR(V277/H277,"0")</f>
        <v/>
      </c>
      <c r="W278" s="704">
        <f>IFERROR(W276/H276,"0")+IFERROR(W277/H277,"0")</f>
        <v/>
      </c>
      <c r="X278" s="704">
        <f>IFERROR(IF(X276="",0,X276),"0")+IFERROR(IF(X277="",0,X277),"0")</f>
        <v/>
      </c>
      <c r="Y278" s="705" t="n"/>
      <c r="Z278" s="705" t="n"/>
    </row>
    <row r="279">
      <c r="A279" s="653" t="n"/>
      <c r="B279" s="653" t="n"/>
      <c r="C279" s="653" t="n"/>
      <c r="D279" s="653" t="n"/>
      <c r="E279" s="653" t="n"/>
      <c r="F279" s="653" t="n"/>
      <c r="G279" s="653" t="n"/>
      <c r="H279" s="653" t="n"/>
      <c r="I279" s="653" t="n"/>
      <c r="J279" s="653" t="n"/>
      <c r="K279" s="653" t="n"/>
      <c r="L279" s="653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кг</t>
        </is>
      </c>
      <c r="V279" s="704">
        <f>IFERROR(SUM(V276:V277),"0")</f>
        <v/>
      </c>
      <c r="W279" s="704">
        <f>IFERROR(SUM(W276:W277),"0")</f>
        <v/>
      </c>
      <c r="X279" s="43" t="n"/>
      <c r="Y279" s="705" t="n"/>
      <c r="Z279" s="705" t="n"/>
    </row>
    <row r="280" ht="16.5" customHeight="1">
      <c r="A280" s="385" t="inlineStr">
        <is>
          <t>Бавария</t>
        </is>
      </c>
      <c r="B280" s="653" t="n"/>
      <c r="C280" s="653" t="n"/>
      <c r="D280" s="653" t="n"/>
      <c r="E280" s="653" t="n"/>
      <c r="F280" s="653" t="n"/>
      <c r="G280" s="653" t="n"/>
      <c r="H280" s="653" t="n"/>
      <c r="I280" s="653" t="n"/>
      <c r="J280" s="653" t="n"/>
      <c r="K280" s="653" t="n"/>
      <c r="L280" s="653" t="n"/>
      <c r="M280" s="653" t="n"/>
      <c r="N280" s="653" t="n"/>
      <c r="O280" s="653" t="n"/>
      <c r="P280" s="653" t="n"/>
      <c r="Q280" s="653" t="n"/>
      <c r="R280" s="653" t="n"/>
      <c r="S280" s="653" t="n"/>
      <c r="T280" s="653" t="n"/>
      <c r="U280" s="653" t="n"/>
      <c r="V280" s="653" t="n"/>
      <c r="W280" s="653" t="n"/>
      <c r="X280" s="653" t="n"/>
      <c r="Y280" s="385" t="n"/>
      <c r="Z280" s="385" t="n"/>
    </row>
    <row r="281" ht="14.25" customHeight="1">
      <c r="A281" s="386" t="inlineStr">
        <is>
          <t>Копченые колбасы</t>
        </is>
      </c>
      <c r="B281" s="653" t="n"/>
      <c r="C281" s="653" t="n"/>
      <c r="D281" s="653" t="n"/>
      <c r="E281" s="653" t="n"/>
      <c r="F281" s="653" t="n"/>
      <c r="G281" s="653" t="n"/>
      <c r="H281" s="653" t="n"/>
      <c r="I281" s="653" t="n"/>
      <c r="J281" s="653" t="n"/>
      <c r="K281" s="653" t="n"/>
      <c r="L281" s="653" t="n"/>
      <c r="M281" s="653" t="n"/>
      <c r="N281" s="653" t="n"/>
      <c r="O281" s="653" t="n"/>
      <c r="P281" s="653" t="n"/>
      <c r="Q281" s="653" t="n"/>
      <c r="R281" s="653" t="n"/>
      <c r="S281" s="653" t="n"/>
      <c r="T281" s="653" t="n"/>
      <c r="U281" s="653" t="n"/>
      <c r="V281" s="653" t="n"/>
      <c r="W281" s="653" t="n"/>
      <c r="X281" s="653" t="n"/>
      <c r="Y281" s="386" t="n"/>
      <c r="Z281" s="386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87" t="n">
        <v>4607091383836</v>
      </c>
      <c r="E282" s="665" t="n"/>
      <c r="F282" s="697" t="n">
        <v>0.3</v>
      </c>
      <c r="G282" s="38" t="n">
        <v>6</v>
      </c>
      <c r="H282" s="697" t="n">
        <v>1.8</v>
      </c>
      <c r="I282" s="69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99" t="n"/>
      <c r="P282" s="699" t="n"/>
      <c r="Q282" s="699" t="n"/>
      <c r="R282" s="665" t="n"/>
      <c r="S282" s="40" t="inlineStr"/>
      <c r="T282" s="40" t="inlineStr"/>
      <c r="U282" s="41" t="inlineStr">
        <is>
          <t>кг</t>
        </is>
      </c>
      <c r="V282" s="700" t="n">
        <v>0</v>
      </c>
      <c r="W282" s="70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95" t="n"/>
      <c r="B283" s="653" t="n"/>
      <c r="C283" s="653" t="n"/>
      <c r="D283" s="653" t="n"/>
      <c r="E283" s="653" t="n"/>
      <c r="F283" s="653" t="n"/>
      <c r="G283" s="653" t="n"/>
      <c r="H283" s="653" t="n"/>
      <c r="I283" s="653" t="n"/>
      <c r="J283" s="653" t="n"/>
      <c r="K283" s="653" t="n"/>
      <c r="L283" s="653" t="n"/>
      <c r="M283" s="702" t="n"/>
      <c r="N283" s="703" t="inlineStr">
        <is>
          <t>Итого</t>
        </is>
      </c>
      <c r="O283" s="673" t="n"/>
      <c r="P283" s="673" t="n"/>
      <c r="Q283" s="673" t="n"/>
      <c r="R283" s="673" t="n"/>
      <c r="S283" s="673" t="n"/>
      <c r="T283" s="674" t="n"/>
      <c r="U283" s="43" t="inlineStr">
        <is>
          <t>кор</t>
        </is>
      </c>
      <c r="V283" s="704">
        <f>IFERROR(V282/H282,"0")</f>
        <v/>
      </c>
      <c r="W283" s="704">
        <f>IFERROR(W282/H282,"0")</f>
        <v/>
      </c>
      <c r="X283" s="704">
        <f>IFERROR(IF(X282="",0,X282),"0")</f>
        <v/>
      </c>
      <c r="Y283" s="705" t="n"/>
      <c r="Z283" s="705" t="n"/>
    </row>
    <row r="284">
      <c r="A284" s="653" t="n"/>
      <c r="B284" s="653" t="n"/>
      <c r="C284" s="653" t="n"/>
      <c r="D284" s="653" t="n"/>
      <c r="E284" s="653" t="n"/>
      <c r="F284" s="653" t="n"/>
      <c r="G284" s="653" t="n"/>
      <c r="H284" s="653" t="n"/>
      <c r="I284" s="653" t="n"/>
      <c r="J284" s="653" t="n"/>
      <c r="K284" s="653" t="n"/>
      <c r="L284" s="653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кг</t>
        </is>
      </c>
      <c r="V284" s="704">
        <f>IFERROR(SUM(V282:V282),"0")</f>
        <v/>
      </c>
      <c r="W284" s="704">
        <f>IFERROR(SUM(W282:W282),"0")</f>
        <v/>
      </c>
      <c r="X284" s="43" t="n"/>
      <c r="Y284" s="705" t="n"/>
      <c r="Z284" s="705" t="n"/>
    </row>
    <row r="285" ht="14.25" customHeight="1">
      <c r="A285" s="386" t="inlineStr">
        <is>
          <t>Сосиски</t>
        </is>
      </c>
      <c r="B285" s="653" t="n"/>
      <c r="C285" s="653" t="n"/>
      <c r="D285" s="653" t="n"/>
      <c r="E285" s="653" t="n"/>
      <c r="F285" s="653" t="n"/>
      <c r="G285" s="653" t="n"/>
      <c r="H285" s="653" t="n"/>
      <c r="I285" s="653" t="n"/>
      <c r="J285" s="653" t="n"/>
      <c r="K285" s="653" t="n"/>
      <c r="L285" s="653" t="n"/>
      <c r="M285" s="653" t="n"/>
      <c r="N285" s="653" t="n"/>
      <c r="O285" s="653" t="n"/>
      <c r="P285" s="653" t="n"/>
      <c r="Q285" s="653" t="n"/>
      <c r="R285" s="653" t="n"/>
      <c r="S285" s="653" t="n"/>
      <c r="T285" s="653" t="n"/>
      <c r="U285" s="653" t="n"/>
      <c r="V285" s="653" t="n"/>
      <c r="W285" s="653" t="n"/>
      <c r="X285" s="653" t="n"/>
      <c r="Y285" s="386" t="n"/>
      <c r="Z285" s="386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87" t="n">
        <v>4607091387919</v>
      </c>
      <c r="E286" s="665" t="n"/>
      <c r="F286" s="697" t="n">
        <v>1.35</v>
      </c>
      <c r="G286" s="38" t="n">
        <v>6</v>
      </c>
      <c r="H286" s="697" t="n">
        <v>8.1</v>
      </c>
      <c r="I286" s="69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6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99" t="n"/>
      <c r="P286" s="699" t="n"/>
      <c r="Q286" s="699" t="n"/>
      <c r="R286" s="665" t="n"/>
      <c r="S286" s="40" t="inlineStr"/>
      <c r="T286" s="40" t="inlineStr"/>
      <c r="U286" s="41" t="inlineStr">
        <is>
          <t>кг</t>
        </is>
      </c>
      <c r="V286" s="700" t="n">
        <v>0</v>
      </c>
      <c r="W286" s="70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95" t="n"/>
      <c r="B287" s="653" t="n"/>
      <c r="C287" s="653" t="n"/>
      <c r="D287" s="653" t="n"/>
      <c r="E287" s="653" t="n"/>
      <c r="F287" s="653" t="n"/>
      <c r="G287" s="653" t="n"/>
      <c r="H287" s="653" t="n"/>
      <c r="I287" s="653" t="n"/>
      <c r="J287" s="653" t="n"/>
      <c r="K287" s="653" t="n"/>
      <c r="L287" s="653" t="n"/>
      <c r="M287" s="702" t="n"/>
      <c r="N287" s="703" t="inlineStr">
        <is>
          <t>Итого</t>
        </is>
      </c>
      <c r="O287" s="673" t="n"/>
      <c r="P287" s="673" t="n"/>
      <c r="Q287" s="673" t="n"/>
      <c r="R287" s="673" t="n"/>
      <c r="S287" s="673" t="n"/>
      <c r="T287" s="674" t="n"/>
      <c r="U287" s="43" t="inlineStr">
        <is>
          <t>кор</t>
        </is>
      </c>
      <c r="V287" s="704">
        <f>IFERROR(V286/H286,"0")</f>
        <v/>
      </c>
      <c r="W287" s="704">
        <f>IFERROR(W286/H286,"0")</f>
        <v/>
      </c>
      <c r="X287" s="704">
        <f>IFERROR(IF(X286="",0,X286),"0")</f>
        <v/>
      </c>
      <c r="Y287" s="705" t="n"/>
      <c r="Z287" s="705" t="n"/>
    </row>
    <row r="288">
      <c r="A288" s="653" t="n"/>
      <c r="B288" s="653" t="n"/>
      <c r="C288" s="653" t="n"/>
      <c r="D288" s="653" t="n"/>
      <c r="E288" s="653" t="n"/>
      <c r="F288" s="653" t="n"/>
      <c r="G288" s="653" t="n"/>
      <c r="H288" s="653" t="n"/>
      <c r="I288" s="653" t="n"/>
      <c r="J288" s="653" t="n"/>
      <c r="K288" s="653" t="n"/>
      <c r="L288" s="653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кг</t>
        </is>
      </c>
      <c r="V288" s="704">
        <f>IFERROR(SUM(V286:V286),"0")</f>
        <v/>
      </c>
      <c r="W288" s="704">
        <f>IFERROR(SUM(W286:W286),"0")</f>
        <v/>
      </c>
      <c r="X288" s="43" t="n"/>
      <c r="Y288" s="705" t="n"/>
      <c r="Z288" s="705" t="n"/>
    </row>
    <row r="289" ht="14.25" customHeight="1">
      <c r="A289" s="386" t="inlineStr">
        <is>
          <t>Сардельки</t>
        </is>
      </c>
      <c r="B289" s="653" t="n"/>
      <c r="C289" s="653" t="n"/>
      <c r="D289" s="653" t="n"/>
      <c r="E289" s="653" t="n"/>
      <c r="F289" s="653" t="n"/>
      <c r="G289" s="653" t="n"/>
      <c r="H289" s="653" t="n"/>
      <c r="I289" s="653" t="n"/>
      <c r="J289" s="653" t="n"/>
      <c r="K289" s="653" t="n"/>
      <c r="L289" s="653" t="n"/>
      <c r="M289" s="653" t="n"/>
      <c r="N289" s="653" t="n"/>
      <c r="O289" s="653" t="n"/>
      <c r="P289" s="653" t="n"/>
      <c r="Q289" s="653" t="n"/>
      <c r="R289" s="653" t="n"/>
      <c r="S289" s="653" t="n"/>
      <c r="T289" s="653" t="n"/>
      <c r="U289" s="653" t="n"/>
      <c r="V289" s="653" t="n"/>
      <c r="W289" s="653" t="n"/>
      <c r="X289" s="653" t="n"/>
      <c r="Y289" s="386" t="n"/>
      <c r="Z289" s="386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87" t="n">
        <v>4607091388831</v>
      </c>
      <c r="E290" s="665" t="n"/>
      <c r="F290" s="697" t="n">
        <v>0.38</v>
      </c>
      <c r="G290" s="38" t="n">
        <v>6</v>
      </c>
      <c r="H290" s="697" t="n">
        <v>2.28</v>
      </c>
      <c r="I290" s="69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6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99" t="n"/>
      <c r="P290" s="699" t="n"/>
      <c r="Q290" s="699" t="n"/>
      <c r="R290" s="665" t="n"/>
      <c r="S290" s="40" t="inlineStr"/>
      <c r="T290" s="40" t="inlineStr"/>
      <c r="U290" s="41" t="inlineStr">
        <is>
          <t>кг</t>
        </is>
      </c>
      <c r="V290" s="700" t="n">
        <v>0</v>
      </c>
      <c r="W290" s="70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95" t="n"/>
      <c r="B291" s="653" t="n"/>
      <c r="C291" s="653" t="n"/>
      <c r="D291" s="653" t="n"/>
      <c r="E291" s="653" t="n"/>
      <c r="F291" s="653" t="n"/>
      <c r="G291" s="653" t="n"/>
      <c r="H291" s="653" t="n"/>
      <c r="I291" s="653" t="n"/>
      <c r="J291" s="653" t="n"/>
      <c r="K291" s="653" t="n"/>
      <c r="L291" s="653" t="n"/>
      <c r="M291" s="702" t="n"/>
      <c r="N291" s="703" t="inlineStr">
        <is>
          <t>Итого</t>
        </is>
      </c>
      <c r="O291" s="673" t="n"/>
      <c r="P291" s="673" t="n"/>
      <c r="Q291" s="673" t="n"/>
      <c r="R291" s="673" t="n"/>
      <c r="S291" s="673" t="n"/>
      <c r="T291" s="674" t="n"/>
      <c r="U291" s="43" t="inlineStr">
        <is>
          <t>кор</t>
        </is>
      </c>
      <c r="V291" s="704">
        <f>IFERROR(V290/H290,"0")</f>
        <v/>
      </c>
      <c r="W291" s="704">
        <f>IFERROR(W290/H290,"0")</f>
        <v/>
      </c>
      <c r="X291" s="704">
        <f>IFERROR(IF(X290="",0,X290),"0")</f>
        <v/>
      </c>
      <c r="Y291" s="705" t="n"/>
      <c r="Z291" s="705" t="n"/>
    </row>
    <row r="292">
      <c r="A292" s="653" t="n"/>
      <c r="B292" s="653" t="n"/>
      <c r="C292" s="653" t="n"/>
      <c r="D292" s="653" t="n"/>
      <c r="E292" s="653" t="n"/>
      <c r="F292" s="653" t="n"/>
      <c r="G292" s="653" t="n"/>
      <c r="H292" s="653" t="n"/>
      <c r="I292" s="653" t="n"/>
      <c r="J292" s="653" t="n"/>
      <c r="K292" s="653" t="n"/>
      <c r="L292" s="653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кг</t>
        </is>
      </c>
      <c r="V292" s="704">
        <f>IFERROR(SUM(V290:V290),"0")</f>
        <v/>
      </c>
      <c r="W292" s="704">
        <f>IFERROR(SUM(W290:W290),"0")</f>
        <v/>
      </c>
      <c r="X292" s="43" t="n"/>
      <c r="Y292" s="705" t="n"/>
      <c r="Z292" s="705" t="n"/>
    </row>
    <row r="293" ht="14.25" customHeight="1">
      <c r="A293" s="386" t="inlineStr">
        <is>
          <t>Сырокопченые колбасы</t>
        </is>
      </c>
      <c r="B293" s="653" t="n"/>
      <c r="C293" s="653" t="n"/>
      <c r="D293" s="653" t="n"/>
      <c r="E293" s="653" t="n"/>
      <c r="F293" s="653" t="n"/>
      <c r="G293" s="653" t="n"/>
      <c r="H293" s="653" t="n"/>
      <c r="I293" s="653" t="n"/>
      <c r="J293" s="653" t="n"/>
      <c r="K293" s="653" t="n"/>
      <c r="L293" s="653" t="n"/>
      <c r="M293" s="653" t="n"/>
      <c r="N293" s="653" t="n"/>
      <c r="O293" s="653" t="n"/>
      <c r="P293" s="653" t="n"/>
      <c r="Q293" s="653" t="n"/>
      <c r="R293" s="653" t="n"/>
      <c r="S293" s="653" t="n"/>
      <c r="T293" s="653" t="n"/>
      <c r="U293" s="653" t="n"/>
      <c r="V293" s="653" t="n"/>
      <c r="W293" s="653" t="n"/>
      <c r="X293" s="653" t="n"/>
      <c r="Y293" s="386" t="n"/>
      <c r="Z293" s="386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87" t="n">
        <v>4607091383102</v>
      </c>
      <c r="E294" s="665" t="n"/>
      <c r="F294" s="697" t="n">
        <v>0.17</v>
      </c>
      <c r="G294" s="38" t="n">
        <v>15</v>
      </c>
      <c r="H294" s="697" t="n">
        <v>2.55</v>
      </c>
      <c r="I294" s="69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6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99" t="n"/>
      <c r="P294" s="699" t="n"/>
      <c r="Q294" s="699" t="n"/>
      <c r="R294" s="665" t="n"/>
      <c r="S294" s="40" t="inlineStr"/>
      <c r="T294" s="40" t="inlineStr"/>
      <c r="U294" s="41" t="inlineStr">
        <is>
          <t>кг</t>
        </is>
      </c>
      <c r="V294" s="700" t="n">
        <v>0</v>
      </c>
      <c r="W294" s="70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95" t="n"/>
      <c r="B295" s="653" t="n"/>
      <c r="C295" s="653" t="n"/>
      <c r="D295" s="653" t="n"/>
      <c r="E295" s="653" t="n"/>
      <c r="F295" s="653" t="n"/>
      <c r="G295" s="653" t="n"/>
      <c r="H295" s="653" t="n"/>
      <c r="I295" s="653" t="n"/>
      <c r="J295" s="653" t="n"/>
      <c r="K295" s="653" t="n"/>
      <c r="L295" s="653" t="n"/>
      <c r="M295" s="702" t="n"/>
      <c r="N295" s="703" t="inlineStr">
        <is>
          <t>Итого</t>
        </is>
      </c>
      <c r="O295" s="673" t="n"/>
      <c r="P295" s="673" t="n"/>
      <c r="Q295" s="673" t="n"/>
      <c r="R295" s="673" t="n"/>
      <c r="S295" s="673" t="n"/>
      <c r="T295" s="674" t="n"/>
      <c r="U295" s="43" t="inlineStr">
        <is>
          <t>кор</t>
        </is>
      </c>
      <c r="V295" s="704">
        <f>IFERROR(V294/H294,"0")</f>
        <v/>
      </c>
      <c r="W295" s="704">
        <f>IFERROR(W294/H294,"0")</f>
        <v/>
      </c>
      <c r="X295" s="704">
        <f>IFERROR(IF(X294="",0,X294),"0")</f>
        <v/>
      </c>
      <c r="Y295" s="705" t="n"/>
      <c r="Z295" s="705" t="n"/>
    </row>
    <row r="296">
      <c r="A296" s="653" t="n"/>
      <c r="B296" s="653" t="n"/>
      <c r="C296" s="653" t="n"/>
      <c r="D296" s="653" t="n"/>
      <c r="E296" s="653" t="n"/>
      <c r="F296" s="653" t="n"/>
      <c r="G296" s="653" t="n"/>
      <c r="H296" s="653" t="n"/>
      <c r="I296" s="653" t="n"/>
      <c r="J296" s="653" t="n"/>
      <c r="K296" s="653" t="n"/>
      <c r="L296" s="653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кг</t>
        </is>
      </c>
      <c r="V296" s="704">
        <f>IFERROR(SUM(V294:V294),"0")</f>
        <v/>
      </c>
      <c r="W296" s="704">
        <f>IFERROR(SUM(W294:W294),"0")</f>
        <v/>
      </c>
      <c r="X296" s="43" t="n"/>
      <c r="Y296" s="705" t="n"/>
      <c r="Z296" s="705" t="n"/>
    </row>
    <row r="297" ht="27.75" customHeight="1">
      <c r="A297" s="384" t="inlineStr">
        <is>
          <t>Особый рецепт</t>
        </is>
      </c>
      <c r="B297" s="696" t="n"/>
      <c r="C297" s="696" t="n"/>
      <c r="D297" s="696" t="n"/>
      <c r="E297" s="696" t="n"/>
      <c r="F297" s="696" t="n"/>
      <c r="G297" s="696" t="n"/>
      <c r="H297" s="696" t="n"/>
      <c r="I297" s="696" t="n"/>
      <c r="J297" s="696" t="n"/>
      <c r="K297" s="696" t="n"/>
      <c r="L297" s="696" t="n"/>
      <c r="M297" s="696" t="n"/>
      <c r="N297" s="696" t="n"/>
      <c r="O297" s="696" t="n"/>
      <c r="P297" s="696" t="n"/>
      <c r="Q297" s="696" t="n"/>
      <c r="R297" s="696" t="n"/>
      <c r="S297" s="696" t="n"/>
      <c r="T297" s="696" t="n"/>
      <c r="U297" s="696" t="n"/>
      <c r="V297" s="696" t="n"/>
      <c r="W297" s="696" t="n"/>
      <c r="X297" s="696" t="n"/>
      <c r="Y297" s="55" t="n"/>
      <c r="Z297" s="55" t="n"/>
    </row>
    <row r="298" ht="16.5" customHeight="1">
      <c r="A298" s="385" t="inlineStr">
        <is>
          <t>Особая</t>
        </is>
      </c>
      <c r="B298" s="653" t="n"/>
      <c r="C298" s="653" t="n"/>
      <c r="D298" s="653" t="n"/>
      <c r="E298" s="653" t="n"/>
      <c r="F298" s="653" t="n"/>
      <c r="G298" s="653" t="n"/>
      <c r="H298" s="653" t="n"/>
      <c r="I298" s="653" t="n"/>
      <c r="J298" s="653" t="n"/>
      <c r="K298" s="653" t="n"/>
      <c r="L298" s="653" t="n"/>
      <c r="M298" s="653" t="n"/>
      <c r="N298" s="653" t="n"/>
      <c r="O298" s="653" t="n"/>
      <c r="P298" s="653" t="n"/>
      <c r="Q298" s="653" t="n"/>
      <c r="R298" s="653" t="n"/>
      <c r="S298" s="653" t="n"/>
      <c r="T298" s="653" t="n"/>
      <c r="U298" s="653" t="n"/>
      <c r="V298" s="653" t="n"/>
      <c r="W298" s="653" t="n"/>
      <c r="X298" s="653" t="n"/>
      <c r="Y298" s="385" t="n"/>
      <c r="Z298" s="385" t="n"/>
    </row>
    <row r="299" ht="14.25" customHeight="1">
      <c r="A299" s="386" t="inlineStr">
        <is>
          <t>Вареные колбасы</t>
        </is>
      </c>
      <c r="B299" s="653" t="n"/>
      <c r="C299" s="653" t="n"/>
      <c r="D299" s="653" t="n"/>
      <c r="E299" s="653" t="n"/>
      <c r="F299" s="653" t="n"/>
      <c r="G299" s="653" t="n"/>
      <c r="H299" s="653" t="n"/>
      <c r="I299" s="653" t="n"/>
      <c r="J299" s="653" t="n"/>
      <c r="K299" s="653" t="n"/>
      <c r="L299" s="653" t="n"/>
      <c r="M299" s="653" t="n"/>
      <c r="N299" s="653" t="n"/>
      <c r="O299" s="653" t="n"/>
      <c r="P299" s="653" t="n"/>
      <c r="Q299" s="653" t="n"/>
      <c r="R299" s="653" t="n"/>
      <c r="S299" s="653" t="n"/>
      <c r="T299" s="653" t="n"/>
      <c r="U299" s="653" t="n"/>
      <c r="V299" s="653" t="n"/>
      <c r="W299" s="653" t="n"/>
      <c r="X299" s="653" t="n"/>
      <c r="Y299" s="386" t="n"/>
      <c r="Z299" s="386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87" t="n">
        <v>4607091383997</v>
      </c>
      <c r="E300" s="665" t="n"/>
      <c r="F300" s="697" t="n">
        <v>2.5</v>
      </c>
      <c r="G300" s="38" t="n">
        <v>6</v>
      </c>
      <c r="H300" s="697" t="n">
        <v>15</v>
      </c>
      <c r="I300" s="69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6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99" t="n"/>
      <c r="P300" s="699" t="n"/>
      <c r="Q300" s="699" t="n"/>
      <c r="R300" s="665" t="n"/>
      <c r="S300" s="40" t="inlineStr"/>
      <c r="T300" s="40" t="inlineStr"/>
      <c r="U300" s="41" t="inlineStr">
        <is>
          <t>кг</t>
        </is>
      </c>
      <c r="V300" s="700" t="n">
        <v>9250</v>
      </c>
      <c r="W300" s="70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87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6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87" t="n">
        <v>4607091384130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6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2250</v>
      </c>
      <c r="W302" s="70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87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6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87" t="n">
        <v>4607091384147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7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1500</v>
      </c>
      <c r="W304" s="70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87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71" t="inlineStr">
        <is>
          <t>Вареные колбасы Особая Особая Весовые П/а Особый рецепт</t>
        </is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87" t="n">
        <v>4607091384154</v>
      </c>
      <c r="E306" s="665" t="n"/>
      <c r="F306" s="697" t="n">
        <v>0.5</v>
      </c>
      <c r="G306" s="38" t="n">
        <v>10</v>
      </c>
      <c r="H306" s="697" t="n">
        <v>5</v>
      </c>
      <c r="I306" s="69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87" t="n">
        <v>4607091384161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95" t="n"/>
      <c r="B308" s="653" t="n"/>
      <c r="C308" s="653" t="n"/>
      <c r="D308" s="653" t="n"/>
      <c r="E308" s="653" t="n"/>
      <c r="F308" s="653" t="n"/>
      <c r="G308" s="653" t="n"/>
      <c r="H308" s="653" t="n"/>
      <c r="I308" s="653" t="n"/>
      <c r="J308" s="653" t="n"/>
      <c r="K308" s="653" t="n"/>
      <c r="L308" s="653" t="n"/>
      <c r="M308" s="702" t="n"/>
      <c r="N308" s="703" t="inlineStr">
        <is>
          <t>Итого</t>
        </is>
      </c>
      <c r="O308" s="673" t="n"/>
      <c r="P308" s="673" t="n"/>
      <c r="Q308" s="673" t="n"/>
      <c r="R308" s="673" t="n"/>
      <c r="S308" s="673" t="n"/>
      <c r="T308" s="674" t="n"/>
      <c r="U308" s="43" t="inlineStr">
        <is>
          <t>кор</t>
        </is>
      </c>
      <c r="V308" s="704">
        <f>IFERROR(V300/H300,"0")+IFERROR(V301/H301,"0")+IFERROR(V302/H302,"0")+IFERROR(V303/H303,"0")+IFERROR(V304/H304,"0")+IFERROR(V305/H305,"0")+IFERROR(V306/H306,"0")+IFERROR(V307/H307,"0")</f>
        <v/>
      </c>
      <c r="W308" s="704">
        <f>IFERROR(W300/H300,"0")+IFERROR(W301/H301,"0")+IFERROR(W302/H302,"0")+IFERROR(W303/H303,"0")+IFERROR(W304/H304,"0")+IFERROR(W305/H305,"0")+IFERROR(W306/H306,"0")+IFERROR(W307/H307,"0")</f>
        <v/>
      </c>
      <c r="X308" s="70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705" t="n"/>
      <c r="Z308" s="705" t="n"/>
    </row>
    <row r="309">
      <c r="A309" s="653" t="n"/>
      <c r="B309" s="653" t="n"/>
      <c r="C309" s="653" t="n"/>
      <c r="D309" s="653" t="n"/>
      <c r="E309" s="653" t="n"/>
      <c r="F309" s="653" t="n"/>
      <c r="G309" s="653" t="n"/>
      <c r="H309" s="653" t="n"/>
      <c r="I309" s="653" t="n"/>
      <c r="J309" s="653" t="n"/>
      <c r="K309" s="653" t="n"/>
      <c r="L309" s="653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кг</t>
        </is>
      </c>
      <c r="V309" s="704">
        <f>IFERROR(SUM(V300:V307),"0")</f>
        <v/>
      </c>
      <c r="W309" s="704">
        <f>IFERROR(SUM(W300:W307),"0")</f>
        <v/>
      </c>
      <c r="X309" s="43" t="n"/>
      <c r="Y309" s="705" t="n"/>
      <c r="Z309" s="705" t="n"/>
    </row>
    <row r="310" ht="14.25" customHeight="1">
      <c r="A310" s="386" t="inlineStr">
        <is>
          <t>Ветчины</t>
        </is>
      </c>
      <c r="B310" s="653" t="n"/>
      <c r="C310" s="653" t="n"/>
      <c r="D310" s="653" t="n"/>
      <c r="E310" s="653" t="n"/>
      <c r="F310" s="653" t="n"/>
      <c r="G310" s="653" t="n"/>
      <c r="H310" s="653" t="n"/>
      <c r="I310" s="653" t="n"/>
      <c r="J310" s="653" t="n"/>
      <c r="K310" s="653" t="n"/>
      <c r="L310" s="653" t="n"/>
      <c r="M310" s="653" t="n"/>
      <c r="N310" s="653" t="n"/>
      <c r="O310" s="653" t="n"/>
      <c r="P310" s="653" t="n"/>
      <c r="Q310" s="653" t="n"/>
      <c r="R310" s="653" t="n"/>
      <c r="S310" s="653" t="n"/>
      <c r="T310" s="653" t="n"/>
      <c r="U310" s="653" t="n"/>
      <c r="V310" s="653" t="n"/>
      <c r="W310" s="653" t="n"/>
      <c r="X310" s="653" t="n"/>
      <c r="Y310" s="386" t="n"/>
      <c r="Z310" s="386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87" t="n">
        <v>4607091383980</v>
      </c>
      <c r="E311" s="665" t="n"/>
      <c r="F311" s="697" t="n">
        <v>2.5</v>
      </c>
      <c r="G311" s="38" t="n">
        <v>6</v>
      </c>
      <c r="H311" s="697" t="n">
        <v>15</v>
      </c>
      <c r="I311" s="69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7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99" t="n"/>
      <c r="P311" s="699" t="n"/>
      <c r="Q311" s="699" t="n"/>
      <c r="R311" s="665" t="n"/>
      <c r="S311" s="40" t="inlineStr"/>
      <c r="T311" s="40" t="inlineStr"/>
      <c r="U311" s="41" t="inlineStr">
        <is>
          <t>кг</t>
        </is>
      </c>
      <c r="V311" s="700" t="n">
        <v>5000</v>
      </c>
      <c r="W311" s="70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87" t="n">
        <v>4680115883314</v>
      </c>
      <c r="E312" s="665" t="n"/>
      <c r="F312" s="697" t="n">
        <v>1.35</v>
      </c>
      <c r="G312" s="38" t="n">
        <v>8</v>
      </c>
      <c r="H312" s="697" t="n">
        <v>10.8</v>
      </c>
      <c r="I312" s="69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75" t="inlineStr">
        <is>
          <t>Ветчины «Славница» Весовой п/а ТМ «Особый рецепт»</t>
        </is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87" t="n">
        <v>4607091384178</v>
      </c>
      <c r="E313" s="665" t="n"/>
      <c r="F313" s="697" t="n">
        <v>0.4</v>
      </c>
      <c r="G313" s="38" t="n">
        <v>10</v>
      </c>
      <c r="H313" s="697" t="n">
        <v>4</v>
      </c>
      <c r="I313" s="69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95" t="n"/>
      <c r="B314" s="653" t="n"/>
      <c r="C314" s="653" t="n"/>
      <c r="D314" s="653" t="n"/>
      <c r="E314" s="653" t="n"/>
      <c r="F314" s="653" t="n"/>
      <c r="G314" s="653" t="n"/>
      <c r="H314" s="653" t="n"/>
      <c r="I314" s="653" t="n"/>
      <c r="J314" s="653" t="n"/>
      <c r="K314" s="653" t="n"/>
      <c r="L314" s="653" t="n"/>
      <c r="M314" s="702" t="n"/>
      <c r="N314" s="703" t="inlineStr">
        <is>
          <t>Итого</t>
        </is>
      </c>
      <c r="O314" s="673" t="n"/>
      <c r="P314" s="673" t="n"/>
      <c r="Q314" s="673" t="n"/>
      <c r="R314" s="673" t="n"/>
      <c r="S314" s="673" t="n"/>
      <c r="T314" s="674" t="n"/>
      <c r="U314" s="43" t="inlineStr">
        <is>
          <t>кор</t>
        </is>
      </c>
      <c r="V314" s="704">
        <f>IFERROR(V311/H311,"0")+IFERROR(V312/H312,"0")+IFERROR(V313/H313,"0")</f>
        <v/>
      </c>
      <c r="W314" s="704">
        <f>IFERROR(W311/H311,"0")+IFERROR(W312/H312,"0")+IFERROR(W313/H313,"0")</f>
        <v/>
      </c>
      <c r="X314" s="704">
        <f>IFERROR(IF(X311="",0,X311),"0")+IFERROR(IF(X312="",0,X312),"0")+IFERROR(IF(X313="",0,X313),"0")</f>
        <v/>
      </c>
      <c r="Y314" s="705" t="n"/>
      <c r="Z314" s="705" t="n"/>
    </row>
    <row r="315">
      <c r="A315" s="653" t="n"/>
      <c r="B315" s="653" t="n"/>
      <c r="C315" s="653" t="n"/>
      <c r="D315" s="653" t="n"/>
      <c r="E315" s="653" t="n"/>
      <c r="F315" s="653" t="n"/>
      <c r="G315" s="653" t="n"/>
      <c r="H315" s="653" t="n"/>
      <c r="I315" s="653" t="n"/>
      <c r="J315" s="653" t="n"/>
      <c r="K315" s="653" t="n"/>
      <c r="L315" s="653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кг</t>
        </is>
      </c>
      <c r="V315" s="704">
        <f>IFERROR(SUM(V311:V313),"0")</f>
        <v/>
      </c>
      <c r="W315" s="704">
        <f>IFERROR(SUM(W311:W313),"0")</f>
        <v/>
      </c>
      <c r="X315" s="43" t="n"/>
      <c r="Y315" s="705" t="n"/>
      <c r="Z315" s="705" t="n"/>
    </row>
    <row r="316" ht="14.25" customHeight="1">
      <c r="A316" s="386" t="inlineStr">
        <is>
          <t>Сосиски</t>
        </is>
      </c>
      <c r="B316" s="653" t="n"/>
      <c r="C316" s="653" t="n"/>
      <c r="D316" s="653" t="n"/>
      <c r="E316" s="653" t="n"/>
      <c r="F316" s="653" t="n"/>
      <c r="G316" s="653" t="n"/>
      <c r="H316" s="653" t="n"/>
      <c r="I316" s="653" t="n"/>
      <c r="J316" s="653" t="n"/>
      <c r="K316" s="653" t="n"/>
      <c r="L316" s="653" t="n"/>
      <c r="M316" s="653" t="n"/>
      <c r="N316" s="653" t="n"/>
      <c r="O316" s="653" t="n"/>
      <c r="P316" s="653" t="n"/>
      <c r="Q316" s="653" t="n"/>
      <c r="R316" s="653" t="n"/>
      <c r="S316" s="653" t="n"/>
      <c r="T316" s="653" t="n"/>
      <c r="U316" s="653" t="n"/>
      <c r="V316" s="653" t="n"/>
      <c r="W316" s="653" t="n"/>
      <c r="X316" s="653" t="n"/>
      <c r="Y316" s="386" t="n"/>
      <c r="Z316" s="386" t="n"/>
    </row>
    <row r="317" ht="27" customHeight="1">
      <c r="A317" s="64" t="inlineStr">
        <is>
          <t>SU003161</t>
        </is>
      </c>
      <c r="B317" s="64" t="inlineStr">
        <is>
          <t>P003767</t>
        </is>
      </c>
      <c r="C317" s="37" t="n">
        <v>4301051560</v>
      </c>
      <c r="D317" s="387" t="n">
        <v>4607091383928</v>
      </c>
      <c r="E317" s="665" t="n"/>
      <c r="F317" s="697" t="n">
        <v>1.3</v>
      </c>
      <c r="G317" s="38" t="n">
        <v>6</v>
      </c>
      <c r="H317" s="697" t="n">
        <v>7.8</v>
      </c>
      <c r="I317" s="697" t="n">
        <v>8.369999999999999</v>
      </c>
      <c r="J317" s="38" t="n">
        <v>56</v>
      </c>
      <c r="K317" s="38" t="inlineStr">
        <is>
          <t>8</t>
        </is>
      </c>
      <c r="L317" s="39" t="inlineStr">
        <is>
          <t>СК3</t>
        </is>
      </c>
      <c r="M317" s="38" t="n">
        <v>40</v>
      </c>
      <c r="N317" s="877" t="inlineStr">
        <is>
          <t>Сосиски «Датские» Весовые п/а мгс ТМ «Особый рецепт»</t>
        </is>
      </c>
      <c r="O317" s="699" t="n"/>
      <c r="P317" s="699" t="n"/>
      <c r="Q317" s="699" t="n"/>
      <c r="R317" s="665" t="n"/>
      <c r="S317" s="40" t="inlineStr"/>
      <c r="T317" s="40" t="inlineStr"/>
      <c r="U317" s="41" t="inlineStr">
        <is>
          <t>кг</t>
        </is>
      </c>
      <c r="V317" s="700" t="n">
        <v>0</v>
      </c>
      <c r="W317" s="70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87" t="n">
        <v>4607091384260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95" t="n"/>
      <c r="B319" s="653" t="n"/>
      <c r="C319" s="653" t="n"/>
      <c r="D319" s="653" t="n"/>
      <c r="E319" s="653" t="n"/>
      <c r="F319" s="653" t="n"/>
      <c r="G319" s="653" t="n"/>
      <c r="H319" s="653" t="n"/>
      <c r="I319" s="653" t="n"/>
      <c r="J319" s="653" t="n"/>
      <c r="K319" s="653" t="n"/>
      <c r="L319" s="653" t="n"/>
      <c r="M319" s="702" t="n"/>
      <c r="N319" s="703" t="inlineStr">
        <is>
          <t>Итого</t>
        </is>
      </c>
      <c r="O319" s="673" t="n"/>
      <c r="P319" s="673" t="n"/>
      <c r="Q319" s="673" t="n"/>
      <c r="R319" s="673" t="n"/>
      <c r="S319" s="673" t="n"/>
      <c r="T319" s="674" t="n"/>
      <c r="U319" s="43" t="inlineStr">
        <is>
          <t>кор</t>
        </is>
      </c>
      <c r="V319" s="704">
        <f>IFERROR(V317/H317,"0")+IFERROR(V318/H318,"0")</f>
        <v/>
      </c>
      <c r="W319" s="704">
        <f>IFERROR(W317/H317,"0")+IFERROR(W318/H318,"0")</f>
        <v/>
      </c>
      <c r="X319" s="704">
        <f>IFERROR(IF(X317="",0,X317),"0")+IFERROR(IF(X318="",0,X318),"0")</f>
        <v/>
      </c>
      <c r="Y319" s="705" t="n"/>
      <c r="Z319" s="705" t="n"/>
    </row>
    <row r="320">
      <c r="A320" s="653" t="n"/>
      <c r="B320" s="653" t="n"/>
      <c r="C320" s="653" t="n"/>
      <c r="D320" s="653" t="n"/>
      <c r="E320" s="653" t="n"/>
      <c r="F320" s="653" t="n"/>
      <c r="G320" s="653" t="n"/>
      <c r="H320" s="653" t="n"/>
      <c r="I320" s="653" t="n"/>
      <c r="J320" s="653" t="n"/>
      <c r="K320" s="653" t="n"/>
      <c r="L320" s="653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кг</t>
        </is>
      </c>
      <c r="V320" s="704">
        <f>IFERROR(SUM(V317:V318),"0")</f>
        <v/>
      </c>
      <c r="W320" s="704">
        <f>IFERROR(SUM(W317:W318),"0")</f>
        <v/>
      </c>
      <c r="X320" s="43" t="n"/>
      <c r="Y320" s="705" t="n"/>
      <c r="Z320" s="705" t="n"/>
    </row>
    <row r="321" ht="14.25" customHeight="1">
      <c r="A321" s="386" t="inlineStr">
        <is>
          <t>Сардельки</t>
        </is>
      </c>
      <c r="B321" s="653" t="n"/>
      <c r="C321" s="653" t="n"/>
      <c r="D321" s="653" t="n"/>
      <c r="E321" s="653" t="n"/>
      <c r="F321" s="653" t="n"/>
      <c r="G321" s="653" t="n"/>
      <c r="H321" s="653" t="n"/>
      <c r="I321" s="653" t="n"/>
      <c r="J321" s="653" t="n"/>
      <c r="K321" s="653" t="n"/>
      <c r="L321" s="653" t="n"/>
      <c r="M321" s="653" t="n"/>
      <c r="N321" s="653" t="n"/>
      <c r="O321" s="653" t="n"/>
      <c r="P321" s="653" t="n"/>
      <c r="Q321" s="653" t="n"/>
      <c r="R321" s="653" t="n"/>
      <c r="S321" s="653" t="n"/>
      <c r="T321" s="653" t="n"/>
      <c r="U321" s="653" t="n"/>
      <c r="V321" s="653" t="n"/>
      <c r="W321" s="653" t="n"/>
      <c r="X321" s="653" t="n"/>
      <c r="Y321" s="386" t="n"/>
      <c r="Z321" s="386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87" t="n">
        <v>4607091384673</v>
      </c>
      <c r="E322" s="665" t="n"/>
      <c r="F322" s="697" t="n">
        <v>1.3</v>
      </c>
      <c r="G322" s="38" t="n">
        <v>6</v>
      </c>
      <c r="H322" s="697" t="n">
        <v>7.8</v>
      </c>
      <c r="I322" s="697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9" t="n"/>
      <c r="P322" s="699" t="n"/>
      <c r="Q322" s="699" t="n"/>
      <c r="R322" s="665" t="n"/>
      <c r="S322" s="40" t="inlineStr"/>
      <c r="T322" s="40" t="inlineStr"/>
      <c r="U322" s="41" t="inlineStr">
        <is>
          <t>кг</t>
        </is>
      </c>
      <c r="V322" s="700" t="n">
        <v>0</v>
      </c>
      <c r="W322" s="70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95" t="n"/>
      <c r="B323" s="653" t="n"/>
      <c r="C323" s="653" t="n"/>
      <c r="D323" s="653" t="n"/>
      <c r="E323" s="653" t="n"/>
      <c r="F323" s="653" t="n"/>
      <c r="G323" s="653" t="n"/>
      <c r="H323" s="653" t="n"/>
      <c r="I323" s="653" t="n"/>
      <c r="J323" s="653" t="n"/>
      <c r="K323" s="653" t="n"/>
      <c r="L323" s="653" t="n"/>
      <c r="M323" s="702" t="n"/>
      <c r="N323" s="703" t="inlineStr">
        <is>
          <t>Итого</t>
        </is>
      </c>
      <c r="O323" s="673" t="n"/>
      <c r="P323" s="673" t="n"/>
      <c r="Q323" s="673" t="n"/>
      <c r="R323" s="673" t="n"/>
      <c r="S323" s="673" t="n"/>
      <c r="T323" s="674" t="n"/>
      <c r="U323" s="43" t="inlineStr">
        <is>
          <t>кор</t>
        </is>
      </c>
      <c r="V323" s="704">
        <f>IFERROR(V322/H322,"0")</f>
        <v/>
      </c>
      <c r="W323" s="704">
        <f>IFERROR(W322/H322,"0")</f>
        <v/>
      </c>
      <c r="X323" s="704">
        <f>IFERROR(IF(X322="",0,X322),"0")</f>
        <v/>
      </c>
      <c r="Y323" s="705" t="n"/>
      <c r="Z323" s="705" t="n"/>
    </row>
    <row r="324">
      <c r="A324" s="653" t="n"/>
      <c r="B324" s="653" t="n"/>
      <c r="C324" s="653" t="n"/>
      <c r="D324" s="653" t="n"/>
      <c r="E324" s="653" t="n"/>
      <c r="F324" s="653" t="n"/>
      <c r="G324" s="653" t="n"/>
      <c r="H324" s="653" t="n"/>
      <c r="I324" s="653" t="n"/>
      <c r="J324" s="653" t="n"/>
      <c r="K324" s="653" t="n"/>
      <c r="L324" s="653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кг</t>
        </is>
      </c>
      <c r="V324" s="704">
        <f>IFERROR(SUM(V322:V322),"0")</f>
        <v/>
      </c>
      <c r="W324" s="704">
        <f>IFERROR(SUM(W322:W322),"0")</f>
        <v/>
      </c>
      <c r="X324" s="43" t="n"/>
      <c r="Y324" s="705" t="n"/>
      <c r="Z324" s="705" t="n"/>
    </row>
    <row r="325" ht="16.5" customHeight="1">
      <c r="A325" s="385" t="inlineStr">
        <is>
          <t>Особая Без свинины</t>
        </is>
      </c>
      <c r="B325" s="653" t="n"/>
      <c r="C325" s="653" t="n"/>
      <c r="D325" s="653" t="n"/>
      <c r="E325" s="653" t="n"/>
      <c r="F325" s="653" t="n"/>
      <c r="G325" s="653" t="n"/>
      <c r="H325" s="653" t="n"/>
      <c r="I325" s="653" t="n"/>
      <c r="J325" s="653" t="n"/>
      <c r="K325" s="653" t="n"/>
      <c r="L325" s="653" t="n"/>
      <c r="M325" s="653" t="n"/>
      <c r="N325" s="653" t="n"/>
      <c r="O325" s="653" t="n"/>
      <c r="P325" s="653" t="n"/>
      <c r="Q325" s="653" t="n"/>
      <c r="R325" s="653" t="n"/>
      <c r="S325" s="653" t="n"/>
      <c r="T325" s="653" t="n"/>
      <c r="U325" s="653" t="n"/>
      <c r="V325" s="653" t="n"/>
      <c r="W325" s="653" t="n"/>
      <c r="X325" s="653" t="n"/>
      <c r="Y325" s="385" t="n"/>
      <c r="Z325" s="385" t="n"/>
    </row>
    <row r="326" ht="14.25" customHeight="1">
      <c r="A326" s="386" t="inlineStr">
        <is>
          <t>Вареные колбасы</t>
        </is>
      </c>
      <c r="B326" s="653" t="n"/>
      <c r="C326" s="653" t="n"/>
      <c r="D326" s="653" t="n"/>
      <c r="E326" s="653" t="n"/>
      <c r="F326" s="653" t="n"/>
      <c r="G326" s="653" t="n"/>
      <c r="H326" s="653" t="n"/>
      <c r="I326" s="653" t="n"/>
      <c r="J326" s="653" t="n"/>
      <c r="K326" s="653" t="n"/>
      <c r="L326" s="653" t="n"/>
      <c r="M326" s="653" t="n"/>
      <c r="N326" s="653" t="n"/>
      <c r="O326" s="653" t="n"/>
      <c r="P326" s="653" t="n"/>
      <c r="Q326" s="653" t="n"/>
      <c r="R326" s="653" t="n"/>
      <c r="S326" s="653" t="n"/>
      <c r="T326" s="653" t="n"/>
      <c r="U326" s="653" t="n"/>
      <c r="V326" s="653" t="n"/>
      <c r="W326" s="653" t="n"/>
      <c r="X326" s="653" t="n"/>
      <c r="Y326" s="386" t="n"/>
      <c r="Z326" s="386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87" t="n">
        <v>4607091384185</v>
      </c>
      <c r="E327" s="665" t="n"/>
      <c r="F327" s="697" t="n">
        <v>0.8</v>
      </c>
      <c r="G327" s="38" t="n">
        <v>15</v>
      </c>
      <c r="H327" s="697" t="n">
        <v>12</v>
      </c>
      <c r="I327" s="697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8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9" t="n"/>
      <c r="P327" s="699" t="n"/>
      <c r="Q327" s="699" t="n"/>
      <c r="R327" s="665" t="n"/>
      <c r="S327" s="40" t="inlineStr"/>
      <c r="T327" s="40" t="inlineStr"/>
      <c r="U327" s="41" t="inlineStr">
        <is>
          <t>кг</t>
        </is>
      </c>
      <c r="V327" s="700" t="n">
        <v>0</v>
      </c>
      <c r="W327" s="70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87" t="n">
        <v>4607091384192</v>
      </c>
      <c r="E328" s="665" t="n"/>
      <c r="F328" s="697" t="n">
        <v>1.8</v>
      </c>
      <c r="G328" s="38" t="n">
        <v>6</v>
      </c>
      <c r="H328" s="697" t="n">
        <v>10.8</v>
      </c>
      <c r="I328" s="697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87" t="n">
        <v>4680115881907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87" t="n">
        <v>4607091384680</v>
      </c>
      <c r="E330" s="665" t="n"/>
      <c r="F330" s="697" t="n">
        <v>0.4</v>
      </c>
      <c r="G330" s="38" t="n">
        <v>10</v>
      </c>
      <c r="H330" s="697" t="n">
        <v>4</v>
      </c>
      <c r="I330" s="697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95" t="n"/>
      <c r="B331" s="653" t="n"/>
      <c r="C331" s="653" t="n"/>
      <c r="D331" s="653" t="n"/>
      <c r="E331" s="653" t="n"/>
      <c r="F331" s="653" t="n"/>
      <c r="G331" s="653" t="n"/>
      <c r="H331" s="653" t="n"/>
      <c r="I331" s="653" t="n"/>
      <c r="J331" s="653" t="n"/>
      <c r="K331" s="653" t="n"/>
      <c r="L331" s="653" t="n"/>
      <c r="M331" s="702" t="n"/>
      <c r="N331" s="703" t="inlineStr">
        <is>
          <t>Итого</t>
        </is>
      </c>
      <c r="O331" s="673" t="n"/>
      <c r="P331" s="673" t="n"/>
      <c r="Q331" s="673" t="n"/>
      <c r="R331" s="673" t="n"/>
      <c r="S331" s="673" t="n"/>
      <c r="T331" s="674" t="n"/>
      <c r="U331" s="43" t="inlineStr">
        <is>
          <t>кор</t>
        </is>
      </c>
      <c r="V331" s="704">
        <f>IFERROR(V327/H327,"0")+IFERROR(V328/H328,"0")+IFERROR(V329/H329,"0")+IFERROR(V330/H330,"0")</f>
        <v/>
      </c>
      <c r="W331" s="704">
        <f>IFERROR(W327/H327,"0")+IFERROR(W328/H328,"0")+IFERROR(W329/H329,"0")+IFERROR(W330/H330,"0")</f>
        <v/>
      </c>
      <c r="X331" s="704">
        <f>IFERROR(IF(X327="",0,X327),"0")+IFERROR(IF(X328="",0,X328),"0")+IFERROR(IF(X329="",0,X329),"0")+IFERROR(IF(X330="",0,X330),"0")</f>
        <v/>
      </c>
      <c r="Y331" s="705" t="n"/>
      <c r="Z331" s="705" t="n"/>
    </row>
    <row r="332">
      <c r="A332" s="653" t="n"/>
      <c r="B332" s="653" t="n"/>
      <c r="C332" s="653" t="n"/>
      <c r="D332" s="653" t="n"/>
      <c r="E332" s="653" t="n"/>
      <c r="F332" s="653" t="n"/>
      <c r="G332" s="653" t="n"/>
      <c r="H332" s="653" t="n"/>
      <c r="I332" s="653" t="n"/>
      <c r="J332" s="653" t="n"/>
      <c r="K332" s="653" t="n"/>
      <c r="L332" s="653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кг</t>
        </is>
      </c>
      <c r="V332" s="704">
        <f>IFERROR(SUM(V327:V330),"0")</f>
        <v/>
      </c>
      <c r="W332" s="704">
        <f>IFERROR(SUM(W327:W330),"0")</f>
        <v/>
      </c>
      <c r="X332" s="43" t="n"/>
      <c r="Y332" s="705" t="n"/>
      <c r="Z332" s="705" t="n"/>
    </row>
    <row r="333" ht="14.25" customHeight="1">
      <c r="A333" s="386" t="inlineStr">
        <is>
          <t>Копченые колбасы</t>
        </is>
      </c>
      <c r="B333" s="653" t="n"/>
      <c r="C333" s="653" t="n"/>
      <c r="D333" s="653" t="n"/>
      <c r="E333" s="653" t="n"/>
      <c r="F333" s="653" t="n"/>
      <c r="G333" s="653" t="n"/>
      <c r="H333" s="653" t="n"/>
      <c r="I333" s="653" t="n"/>
      <c r="J333" s="653" t="n"/>
      <c r="K333" s="653" t="n"/>
      <c r="L333" s="653" t="n"/>
      <c r="M333" s="653" t="n"/>
      <c r="N333" s="653" t="n"/>
      <c r="O333" s="653" t="n"/>
      <c r="P333" s="653" t="n"/>
      <c r="Q333" s="653" t="n"/>
      <c r="R333" s="653" t="n"/>
      <c r="S333" s="653" t="n"/>
      <c r="T333" s="653" t="n"/>
      <c r="U333" s="653" t="n"/>
      <c r="V333" s="653" t="n"/>
      <c r="W333" s="653" t="n"/>
      <c r="X333" s="653" t="n"/>
      <c r="Y333" s="386" t="n"/>
      <c r="Z333" s="386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87" t="n">
        <v>4607091384802</v>
      </c>
      <c r="E334" s="665" t="n"/>
      <c r="F334" s="697" t="n">
        <v>0.73</v>
      </c>
      <c r="G334" s="38" t="n">
        <v>6</v>
      </c>
      <c r="H334" s="697" t="n">
        <v>4.38</v>
      </c>
      <c r="I334" s="697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9" t="n"/>
      <c r="P334" s="699" t="n"/>
      <c r="Q334" s="699" t="n"/>
      <c r="R334" s="665" t="n"/>
      <c r="S334" s="40" t="inlineStr"/>
      <c r="T334" s="40" t="inlineStr"/>
      <c r="U334" s="41" t="inlineStr">
        <is>
          <t>кг</t>
        </is>
      </c>
      <c r="V334" s="700" t="n">
        <v>0</v>
      </c>
      <c r="W334" s="701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87" t="n">
        <v>4607091384826</v>
      </c>
      <c r="E335" s="665" t="n"/>
      <c r="F335" s="697" t="n">
        <v>0.35</v>
      </c>
      <c r="G335" s="38" t="n">
        <v>8</v>
      </c>
      <c r="H335" s="697" t="n">
        <v>2.8</v>
      </c>
      <c r="I335" s="697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95" t="n"/>
      <c r="B336" s="653" t="n"/>
      <c r="C336" s="653" t="n"/>
      <c r="D336" s="653" t="n"/>
      <c r="E336" s="653" t="n"/>
      <c r="F336" s="653" t="n"/>
      <c r="G336" s="653" t="n"/>
      <c r="H336" s="653" t="n"/>
      <c r="I336" s="653" t="n"/>
      <c r="J336" s="653" t="n"/>
      <c r="K336" s="653" t="n"/>
      <c r="L336" s="653" t="n"/>
      <c r="M336" s="702" t="n"/>
      <c r="N336" s="703" t="inlineStr">
        <is>
          <t>Итого</t>
        </is>
      </c>
      <c r="O336" s="673" t="n"/>
      <c r="P336" s="673" t="n"/>
      <c r="Q336" s="673" t="n"/>
      <c r="R336" s="673" t="n"/>
      <c r="S336" s="673" t="n"/>
      <c r="T336" s="674" t="n"/>
      <c r="U336" s="43" t="inlineStr">
        <is>
          <t>кор</t>
        </is>
      </c>
      <c r="V336" s="704">
        <f>IFERROR(V334/H334,"0")+IFERROR(V335/H335,"0")</f>
        <v/>
      </c>
      <c r="W336" s="704">
        <f>IFERROR(W334/H334,"0")+IFERROR(W335/H335,"0")</f>
        <v/>
      </c>
      <c r="X336" s="704">
        <f>IFERROR(IF(X334="",0,X334),"0")+IFERROR(IF(X335="",0,X335),"0")</f>
        <v/>
      </c>
      <c r="Y336" s="705" t="n"/>
      <c r="Z336" s="705" t="n"/>
    </row>
    <row r="337">
      <c r="A337" s="653" t="n"/>
      <c r="B337" s="653" t="n"/>
      <c r="C337" s="653" t="n"/>
      <c r="D337" s="653" t="n"/>
      <c r="E337" s="653" t="n"/>
      <c r="F337" s="653" t="n"/>
      <c r="G337" s="653" t="n"/>
      <c r="H337" s="653" t="n"/>
      <c r="I337" s="653" t="n"/>
      <c r="J337" s="653" t="n"/>
      <c r="K337" s="653" t="n"/>
      <c r="L337" s="653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кг</t>
        </is>
      </c>
      <c r="V337" s="704">
        <f>IFERROR(SUM(V334:V335),"0")</f>
        <v/>
      </c>
      <c r="W337" s="704">
        <f>IFERROR(SUM(W334:W335),"0")</f>
        <v/>
      </c>
      <c r="X337" s="43" t="n"/>
      <c r="Y337" s="705" t="n"/>
      <c r="Z337" s="705" t="n"/>
    </row>
    <row r="338" ht="14.25" customHeight="1">
      <c r="A338" s="386" t="inlineStr">
        <is>
          <t>Сосиски</t>
        </is>
      </c>
      <c r="B338" s="653" t="n"/>
      <c r="C338" s="653" t="n"/>
      <c r="D338" s="653" t="n"/>
      <c r="E338" s="653" t="n"/>
      <c r="F338" s="653" t="n"/>
      <c r="G338" s="653" t="n"/>
      <c r="H338" s="653" t="n"/>
      <c r="I338" s="653" t="n"/>
      <c r="J338" s="653" t="n"/>
      <c r="K338" s="653" t="n"/>
      <c r="L338" s="653" t="n"/>
      <c r="M338" s="653" t="n"/>
      <c r="N338" s="653" t="n"/>
      <c r="O338" s="653" t="n"/>
      <c r="P338" s="653" t="n"/>
      <c r="Q338" s="653" t="n"/>
      <c r="R338" s="653" t="n"/>
      <c r="S338" s="653" t="n"/>
      <c r="T338" s="653" t="n"/>
      <c r="U338" s="653" t="n"/>
      <c r="V338" s="653" t="n"/>
      <c r="W338" s="653" t="n"/>
      <c r="X338" s="653" t="n"/>
      <c r="Y338" s="386" t="n"/>
      <c r="Z338" s="386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87" t="n">
        <v>4607091384246</v>
      </c>
      <c r="E339" s="665" t="n"/>
      <c r="F339" s="697" t="n">
        <v>1.3</v>
      </c>
      <c r="G339" s="38" t="n">
        <v>6</v>
      </c>
      <c r="H339" s="697" t="n">
        <v>7.8</v>
      </c>
      <c r="I339" s="697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9" t="n"/>
      <c r="P339" s="699" t="n"/>
      <c r="Q339" s="699" t="n"/>
      <c r="R339" s="665" t="n"/>
      <c r="S339" s="40" t="inlineStr"/>
      <c r="T339" s="40" t="inlineStr"/>
      <c r="U339" s="41" t="inlineStr">
        <is>
          <t>кг</t>
        </is>
      </c>
      <c r="V339" s="700" t="n">
        <v>0</v>
      </c>
      <c r="W339" s="70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87" t="n">
        <v>4680115881976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87" t="n">
        <v>4607091384253</v>
      </c>
      <c r="E341" s="665" t="n"/>
      <c r="F341" s="697" t="n">
        <v>0.4</v>
      </c>
      <c r="G341" s="38" t="n">
        <v>6</v>
      </c>
      <c r="H341" s="697" t="n">
        <v>2.4</v>
      </c>
      <c r="I341" s="697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87" t="n">
        <v>4680115881969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95" t="n"/>
      <c r="B343" s="653" t="n"/>
      <c r="C343" s="653" t="n"/>
      <c r="D343" s="653" t="n"/>
      <c r="E343" s="653" t="n"/>
      <c r="F343" s="653" t="n"/>
      <c r="G343" s="653" t="n"/>
      <c r="H343" s="653" t="n"/>
      <c r="I343" s="653" t="n"/>
      <c r="J343" s="653" t="n"/>
      <c r="K343" s="653" t="n"/>
      <c r="L343" s="653" t="n"/>
      <c r="M343" s="702" t="n"/>
      <c r="N343" s="703" t="inlineStr">
        <is>
          <t>Итого</t>
        </is>
      </c>
      <c r="O343" s="673" t="n"/>
      <c r="P343" s="673" t="n"/>
      <c r="Q343" s="673" t="n"/>
      <c r="R343" s="673" t="n"/>
      <c r="S343" s="673" t="n"/>
      <c r="T343" s="674" t="n"/>
      <c r="U343" s="43" t="inlineStr">
        <is>
          <t>кор</t>
        </is>
      </c>
      <c r="V343" s="704">
        <f>IFERROR(V339/H339,"0")+IFERROR(V340/H340,"0")+IFERROR(V341/H341,"0")+IFERROR(V342/H342,"0")</f>
        <v/>
      </c>
      <c r="W343" s="704">
        <f>IFERROR(W339/H339,"0")+IFERROR(W340/H340,"0")+IFERROR(W341/H341,"0")+IFERROR(W342/H342,"0")</f>
        <v/>
      </c>
      <c r="X343" s="704">
        <f>IFERROR(IF(X339="",0,X339),"0")+IFERROR(IF(X340="",0,X340),"0")+IFERROR(IF(X341="",0,X341),"0")+IFERROR(IF(X342="",0,X342),"0")</f>
        <v/>
      </c>
      <c r="Y343" s="705" t="n"/>
      <c r="Z343" s="705" t="n"/>
    </row>
    <row r="344">
      <c r="A344" s="653" t="n"/>
      <c r="B344" s="653" t="n"/>
      <c r="C344" s="653" t="n"/>
      <c r="D344" s="653" t="n"/>
      <c r="E344" s="653" t="n"/>
      <c r="F344" s="653" t="n"/>
      <c r="G344" s="653" t="n"/>
      <c r="H344" s="653" t="n"/>
      <c r="I344" s="653" t="n"/>
      <c r="J344" s="653" t="n"/>
      <c r="K344" s="653" t="n"/>
      <c r="L344" s="653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кг</t>
        </is>
      </c>
      <c r="V344" s="704">
        <f>IFERROR(SUM(V339:V342),"0")</f>
        <v/>
      </c>
      <c r="W344" s="704">
        <f>IFERROR(SUM(W339:W342),"0")</f>
        <v/>
      </c>
      <c r="X344" s="43" t="n"/>
      <c r="Y344" s="705" t="n"/>
      <c r="Z344" s="705" t="n"/>
    </row>
    <row r="345" ht="14.25" customHeight="1">
      <c r="A345" s="386" t="inlineStr">
        <is>
          <t>Сардельки</t>
        </is>
      </c>
      <c r="B345" s="653" t="n"/>
      <c r="C345" s="653" t="n"/>
      <c r="D345" s="653" t="n"/>
      <c r="E345" s="653" t="n"/>
      <c r="F345" s="653" t="n"/>
      <c r="G345" s="653" t="n"/>
      <c r="H345" s="653" t="n"/>
      <c r="I345" s="653" t="n"/>
      <c r="J345" s="653" t="n"/>
      <c r="K345" s="653" t="n"/>
      <c r="L345" s="653" t="n"/>
      <c r="M345" s="653" t="n"/>
      <c r="N345" s="653" t="n"/>
      <c r="O345" s="653" t="n"/>
      <c r="P345" s="653" t="n"/>
      <c r="Q345" s="653" t="n"/>
      <c r="R345" s="653" t="n"/>
      <c r="S345" s="653" t="n"/>
      <c r="T345" s="653" t="n"/>
      <c r="U345" s="653" t="n"/>
      <c r="V345" s="653" t="n"/>
      <c r="W345" s="653" t="n"/>
      <c r="X345" s="653" t="n"/>
      <c r="Y345" s="386" t="n"/>
      <c r="Z345" s="386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87" t="n">
        <v>4607091389357</v>
      </c>
      <c r="E346" s="665" t="n"/>
      <c r="F346" s="697" t="n">
        <v>1.3</v>
      </c>
      <c r="G346" s="38" t="n">
        <v>6</v>
      </c>
      <c r="H346" s="697" t="n">
        <v>7.8</v>
      </c>
      <c r="I346" s="697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9" t="n"/>
      <c r="P346" s="699" t="n"/>
      <c r="Q346" s="699" t="n"/>
      <c r="R346" s="665" t="n"/>
      <c r="S346" s="40" t="inlineStr"/>
      <c r="T346" s="40" t="inlineStr"/>
      <c r="U346" s="41" t="inlineStr">
        <is>
          <t>кг</t>
        </is>
      </c>
      <c r="V346" s="700" t="n">
        <v>0</v>
      </c>
      <c r="W346" s="70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95" t="n"/>
      <c r="B347" s="653" t="n"/>
      <c r="C347" s="653" t="n"/>
      <c r="D347" s="653" t="n"/>
      <c r="E347" s="653" t="n"/>
      <c r="F347" s="653" t="n"/>
      <c r="G347" s="653" t="n"/>
      <c r="H347" s="653" t="n"/>
      <c r="I347" s="653" t="n"/>
      <c r="J347" s="653" t="n"/>
      <c r="K347" s="653" t="n"/>
      <c r="L347" s="653" t="n"/>
      <c r="M347" s="702" t="n"/>
      <c r="N347" s="703" t="inlineStr">
        <is>
          <t>Итого</t>
        </is>
      </c>
      <c r="O347" s="673" t="n"/>
      <c r="P347" s="673" t="n"/>
      <c r="Q347" s="673" t="n"/>
      <c r="R347" s="673" t="n"/>
      <c r="S347" s="673" t="n"/>
      <c r="T347" s="674" t="n"/>
      <c r="U347" s="43" t="inlineStr">
        <is>
          <t>кор</t>
        </is>
      </c>
      <c r="V347" s="704">
        <f>IFERROR(V346/H346,"0")</f>
        <v/>
      </c>
      <c r="W347" s="704">
        <f>IFERROR(W346/H346,"0")</f>
        <v/>
      </c>
      <c r="X347" s="704">
        <f>IFERROR(IF(X346="",0,X346),"0")</f>
        <v/>
      </c>
      <c r="Y347" s="705" t="n"/>
      <c r="Z347" s="705" t="n"/>
    </row>
    <row r="348">
      <c r="A348" s="653" t="n"/>
      <c r="B348" s="653" t="n"/>
      <c r="C348" s="653" t="n"/>
      <c r="D348" s="653" t="n"/>
      <c r="E348" s="653" t="n"/>
      <c r="F348" s="653" t="n"/>
      <c r="G348" s="653" t="n"/>
      <c r="H348" s="653" t="n"/>
      <c r="I348" s="653" t="n"/>
      <c r="J348" s="653" t="n"/>
      <c r="K348" s="653" t="n"/>
      <c r="L348" s="653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кг</t>
        </is>
      </c>
      <c r="V348" s="704">
        <f>IFERROR(SUM(V346:V346),"0")</f>
        <v/>
      </c>
      <c r="W348" s="704">
        <f>IFERROR(SUM(W346:W346),"0")</f>
        <v/>
      </c>
      <c r="X348" s="43" t="n"/>
      <c r="Y348" s="705" t="n"/>
      <c r="Z348" s="705" t="n"/>
    </row>
    <row r="349" ht="27.75" customHeight="1">
      <c r="A349" s="384" t="inlineStr">
        <is>
          <t>Баварушка</t>
        </is>
      </c>
      <c r="B349" s="696" t="n"/>
      <c r="C349" s="696" t="n"/>
      <c r="D349" s="696" t="n"/>
      <c r="E349" s="696" t="n"/>
      <c r="F349" s="696" t="n"/>
      <c r="G349" s="696" t="n"/>
      <c r="H349" s="696" t="n"/>
      <c r="I349" s="696" t="n"/>
      <c r="J349" s="696" t="n"/>
      <c r="K349" s="696" t="n"/>
      <c r="L349" s="696" t="n"/>
      <c r="M349" s="696" t="n"/>
      <c r="N349" s="696" t="n"/>
      <c r="O349" s="696" t="n"/>
      <c r="P349" s="696" t="n"/>
      <c r="Q349" s="696" t="n"/>
      <c r="R349" s="696" t="n"/>
      <c r="S349" s="696" t="n"/>
      <c r="T349" s="696" t="n"/>
      <c r="U349" s="696" t="n"/>
      <c r="V349" s="696" t="n"/>
      <c r="W349" s="696" t="n"/>
      <c r="X349" s="696" t="n"/>
      <c r="Y349" s="55" t="n"/>
      <c r="Z349" s="55" t="n"/>
    </row>
    <row r="350" ht="16.5" customHeight="1">
      <c r="A350" s="385" t="inlineStr">
        <is>
          <t>Филейбургская</t>
        </is>
      </c>
      <c r="B350" s="653" t="n"/>
      <c r="C350" s="653" t="n"/>
      <c r="D350" s="653" t="n"/>
      <c r="E350" s="653" t="n"/>
      <c r="F350" s="653" t="n"/>
      <c r="G350" s="653" t="n"/>
      <c r="H350" s="653" t="n"/>
      <c r="I350" s="653" t="n"/>
      <c r="J350" s="653" t="n"/>
      <c r="K350" s="653" t="n"/>
      <c r="L350" s="653" t="n"/>
      <c r="M350" s="653" t="n"/>
      <c r="N350" s="653" t="n"/>
      <c r="O350" s="653" t="n"/>
      <c r="P350" s="653" t="n"/>
      <c r="Q350" s="653" t="n"/>
      <c r="R350" s="653" t="n"/>
      <c r="S350" s="653" t="n"/>
      <c r="T350" s="653" t="n"/>
      <c r="U350" s="653" t="n"/>
      <c r="V350" s="653" t="n"/>
      <c r="W350" s="653" t="n"/>
      <c r="X350" s="653" t="n"/>
      <c r="Y350" s="385" t="n"/>
      <c r="Z350" s="385" t="n"/>
    </row>
    <row r="351" ht="14.25" customHeight="1">
      <c r="A351" s="386" t="inlineStr">
        <is>
          <t>Вареные колбасы</t>
        </is>
      </c>
      <c r="B351" s="653" t="n"/>
      <c r="C351" s="653" t="n"/>
      <c r="D351" s="653" t="n"/>
      <c r="E351" s="653" t="n"/>
      <c r="F351" s="653" t="n"/>
      <c r="G351" s="653" t="n"/>
      <c r="H351" s="653" t="n"/>
      <c r="I351" s="653" t="n"/>
      <c r="J351" s="653" t="n"/>
      <c r="K351" s="653" t="n"/>
      <c r="L351" s="653" t="n"/>
      <c r="M351" s="653" t="n"/>
      <c r="N351" s="653" t="n"/>
      <c r="O351" s="653" t="n"/>
      <c r="P351" s="653" t="n"/>
      <c r="Q351" s="653" t="n"/>
      <c r="R351" s="653" t="n"/>
      <c r="S351" s="653" t="n"/>
      <c r="T351" s="653" t="n"/>
      <c r="U351" s="653" t="n"/>
      <c r="V351" s="653" t="n"/>
      <c r="W351" s="653" t="n"/>
      <c r="X351" s="653" t="n"/>
      <c r="Y351" s="386" t="n"/>
      <c r="Z351" s="386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87" t="n">
        <v>4607091389708</v>
      </c>
      <c r="E352" s="665" t="n"/>
      <c r="F352" s="697" t="n">
        <v>0.45</v>
      </c>
      <c r="G352" s="38" t="n">
        <v>6</v>
      </c>
      <c r="H352" s="697" t="n">
        <v>2.7</v>
      </c>
      <c r="I352" s="69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9" t="n"/>
      <c r="P352" s="699" t="n"/>
      <c r="Q352" s="699" t="n"/>
      <c r="R352" s="665" t="n"/>
      <c r="S352" s="40" t="inlineStr"/>
      <c r="T352" s="40" t="inlineStr"/>
      <c r="U352" s="41" t="inlineStr">
        <is>
          <t>кг</t>
        </is>
      </c>
      <c r="V352" s="700" t="n">
        <v>0</v>
      </c>
      <c r="W352" s="70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87" t="n">
        <v>4607091389692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95" t="n"/>
      <c r="B354" s="653" t="n"/>
      <c r="C354" s="653" t="n"/>
      <c r="D354" s="653" t="n"/>
      <c r="E354" s="653" t="n"/>
      <c r="F354" s="653" t="n"/>
      <c r="G354" s="653" t="n"/>
      <c r="H354" s="653" t="n"/>
      <c r="I354" s="653" t="n"/>
      <c r="J354" s="653" t="n"/>
      <c r="K354" s="653" t="n"/>
      <c r="L354" s="653" t="n"/>
      <c r="M354" s="702" t="n"/>
      <c r="N354" s="703" t="inlineStr">
        <is>
          <t>Итого</t>
        </is>
      </c>
      <c r="O354" s="673" t="n"/>
      <c r="P354" s="673" t="n"/>
      <c r="Q354" s="673" t="n"/>
      <c r="R354" s="673" t="n"/>
      <c r="S354" s="673" t="n"/>
      <c r="T354" s="674" t="n"/>
      <c r="U354" s="43" t="inlineStr">
        <is>
          <t>кор</t>
        </is>
      </c>
      <c r="V354" s="704">
        <f>IFERROR(V352/H352,"0")+IFERROR(V353/H353,"0")</f>
        <v/>
      </c>
      <c r="W354" s="704">
        <f>IFERROR(W352/H352,"0")+IFERROR(W353/H353,"0")</f>
        <v/>
      </c>
      <c r="X354" s="704">
        <f>IFERROR(IF(X352="",0,X352),"0")+IFERROR(IF(X353="",0,X353),"0")</f>
        <v/>
      </c>
      <c r="Y354" s="705" t="n"/>
      <c r="Z354" s="705" t="n"/>
    </row>
    <row r="355">
      <c r="A355" s="653" t="n"/>
      <c r="B355" s="653" t="n"/>
      <c r="C355" s="653" t="n"/>
      <c r="D355" s="653" t="n"/>
      <c r="E355" s="653" t="n"/>
      <c r="F355" s="653" t="n"/>
      <c r="G355" s="653" t="n"/>
      <c r="H355" s="653" t="n"/>
      <c r="I355" s="653" t="n"/>
      <c r="J355" s="653" t="n"/>
      <c r="K355" s="653" t="n"/>
      <c r="L355" s="653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кг</t>
        </is>
      </c>
      <c r="V355" s="704">
        <f>IFERROR(SUM(V352:V353),"0")</f>
        <v/>
      </c>
      <c r="W355" s="704">
        <f>IFERROR(SUM(W352:W353),"0")</f>
        <v/>
      </c>
      <c r="X355" s="43" t="n"/>
      <c r="Y355" s="705" t="n"/>
      <c r="Z355" s="705" t="n"/>
    </row>
    <row r="356" ht="14.25" customHeight="1">
      <c r="A356" s="386" t="inlineStr">
        <is>
          <t>Копченые колбасы</t>
        </is>
      </c>
      <c r="B356" s="653" t="n"/>
      <c r="C356" s="653" t="n"/>
      <c r="D356" s="653" t="n"/>
      <c r="E356" s="653" t="n"/>
      <c r="F356" s="653" t="n"/>
      <c r="G356" s="653" t="n"/>
      <c r="H356" s="653" t="n"/>
      <c r="I356" s="653" t="n"/>
      <c r="J356" s="653" t="n"/>
      <c r="K356" s="653" t="n"/>
      <c r="L356" s="653" t="n"/>
      <c r="M356" s="653" t="n"/>
      <c r="N356" s="653" t="n"/>
      <c r="O356" s="653" t="n"/>
      <c r="P356" s="653" t="n"/>
      <c r="Q356" s="653" t="n"/>
      <c r="R356" s="653" t="n"/>
      <c r="S356" s="653" t="n"/>
      <c r="T356" s="653" t="n"/>
      <c r="U356" s="653" t="n"/>
      <c r="V356" s="653" t="n"/>
      <c r="W356" s="653" t="n"/>
      <c r="X356" s="653" t="n"/>
      <c r="Y356" s="386" t="n"/>
      <c r="Z356" s="386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87" t="n">
        <v>4607091389753</v>
      </c>
      <c r="E357" s="665" t="n"/>
      <c r="F357" s="697" t="n">
        <v>0.7</v>
      </c>
      <c r="G357" s="38" t="n">
        <v>6</v>
      </c>
      <c r="H357" s="697" t="n">
        <v>4.2</v>
      </c>
      <c r="I357" s="69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9" t="n"/>
      <c r="P357" s="699" t="n"/>
      <c r="Q357" s="699" t="n"/>
      <c r="R357" s="665" t="n"/>
      <c r="S357" s="40" t="inlineStr"/>
      <c r="T357" s="40" t="inlineStr"/>
      <c r="U357" s="41" t="inlineStr">
        <is>
          <t>кг</t>
        </is>
      </c>
      <c r="V357" s="700" t="n">
        <v>0</v>
      </c>
      <c r="W357" s="70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87" t="n">
        <v>4607091389760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87" t="n">
        <v>4607091389746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87" t="n">
        <v>4680115882928</v>
      </c>
      <c r="E360" s="665" t="n"/>
      <c r="F360" s="697" t="n">
        <v>0.28</v>
      </c>
      <c r="G360" s="38" t="n">
        <v>6</v>
      </c>
      <c r="H360" s="697" t="n">
        <v>1.68</v>
      </c>
      <c r="I360" s="697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87" t="n">
        <v>4680115883147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87" t="n">
        <v>4607091384338</v>
      </c>
      <c r="E362" s="665" t="n"/>
      <c r="F362" s="697" t="n">
        <v>0.35</v>
      </c>
      <c r="G362" s="38" t="n">
        <v>6</v>
      </c>
      <c r="H362" s="697" t="n">
        <v>2.1</v>
      </c>
      <c r="I362" s="69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87" t="n">
        <v>4680115883154</v>
      </c>
      <c r="E363" s="665" t="n"/>
      <c r="F363" s="697" t="n">
        <v>0.28</v>
      </c>
      <c r="G363" s="38" t="n">
        <v>6</v>
      </c>
      <c r="H363" s="697" t="n">
        <v>1.68</v>
      </c>
      <c r="I363" s="69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87" t="n">
        <v>4607091389524</v>
      </c>
      <c r="E364" s="665" t="n"/>
      <c r="F364" s="697" t="n">
        <v>0.35</v>
      </c>
      <c r="G364" s="38" t="n">
        <v>6</v>
      </c>
      <c r="H364" s="697" t="n">
        <v>2.1</v>
      </c>
      <c r="I364" s="697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87" t="n">
        <v>4680115883161</v>
      </c>
      <c r="E365" s="665" t="n"/>
      <c r="F365" s="697" t="n">
        <v>0.28</v>
      </c>
      <c r="G365" s="38" t="n">
        <v>6</v>
      </c>
      <c r="H365" s="697" t="n">
        <v>1.68</v>
      </c>
      <c r="I365" s="697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87" t="n">
        <v>4607091384345</v>
      </c>
      <c r="E366" s="665" t="n"/>
      <c r="F366" s="697" t="n">
        <v>0.35</v>
      </c>
      <c r="G366" s="38" t="n">
        <v>6</v>
      </c>
      <c r="H366" s="697" t="n">
        <v>2.1</v>
      </c>
      <c r="I366" s="697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87" t="n">
        <v>4680115883178</v>
      </c>
      <c r="E367" s="665" t="n"/>
      <c r="F367" s="697" t="n">
        <v>0.28</v>
      </c>
      <c r="G367" s="38" t="n">
        <v>6</v>
      </c>
      <c r="H367" s="697" t="n">
        <v>1.68</v>
      </c>
      <c r="I367" s="697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87" t="n">
        <v>4607091389531</v>
      </c>
      <c r="E368" s="665" t="n"/>
      <c r="F368" s="697" t="n">
        <v>0.35</v>
      </c>
      <c r="G368" s="38" t="n">
        <v>6</v>
      </c>
      <c r="H368" s="697" t="n">
        <v>2.1</v>
      </c>
      <c r="I368" s="697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87" t="n">
        <v>4680115883185</v>
      </c>
      <c r="E369" s="665" t="n"/>
      <c r="F369" s="697" t="n">
        <v>0.28</v>
      </c>
      <c r="G369" s="38" t="n">
        <v>6</v>
      </c>
      <c r="H369" s="697" t="n">
        <v>1.68</v>
      </c>
      <c r="I369" s="697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 t="inlineStr">
        <is>
          <t>В/к колбасы «Филейбургская с душистым чесноком» срез Фикс.вес 0,28 фиброуз в/у Баварушка</t>
        </is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95" t="n"/>
      <c r="B370" s="653" t="n"/>
      <c r="C370" s="653" t="n"/>
      <c r="D370" s="653" t="n"/>
      <c r="E370" s="653" t="n"/>
      <c r="F370" s="653" t="n"/>
      <c r="G370" s="653" t="n"/>
      <c r="H370" s="653" t="n"/>
      <c r="I370" s="653" t="n"/>
      <c r="J370" s="653" t="n"/>
      <c r="K370" s="653" t="n"/>
      <c r="L370" s="653" t="n"/>
      <c r="M370" s="702" t="n"/>
      <c r="N370" s="703" t="inlineStr">
        <is>
          <t>Итого</t>
        </is>
      </c>
      <c r="O370" s="673" t="n"/>
      <c r="P370" s="673" t="n"/>
      <c r="Q370" s="673" t="n"/>
      <c r="R370" s="673" t="n"/>
      <c r="S370" s="673" t="n"/>
      <c r="T370" s="674" t="n"/>
      <c r="U370" s="43" t="inlineStr">
        <is>
          <t>кор</t>
        </is>
      </c>
      <c r="V370" s="70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5" t="n"/>
      <c r="Z370" s="705" t="n"/>
    </row>
    <row r="371">
      <c r="A371" s="653" t="n"/>
      <c r="B371" s="653" t="n"/>
      <c r="C371" s="653" t="n"/>
      <c r="D371" s="653" t="n"/>
      <c r="E371" s="653" t="n"/>
      <c r="F371" s="653" t="n"/>
      <c r="G371" s="653" t="n"/>
      <c r="H371" s="653" t="n"/>
      <c r="I371" s="653" t="n"/>
      <c r="J371" s="653" t="n"/>
      <c r="K371" s="653" t="n"/>
      <c r="L371" s="653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кг</t>
        </is>
      </c>
      <c r="V371" s="704">
        <f>IFERROR(SUM(V357:V369),"0")</f>
        <v/>
      </c>
      <c r="W371" s="704">
        <f>IFERROR(SUM(W357:W369),"0")</f>
        <v/>
      </c>
      <c r="X371" s="43" t="n"/>
      <c r="Y371" s="705" t="n"/>
      <c r="Z371" s="705" t="n"/>
    </row>
    <row r="372" ht="14.25" customHeight="1">
      <c r="A372" s="386" t="inlineStr">
        <is>
          <t>Сосиски</t>
        </is>
      </c>
      <c r="B372" s="653" t="n"/>
      <c r="C372" s="653" t="n"/>
      <c r="D372" s="653" t="n"/>
      <c r="E372" s="653" t="n"/>
      <c r="F372" s="653" t="n"/>
      <c r="G372" s="653" t="n"/>
      <c r="H372" s="653" t="n"/>
      <c r="I372" s="653" t="n"/>
      <c r="J372" s="653" t="n"/>
      <c r="K372" s="653" t="n"/>
      <c r="L372" s="653" t="n"/>
      <c r="M372" s="653" t="n"/>
      <c r="N372" s="653" t="n"/>
      <c r="O372" s="653" t="n"/>
      <c r="P372" s="653" t="n"/>
      <c r="Q372" s="653" t="n"/>
      <c r="R372" s="653" t="n"/>
      <c r="S372" s="653" t="n"/>
      <c r="T372" s="653" t="n"/>
      <c r="U372" s="653" t="n"/>
      <c r="V372" s="653" t="n"/>
      <c r="W372" s="653" t="n"/>
      <c r="X372" s="653" t="n"/>
      <c r="Y372" s="386" t="n"/>
      <c r="Z372" s="386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87" t="n">
        <v>4607091389685</v>
      </c>
      <c r="E373" s="665" t="n"/>
      <c r="F373" s="697" t="n">
        <v>1.3</v>
      </c>
      <c r="G373" s="38" t="n">
        <v>6</v>
      </c>
      <c r="H373" s="697" t="n">
        <v>7.8</v>
      </c>
      <c r="I373" s="697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9" t="n"/>
      <c r="P373" s="699" t="n"/>
      <c r="Q373" s="699" t="n"/>
      <c r="R373" s="665" t="n"/>
      <c r="S373" s="40" t="inlineStr"/>
      <c r="T373" s="40" t="inlineStr"/>
      <c r="U373" s="41" t="inlineStr">
        <is>
          <t>кг</t>
        </is>
      </c>
      <c r="V373" s="700" t="n">
        <v>0</v>
      </c>
      <c r="W373" s="70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87" t="n">
        <v>4607091389654</v>
      </c>
      <c r="E374" s="665" t="n"/>
      <c r="F374" s="697" t="n">
        <v>0.33</v>
      </c>
      <c r="G374" s="38" t="n">
        <v>6</v>
      </c>
      <c r="H374" s="697" t="n">
        <v>1.98</v>
      </c>
      <c r="I374" s="697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87" t="n">
        <v>4607091384352</v>
      </c>
      <c r="E375" s="665" t="n"/>
      <c r="F375" s="697" t="n">
        <v>0.6</v>
      </c>
      <c r="G375" s="38" t="n">
        <v>4</v>
      </c>
      <c r="H375" s="697" t="n">
        <v>2.4</v>
      </c>
      <c r="I375" s="697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87" t="n">
        <v>4607091389661</v>
      </c>
      <c r="E376" s="665" t="n"/>
      <c r="F376" s="697" t="n">
        <v>0.55</v>
      </c>
      <c r="G376" s="38" t="n">
        <v>4</v>
      </c>
      <c r="H376" s="697" t="n">
        <v>2.2</v>
      </c>
      <c r="I376" s="697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95" t="n"/>
      <c r="B377" s="653" t="n"/>
      <c r="C377" s="653" t="n"/>
      <c r="D377" s="653" t="n"/>
      <c r="E377" s="653" t="n"/>
      <c r="F377" s="653" t="n"/>
      <c r="G377" s="653" t="n"/>
      <c r="H377" s="653" t="n"/>
      <c r="I377" s="653" t="n"/>
      <c r="J377" s="653" t="n"/>
      <c r="K377" s="653" t="n"/>
      <c r="L377" s="653" t="n"/>
      <c r="M377" s="702" t="n"/>
      <c r="N377" s="703" t="inlineStr">
        <is>
          <t>Итого</t>
        </is>
      </c>
      <c r="O377" s="673" t="n"/>
      <c r="P377" s="673" t="n"/>
      <c r="Q377" s="673" t="n"/>
      <c r="R377" s="673" t="n"/>
      <c r="S377" s="673" t="n"/>
      <c r="T377" s="674" t="n"/>
      <c r="U377" s="43" t="inlineStr">
        <is>
          <t>кор</t>
        </is>
      </c>
      <c r="V377" s="704">
        <f>IFERROR(V373/H373,"0")+IFERROR(V374/H374,"0")+IFERROR(V375/H375,"0")+IFERROR(V376/H376,"0")</f>
        <v/>
      </c>
      <c r="W377" s="704">
        <f>IFERROR(W373/H373,"0")+IFERROR(W374/H374,"0")+IFERROR(W375/H375,"0")+IFERROR(W376/H376,"0")</f>
        <v/>
      </c>
      <c r="X377" s="704">
        <f>IFERROR(IF(X373="",0,X373),"0")+IFERROR(IF(X374="",0,X374),"0")+IFERROR(IF(X375="",0,X375),"0")+IFERROR(IF(X376="",0,X376),"0")</f>
        <v/>
      </c>
      <c r="Y377" s="705" t="n"/>
      <c r="Z377" s="705" t="n"/>
    </row>
    <row r="378">
      <c r="A378" s="653" t="n"/>
      <c r="B378" s="653" t="n"/>
      <c r="C378" s="653" t="n"/>
      <c r="D378" s="653" t="n"/>
      <c r="E378" s="653" t="n"/>
      <c r="F378" s="653" t="n"/>
      <c r="G378" s="653" t="n"/>
      <c r="H378" s="653" t="n"/>
      <c r="I378" s="653" t="n"/>
      <c r="J378" s="653" t="n"/>
      <c r="K378" s="653" t="n"/>
      <c r="L378" s="653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кг</t>
        </is>
      </c>
      <c r="V378" s="704">
        <f>IFERROR(SUM(V373:V376),"0")</f>
        <v/>
      </c>
      <c r="W378" s="704">
        <f>IFERROR(SUM(W373:W376),"0")</f>
        <v/>
      </c>
      <c r="X378" s="43" t="n"/>
      <c r="Y378" s="705" t="n"/>
      <c r="Z378" s="705" t="n"/>
    </row>
    <row r="379" ht="14.25" customHeight="1">
      <c r="A379" s="386" t="inlineStr">
        <is>
          <t>Сардельки</t>
        </is>
      </c>
      <c r="B379" s="653" t="n"/>
      <c r="C379" s="653" t="n"/>
      <c r="D379" s="653" t="n"/>
      <c r="E379" s="653" t="n"/>
      <c r="F379" s="653" t="n"/>
      <c r="G379" s="653" t="n"/>
      <c r="H379" s="653" t="n"/>
      <c r="I379" s="653" t="n"/>
      <c r="J379" s="653" t="n"/>
      <c r="K379" s="653" t="n"/>
      <c r="L379" s="653" t="n"/>
      <c r="M379" s="653" t="n"/>
      <c r="N379" s="653" t="n"/>
      <c r="O379" s="653" t="n"/>
      <c r="P379" s="653" t="n"/>
      <c r="Q379" s="653" t="n"/>
      <c r="R379" s="653" t="n"/>
      <c r="S379" s="653" t="n"/>
      <c r="T379" s="653" t="n"/>
      <c r="U379" s="653" t="n"/>
      <c r="V379" s="653" t="n"/>
      <c r="W379" s="653" t="n"/>
      <c r="X379" s="653" t="n"/>
      <c r="Y379" s="386" t="n"/>
      <c r="Z379" s="386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87" t="n">
        <v>4680115881648</v>
      </c>
      <c r="E380" s="665" t="n"/>
      <c r="F380" s="697" t="n">
        <v>1</v>
      </c>
      <c r="G380" s="38" t="n">
        <v>4</v>
      </c>
      <c r="H380" s="697" t="n">
        <v>4</v>
      </c>
      <c r="I380" s="697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9" t="n"/>
      <c r="P380" s="699" t="n"/>
      <c r="Q380" s="699" t="n"/>
      <c r="R380" s="665" t="n"/>
      <c r="S380" s="40" t="inlineStr"/>
      <c r="T380" s="40" t="inlineStr"/>
      <c r="U380" s="41" t="inlineStr">
        <is>
          <t>кг</t>
        </is>
      </c>
      <c r="V380" s="700" t="n">
        <v>0</v>
      </c>
      <c r="W380" s="701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95" t="n"/>
      <c r="B381" s="653" t="n"/>
      <c r="C381" s="653" t="n"/>
      <c r="D381" s="653" t="n"/>
      <c r="E381" s="653" t="n"/>
      <c r="F381" s="653" t="n"/>
      <c r="G381" s="653" t="n"/>
      <c r="H381" s="653" t="n"/>
      <c r="I381" s="653" t="n"/>
      <c r="J381" s="653" t="n"/>
      <c r="K381" s="653" t="n"/>
      <c r="L381" s="653" t="n"/>
      <c r="M381" s="702" t="n"/>
      <c r="N381" s="703" t="inlineStr">
        <is>
          <t>Итого</t>
        </is>
      </c>
      <c r="O381" s="673" t="n"/>
      <c r="P381" s="673" t="n"/>
      <c r="Q381" s="673" t="n"/>
      <c r="R381" s="673" t="n"/>
      <c r="S381" s="673" t="n"/>
      <c r="T381" s="674" t="n"/>
      <c r="U381" s="43" t="inlineStr">
        <is>
          <t>кор</t>
        </is>
      </c>
      <c r="V381" s="704">
        <f>IFERROR(V380/H380,"0")</f>
        <v/>
      </c>
      <c r="W381" s="704">
        <f>IFERROR(W380/H380,"0")</f>
        <v/>
      </c>
      <c r="X381" s="704">
        <f>IFERROR(IF(X380="",0,X380),"0")</f>
        <v/>
      </c>
      <c r="Y381" s="705" t="n"/>
      <c r="Z381" s="705" t="n"/>
    </row>
    <row r="382">
      <c r="A382" s="653" t="n"/>
      <c r="B382" s="653" t="n"/>
      <c r="C382" s="653" t="n"/>
      <c r="D382" s="653" t="n"/>
      <c r="E382" s="653" t="n"/>
      <c r="F382" s="653" t="n"/>
      <c r="G382" s="653" t="n"/>
      <c r="H382" s="653" t="n"/>
      <c r="I382" s="653" t="n"/>
      <c r="J382" s="653" t="n"/>
      <c r="K382" s="653" t="n"/>
      <c r="L382" s="653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кг</t>
        </is>
      </c>
      <c r="V382" s="704">
        <f>IFERROR(SUM(V380:V380),"0")</f>
        <v/>
      </c>
      <c r="W382" s="704">
        <f>IFERROR(SUM(W380:W380),"0")</f>
        <v/>
      </c>
      <c r="X382" s="43" t="n"/>
      <c r="Y382" s="705" t="n"/>
      <c r="Z382" s="705" t="n"/>
    </row>
    <row r="383" ht="14.25" customHeight="1">
      <c r="A383" s="386" t="inlineStr">
        <is>
          <t>Сырокопченые колбасы</t>
        </is>
      </c>
      <c r="B383" s="653" t="n"/>
      <c r="C383" s="653" t="n"/>
      <c r="D383" s="653" t="n"/>
      <c r="E383" s="653" t="n"/>
      <c r="F383" s="653" t="n"/>
      <c r="G383" s="653" t="n"/>
      <c r="H383" s="653" t="n"/>
      <c r="I383" s="653" t="n"/>
      <c r="J383" s="653" t="n"/>
      <c r="K383" s="653" t="n"/>
      <c r="L383" s="653" t="n"/>
      <c r="M383" s="653" t="n"/>
      <c r="N383" s="653" t="n"/>
      <c r="O383" s="653" t="n"/>
      <c r="P383" s="653" t="n"/>
      <c r="Q383" s="653" t="n"/>
      <c r="R383" s="653" t="n"/>
      <c r="S383" s="653" t="n"/>
      <c r="T383" s="653" t="n"/>
      <c r="U383" s="653" t="n"/>
      <c r="V383" s="653" t="n"/>
      <c r="W383" s="653" t="n"/>
      <c r="X383" s="653" t="n"/>
      <c r="Y383" s="386" t="n"/>
      <c r="Z383" s="386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87" t="n">
        <v>4680115884359</v>
      </c>
      <c r="E384" s="665" t="n"/>
      <c r="F384" s="697" t="n">
        <v>0.06</v>
      </c>
      <c r="G384" s="38" t="n">
        <v>20</v>
      </c>
      <c r="H384" s="697" t="n">
        <v>1.2</v>
      </c>
      <c r="I384" s="697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1" t="inlineStr">
        <is>
          <t>с/к колбасы «Балыкбургская с мраморным балыком и нотками кориандра» ф/в 0,06 нарезка ТМ «Баварушка»</t>
        </is>
      </c>
      <c r="O384" s="699" t="n"/>
      <c r="P384" s="699" t="n"/>
      <c r="Q384" s="699" t="n"/>
      <c r="R384" s="665" t="n"/>
      <c r="S384" s="40" t="inlineStr"/>
      <c r="T384" s="40" t="inlineStr"/>
      <c r="U384" s="41" t="inlineStr">
        <is>
          <t>кг</t>
        </is>
      </c>
      <c r="V384" s="700" t="n">
        <v>0</v>
      </c>
      <c r="W384" s="70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87" t="n">
        <v>4680115884335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«Филейбургская зернистая»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87" t="n">
        <v>4680115884342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с ароматными пряностями»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87" t="n">
        <v>4680115884113</v>
      </c>
      <c r="E387" s="665" t="n"/>
      <c r="F387" s="697" t="n">
        <v>0.11</v>
      </c>
      <c r="G387" s="38" t="n">
        <v>12</v>
      </c>
      <c r="H387" s="697" t="n">
        <v>1.32</v>
      </c>
      <c r="I387" s="697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4" t="inlineStr">
        <is>
          <t>с/к колбасы «Филейбургская с филе сочного окорока» ф/в 0,11 н/о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95" t="n"/>
      <c r="B388" s="653" t="n"/>
      <c r="C388" s="653" t="n"/>
      <c r="D388" s="653" t="n"/>
      <c r="E388" s="653" t="n"/>
      <c r="F388" s="653" t="n"/>
      <c r="G388" s="653" t="n"/>
      <c r="H388" s="653" t="n"/>
      <c r="I388" s="653" t="n"/>
      <c r="J388" s="653" t="n"/>
      <c r="K388" s="653" t="n"/>
      <c r="L388" s="653" t="n"/>
      <c r="M388" s="702" t="n"/>
      <c r="N388" s="703" t="inlineStr">
        <is>
          <t>Итого</t>
        </is>
      </c>
      <c r="O388" s="673" t="n"/>
      <c r="P388" s="673" t="n"/>
      <c r="Q388" s="673" t="n"/>
      <c r="R388" s="673" t="n"/>
      <c r="S388" s="673" t="n"/>
      <c r="T388" s="674" t="n"/>
      <c r="U388" s="43" t="inlineStr">
        <is>
          <t>кор</t>
        </is>
      </c>
      <c r="V388" s="704">
        <f>IFERROR(V384/H384,"0")+IFERROR(V385/H385,"0")+IFERROR(V386/H386,"0")+IFERROR(V387/H387,"0")</f>
        <v/>
      </c>
      <c r="W388" s="704">
        <f>IFERROR(W384/H384,"0")+IFERROR(W385/H385,"0")+IFERROR(W386/H386,"0")+IFERROR(W387/H387,"0")</f>
        <v/>
      </c>
      <c r="X388" s="704">
        <f>IFERROR(IF(X384="",0,X384),"0")+IFERROR(IF(X385="",0,X385),"0")+IFERROR(IF(X386="",0,X386),"0")+IFERROR(IF(X387="",0,X387),"0")</f>
        <v/>
      </c>
      <c r="Y388" s="705" t="n"/>
      <c r="Z388" s="705" t="n"/>
    </row>
    <row r="389">
      <c r="A389" s="653" t="n"/>
      <c r="B389" s="653" t="n"/>
      <c r="C389" s="653" t="n"/>
      <c r="D389" s="653" t="n"/>
      <c r="E389" s="653" t="n"/>
      <c r="F389" s="653" t="n"/>
      <c r="G389" s="653" t="n"/>
      <c r="H389" s="653" t="n"/>
      <c r="I389" s="653" t="n"/>
      <c r="J389" s="653" t="n"/>
      <c r="K389" s="653" t="n"/>
      <c r="L389" s="653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кг</t>
        </is>
      </c>
      <c r="V389" s="704">
        <f>IFERROR(SUM(V384:V387),"0")</f>
        <v/>
      </c>
      <c r="W389" s="704">
        <f>IFERROR(SUM(W384:W387),"0")</f>
        <v/>
      </c>
      <c r="X389" s="43" t="n"/>
      <c r="Y389" s="705" t="n"/>
      <c r="Z389" s="705" t="n"/>
    </row>
    <row r="390" ht="16.5" customHeight="1">
      <c r="A390" s="385" t="inlineStr">
        <is>
          <t>Балыкбургская</t>
        </is>
      </c>
      <c r="B390" s="653" t="n"/>
      <c r="C390" s="653" t="n"/>
      <c r="D390" s="653" t="n"/>
      <c r="E390" s="653" t="n"/>
      <c r="F390" s="653" t="n"/>
      <c r="G390" s="653" t="n"/>
      <c r="H390" s="653" t="n"/>
      <c r="I390" s="653" t="n"/>
      <c r="J390" s="653" t="n"/>
      <c r="K390" s="653" t="n"/>
      <c r="L390" s="653" t="n"/>
      <c r="M390" s="653" t="n"/>
      <c r="N390" s="653" t="n"/>
      <c r="O390" s="653" t="n"/>
      <c r="P390" s="653" t="n"/>
      <c r="Q390" s="653" t="n"/>
      <c r="R390" s="653" t="n"/>
      <c r="S390" s="653" t="n"/>
      <c r="T390" s="653" t="n"/>
      <c r="U390" s="653" t="n"/>
      <c r="V390" s="653" t="n"/>
      <c r="W390" s="653" t="n"/>
      <c r="X390" s="653" t="n"/>
      <c r="Y390" s="385" t="n"/>
      <c r="Z390" s="385" t="n"/>
    </row>
    <row r="391" ht="14.25" customHeight="1">
      <c r="A391" s="386" t="inlineStr">
        <is>
          <t>Ветчины</t>
        </is>
      </c>
      <c r="B391" s="653" t="n"/>
      <c r="C391" s="653" t="n"/>
      <c r="D391" s="653" t="n"/>
      <c r="E391" s="653" t="n"/>
      <c r="F391" s="653" t="n"/>
      <c r="G391" s="653" t="n"/>
      <c r="H391" s="653" t="n"/>
      <c r="I391" s="653" t="n"/>
      <c r="J391" s="653" t="n"/>
      <c r="K391" s="653" t="n"/>
      <c r="L391" s="653" t="n"/>
      <c r="M391" s="653" t="n"/>
      <c r="N391" s="653" t="n"/>
      <c r="O391" s="653" t="n"/>
      <c r="P391" s="653" t="n"/>
      <c r="Q391" s="653" t="n"/>
      <c r="R391" s="653" t="n"/>
      <c r="S391" s="653" t="n"/>
      <c r="T391" s="653" t="n"/>
      <c r="U391" s="653" t="n"/>
      <c r="V391" s="653" t="n"/>
      <c r="W391" s="653" t="n"/>
      <c r="X391" s="653" t="n"/>
      <c r="Y391" s="386" t="n"/>
      <c r="Z391" s="386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87" t="n">
        <v>4607091389388</v>
      </c>
      <c r="E392" s="665" t="n"/>
      <c r="F392" s="697" t="n">
        <v>1.3</v>
      </c>
      <c r="G392" s="38" t="n">
        <v>4</v>
      </c>
      <c r="H392" s="697" t="n">
        <v>5.2</v>
      </c>
      <c r="I392" s="697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699" t="n"/>
      <c r="P392" s="699" t="n"/>
      <c r="Q392" s="699" t="n"/>
      <c r="R392" s="665" t="n"/>
      <c r="S392" s="40" t="inlineStr"/>
      <c r="T392" s="40" t="inlineStr"/>
      <c r="U392" s="41" t="inlineStr">
        <is>
          <t>кг</t>
        </is>
      </c>
      <c r="V392" s="700" t="n">
        <v>0</v>
      </c>
      <c r="W392" s="701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87" t="n">
        <v>4607091389364</v>
      </c>
      <c r="E393" s="665" t="n"/>
      <c r="F393" s="697" t="n">
        <v>0.42</v>
      </c>
      <c r="G393" s="38" t="n">
        <v>6</v>
      </c>
      <c r="H393" s="697" t="n">
        <v>2.52</v>
      </c>
      <c r="I393" s="697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95" t="n"/>
      <c r="B394" s="653" t="n"/>
      <c r="C394" s="653" t="n"/>
      <c r="D394" s="653" t="n"/>
      <c r="E394" s="653" t="n"/>
      <c r="F394" s="653" t="n"/>
      <c r="G394" s="653" t="n"/>
      <c r="H394" s="653" t="n"/>
      <c r="I394" s="653" t="n"/>
      <c r="J394" s="653" t="n"/>
      <c r="K394" s="653" t="n"/>
      <c r="L394" s="653" t="n"/>
      <c r="M394" s="702" t="n"/>
      <c r="N394" s="703" t="inlineStr">
        <is>
          <t>Итого</t>
        </is>
      </c>
      <c r="O394" s="673" t="n"/>
      <c r="P394" s="673" t="n"/>
      <c r="Q394" s="673" t="n"/>
      <c r="R394" s="673" t="n"/>
      <c r="S394" s="673" t="n"/>
      <c r="T394" s="674" t="n"/>
      <c r="U394" s="43" t="inlineStr">
        <is>
          <t>кор</t>
        </is>
      </c>
      <c r="V394" s="704">
        <f>IFERROR(V392/H392,"0")+IFERROR(V393/H393,"0")</f>
        <v/>
      </c>
      <c r="W394" s="704">
        <f>IFERROR(W392/H392,"0")+IFERROR(W393/H393,"0")</f>
        <v/>
      </c>
      <c r="X394" s="704">
        <f>IFERROR(IF(X392="",0,X392),"0")+IFERROR(IF(X393="",0,X393),"0")</f>
        <v/>
      </c>
      <c r="Y394" s="705" t="n"/>
      <c r="Z394" s="705" t="n"/>
    </row>
    <row r="395">
      <c r="A395" s="653" t="n"/>
      <c r="B395" s="653" t="n"/>
      <c r="C395" s="653" t="n"/>
      <c r="D395" s="653" t="n"/>
      <c r="E395" s="653" t="n"/>
      <c r="F395" s="653" t="n"/>
      <c r="G395" s="653" t="n"/>
      <c r="H395" s="653" t="n"/>
      <c r="I395" s="653" t="n"/>
      <c r="J395" s="653" t="n"/>
      <c r="K395" s="653" t="n"/>
      <c r="L395" s="653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кг</t>
        </is>
      </c>
      <c r="V395" s="704">
        <f>IFERROR(SUM(V392:V393),"0")</f>
        <v/>
      </c>
      <c r="W395" s="704">
        <f>IFERROR(SUM(W392:W393),"0")</f>
        <v/>
      </c>
      <c r="X395" s="43" t="n"/>
      <c r="Y395" s="705" t="n"/>
      <c r="Z395" s="705" t="n"/>
    </row>
    <row r="396" ht="14.25" customHeight="1">
      <c r="A396" s="386" t="inlineStr">
        <is>
          <t>Копченые колбасы</t>
        </is>
      </c>
      <c r="B396" s="653" t="n"/>
      <c r="C396" s="653" t="n"/>
      <c r="D396" s="653" t="n"/>
      <c r="E396" s="653" t="n"/>
      <c r="F396" s="653" t="n"/>
      <c r="G396" s="653" t="n"/>
      <c r="H396" s="653" t="n"/>
      <c r="I396" s="653" t="n"/>
      <c r="J396" s="653" t="n"/>
      <c r="K396" s="653" t="n"/>
      <c r="L396" s="653" t="n"/>
      <c r="M396" s="653" t="n"/>
      <c r="N396" s="653" t="n"/>
      <c r="O396" s="653" t="n"/>
      <c r="P396" s="653" t="n"/>
      <c r="Q396" s="653" t="n"/>
      <c r="R396" s="653" t="n"/>
      <c r="S396" s="653" t="n"/>
      <c r="T396" s="653" t="n"/>
      <c r="U396" s="653" t="n"/>
      <c r="V396" s="653" t="n"/>
      <c r="W396" s="653" t="n"/>
      <c r="X396" s="653" t="n"/>
      <c r="Y396" s="386" t="n"/>
      <c r="Z396" s="386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87" t="n">
        <v>4607091389739</v>
      </c>
      <c r="E397" s="665" t="n"/>
      <c r="F397" s="697" t="n">
        <v>0.7</v>
      </c>
      <c r="G397" s="38" t="n">
        <v>6</v>
      </c>
      <c r="H397" s="697" t="n">
        <v>4.2</v>
      </c>
      <c r="I397" s="697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699" t="n"/>
      <c r="P397" s="699" t="n"/>
      <c r="Q397" s="699" t="n"/>
      <c r="R397" s="665" t="n"/>
      <c r="S397" s="40" t="inlineStr"/>
      <c r="T397" s="40" t="inlineStr"/>
      <c r="U397" s="41" t="inlineStr">
        <is>
          <t>кг</t>
        </is>
      </c>
      <c r="V397" s="700" t="n">
        <v>0</v>
      </c>
      <c r="W397" s="70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87" t="n">
        <v>4680115883048</v>
      </c>
      <c r="E398" s="665" t="n"/>
      <c r="F398" s="697" t="n">
        <v>1</v>
      </c>
      <c r="G398" s="38" t="n">
        <v>4</v>
      </c>
      <c r="H398" s="697" t="n">
        <v>4</v>
      </c>
      <c r="I398" s="697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87" t="n">
        <v>4607091389425</v>
      </c>
      <c r="E399" s="665" t="n"/>
      <c r="F399" s="697" t="n">
        <v>0.35</v>
      </c>
      <c r="G399" s="38" t="n">
        <v>6</v>
      </c>
      <c r="H399" s="697" t="n">
        <v>2.1</v>
      </c>
      <c r="I399" s="69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87" t="n">
        <v>4680115882911</v>
      </c>
      <c r="E400" s="665" t="n"/>
      <c r="F400" s="697" t="n">
        <v>0.4</v>
      </c>
      <c r="G400" s="38" t="n">
        <v>6</v>
      </c>
      <c r="H400" s="697" t="n">
        <v>2.4</v>
      </c>
      <c r="I400" s="697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0" t="inlineStr">
        <is>
          <t>П/к колбасы «Балыкбургская по-баварски» Фикс.вес 0,4 н/о мгс ТМ «Баварушка»</t>
        </is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87" t="n">
        <v>4680115880771</v>
      </c>
      <c r="E401" s="665" t="n"/>
      <c r="F401" s="697" t="n">
        <v>0.28</v>
      </c>
      <c r="G401" s="38" t="n">
        <v>6</v>
      </c>
      <c r="H401" s="697" t="n">
        <v>1.68</v>
      </c>
      <c r="I401" s="697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87" t="n">
        <v>4607091389500</v>
      </c>
      <c r="E402" s="665" t="n"/>
      <c r="F402" s="697" t="n">
        <v>0.35</v>
      </c>
      <c r="G402" s="38" t="n">
        <v>6</v>
      </c>
      <c r="H402" s="697" t="n">
        <v>2.1</v>
      </c>
      <c r="I402" s="697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87" t="n">
        <v>4680115881983</v>
      </c>
      <c r="E403" s="665" t="n"/>
      <c r="F403" s="697" t="n">
        <v>0.28</v>
      </c>
      <c r="G403" s="38" t="n">
        <v>4</v>
      </c>
      <c r="H403" s="697" t="n">
        <v>1.12</v>
      </c>
      <c r="I403" s="697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95" t="n"/>
      <c r="B404" s="653" t="n"/>
      <c r="C404" s="653" t="n"/>
      <c r="D404" s="653" t="n"/>
      <c r="E404" s="653" t="n"/>
      <c r="F404" s="653" t="n"/>
      <c r="G404" s="653" t="n"/>
      <c r="H404" s="653" t="n"/>
      <c r="I404" s="653" t="n"/>
      <c r="J404" s="653" t="n"/>
      <c r="K404" s="653" t="n"/>
      <c r="L404" s="653" t="n"/>
      <c r="M404" s="702" t="n"/>
      <c r="N404" s="703" t="inlineStr">
        <is>
          <t>Итого</t>
        </is>
      </c>
      <c r="O404" s="673" t="n"/>
      <c r="P404" s="673" t="n"/>
      <c r="Q404" s="673" t="n"/>
      <c r="R404" s="673" t="n"/>
      <c r="S404" s="673" t="n"/>
      <c r="T404" s="674" t="n"/>
      <c r="U404" s="43" t="inlineStr">
        <is>
          <t>кор</t>
        </is>
      </c>
      <c r="V404" s="704">
        <f>IFERROR(V397/H397,"0")+IFERROR(V398/H398,"0")+IFERROR(V399/H399,"0")+IFERROR(V400/H400,"0")+IFERROR(V401/H401,"0")+IFERROR(V402/H402,"0")+IFERROR(V403/H403,"0")</f>
        <v/>
      </c>
      <c r="W404" s="704">
        <f>IFERROR(W397/H397,"0")+IFERROR(W398/H398,"0")+IFERROR(W399/H399,"0")+IFERROR(W400/H400,"0")+IFERROR(W401/H401,"0")+IFERROR(W402/H402,"0")+IFERROR(W403/H403,"0")</f>
        <v/>
      </c>
      <c r="X404" s="704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5" t="n"/>
      <c r="Z404" s="705" t="n"/>
    </row>
    <row r="405">
      <c r="A405" s="653" t="n"/>
      <c r="B405" s="653" t="n"/>
      <c r="C405" s="653" t="n"/>
      <c r="D405" s="653" t="n"/>
      <c r="E405" s="653" t="n"/>
      <c r="F405" s="653" t="n"/>
      <c r="G405" s="653" t="n"/>
      <c r="H405" s="653" t="n"/>
      <c r="I405" s="653" t="n"/>
      <c r="J405" s="653" t="n"/>
      <c r="K405" s="653" t="n"/>
      <c r="L405" s="653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кг</t>
        </is>
      </c>
      <c r="V405" s="704">
        <f>IFERROR(SUM(V397:V403),"0")</f>
        <v/>
      </c>
      <c r="W405" s="704">
        <f>IFERROR(SUM(W397:W403),"0")</f>
        <v/>
      </c>
      <c r="X405" s="43" t="n"/>
      <c r="Y405" s="705" t="n"/>
      <c r="Z405" s="705" t="n"/>
    </row>
    <row r="406" ht="14.25" customHeight="1">
      <c r="A406" s="386" t="inlineStr">
        <is>
          <t>Сырокопченые колбасы</t>
        </is>
      </c>
      <c r="B406" s="653" t="n"/>
      <c r="C406" s="653" t="n"/>
      <c r="D406" s="653" t="n"/>
      <c r="E406" s="653" t="n"/>
      <c r="F406" s="653" t="n"/>
      <c r="G406" s="653" t="n"/>
      <c r="H406" s="653" t="n"/>
      <c r="I406" s="653" t="n"/>
      <c r="J406" s="653" t="n"/>
      <c r="K406" s="653" t="n"/>
      <c r="L406" s="653" t="n"/>
      <c r="M406" s="653" t="n"/>
      <c r="N406" s="653" t="n"/>
      <c r="O406" s="653" t="n"/>
      <c r="P406" s="653" t="n"/>
      <c r="Q406" s="653" t="n"/>
      <c r="R406" s="653" t="n"/>
      <c r="S406" s="653" t="n"/>
      <c r="T406" s="653" t="n"/>
      <c r="U406" s="653" t="n"/>
      <c r="V406" s="653" t="n"/>
      <c r="W406" s="653" t="n"/>
      <c r="X406" s="653" t="n"/>
      <c r="Y406" s="386" t="n"/>
      <c r="Z406" s="386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87" t="n">
        <v>4680115884571</v>
      </c>
      <c r="E407" s="665" t="n"/>
      <c r="F407" s="697" t="n">
        <v>0.1</v>
      </c>
      <c r="G407" s="38" t="n">
        <v>20</v>
      </c>
      <c r="H407" s="697" t="n">
        <v>2</v>
      </c>
      <c r="I407" s="697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4" t="inlineStr">
        <is>
          <t>с/к колбасы «Ветчина Балыкбургская с мраморным балыком» ф/в 0,1 нарезка ТМ «Баварушка»</t>
        </is>
      </c>
      <c r="O407" s="699" t="n"/>
      <c r="P407" s="699" t="n"/>
      <c r="Q407" s="699" t="n"/>
      <c r="R407" s="665" t="n"/>
      <c r="S407" s="40" t="inlineStr"/>
      <c r="T407" s="40" t="inlineStr"/>
      <c r="U407" s="41" t="inlineStr">
        <is>
          <t>кг</t>
        </is>
      </c>
      <c r="V407" s="700" t="n">
        <v>0</v>
      </c>
      <c r="W407" s="701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95" t="n"/>
      <c r="B408" s="653" t="n"/>
      <c r="C408" s="653" t="n"/>
      <c r="D408" s="653" t="n"/>
      <c r="E408" s="653" t="n"/>
      <c r="F408" s="653" t="n"/>
      <c r="G408" s="653" t="n"/>
      <c r="H408" s="653" t="n"/>
      <c r="I408" s="653" t="n"/>
      <c r="J408" s="653" t="n"/>
      <c r="K408" s="653" t="n"/>
      <c r="L408" s="653" t="n"/>
      <c r="M408" s="702" t="n"/>
      <c r="N408" s="703" t="inlineStr">
        <is>
          <t>Итого</t>
        </is>
      </c>
      <c r="O408" s="673" t="n"/>
      <c r="P408" s="673" t="n"/>
      <c r="Q408" s="673" t="n"/>
      <c r="R408" s="673" t="n"/>
      <c r="S408" s="673" t="n"/>
      <c r="T408" s="674" t="n"/>
      <c r="U408" s="43" t="inlineStr">
        <is>
          <t>кор</t>
        </is>
      </c>
      <c r="V408" s="704">
        <f>IFERROR(V407/H407,"0")</f>
        <v/>
      </c>
      <c r="W408" s="704">
        <f>IFERROR(W407/H407,"0")</f>
        <v/>
      </c>
      <c r="X408" s="704">
        <f>IFERROR(IF(X407="",0,X407),"0")</f>
        <v/>
      </c>
      <c r="Y408" s="705" t="n"/>
      <c r="Z408" s="705" t="n"/>
    </row>
    <row r="409">
      <c r="A409" s="653" t="n"/>
      <c r="B409" s="653" t="n"/>
      <c r="C409" s="653" t="n"/>
      <c r="D409" s="653" t="n"/>
      <c r="E409" s="653" t="n"/>
      <c r="F409" s="653" t="n"/>
      <c r="G409" s="653" t="n"/>
      <c r="H409" s="653" t="n"/>
      <c r="I409" s="653" t="n"/>
      <c r="J409" s="653" t="n"/>
      <c r="K409" s="653" t="n"/>
      <c r="L409" s="653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кг</t>
        </is>
      </c>
      <c r="V409" s="704">
        <f>IFERROR(SUM(V407:V407),"0")</f>
        <v/>
      </c>
      <c r="W409" s="704">
        <f>IFERROR(SUM(W407:W407),"0")</f>
        <v/>
      </c>
      <c r="X409" s="43" t="n"/>
      <c r="Y409" s="705" t="n"/>
      <c r="Z409" s="705" t="n"/>
    </row>
    <row r="410" ht="14.25" customHeight="1">
      <c r="A410" s="386" t="inlineStr">
        <is>
          <t>Сыровяленые колбасы</t>
        </is>
      </c>
      <c r="B410" s="653" t="n"/>
      <c r="C410" s="653" t="n"/>
      <c r="D410" s="653" t="n"/>
      <c r="E410" s="653" t="n"/>
      <c r="F410" s="653" t="n"/>
      <c r="G410" s="653" t="n"/>
      <c r="H410" s="653" t="n"/>
      <c r="I410" s="653" t="n"/>
      <c r="J410" s="653" t="n"/>
      <c r="K410" s="653" t="n"/>
      <c r="L410" s="653" t="n"/>
      <c r="M410" s="653" t="n"/>
      <c r="N410" s="653" t="n"/>
      <c r="O410" s="653" t="n"/>
      <c r="P410" s="653" t="n"/>
      <c r="Q410" s="653" t="n"/>
      <c r="R410" s="653" t="n"/>
      <c r="S410" s="653" t="n"/>
      <c r="T410" s="653" t="n"/>
      <c r="U410" s="653" t="n"/>
      <c r="V410" s="653" t="n"/>
      <c r="W410" s="653" t="n"/>
      <c r="X410" s="653" t="n"/>
      <c r="Y410" s="386" t="n"/>
      <c r="Z410" s="386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87" t="n">
        <v>4680115884090</v>
      </c>
      <c r="E411" s="665" t="n"/>
      <c r="F411" s="697" t="n">
        <v>0.11</v>
      </c>
      <c r="G411" s="38" t="n">
        <v>12</v>
      </c>
      <c r="H411" s="697" t="n">
        <v>1.32</v>
      </c>
      <c r="I411" s="697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5" t="inlineStr">
        <is>
          <t>с/в колбасы «Балыкбургская с мраморным балыком» ф/в 0,11 н/о ТМ «Баварушка»</t>
        </is>
      </c>
      <c r="O411" s="699" t="n"/>
      <c r="P411" s="699" t="n"/>
      <c r="Q411" s="699" t="n"/>
      <c r="R411" s="665" t="n"/>
      <c r="S411" s="40" t="inlineStr"/>
      <c r="T411" s="40" t="inlineStr"/>
      <c r="U411" s="41" t="inlineStr">
        <is>
          <t>кг</t>
        </is>
      </c>
      <c r="V411" s="700" t="n">
        <v>0</v>
      </c>
      <c r="W411" s="70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95" t="n"/>
      <c r="B412" s="653" t="n"/>
      <c r="C412" s="653" t="n"/>
      <c r="D412" s="653" t="n"/>
      <c r="E412" s="653" t="n"/>
      <c r="F412" s="653" t="n"/>
      <c r="G412" s="653" t="n"/>
      <c r="H412" s="653" t="n"/>
      <c r="I412" s="653" t="n"/>
      <c r="J412" s="653" t="n"/>
      <c r="K412" s="653" t="n"/>
      <c r="L412" s="653" t="n"/>
      <c r="M412" s="702" t="n"/>
      <c r="N412" s="703" t="inlineStr">
        <is>
          <t>Итого</t>
        </is>
      </c>
      <c r="O412" s="673" t="n"/>
      <c r="P412" s="673" t="n"/>
      <c r="Q412" s="673" t="n"/>
      <c r="R412" s="673" t="n"/>
      <c r="S412" s="673" t="n"/>
      <c r="T412" s="674" t="n"/>
      <c r="U412" s="43" t="inlineStr">
        <is>
          <t>кор</t>
        </is>
      </c>
      <c r="V412" s="704">
        <f>IFERROR(V411/H411,"0")</f>
        <v/>
      </c>
      <c r="W412" s="704">
        <f>IFERROR(W411/H411,"0")</f>
        <v/>
      </c>
      <c r="X412" s="704">
        <f>IFERROR(IF(X411="",0,X411),"0")</f>
        <v/>
      </c>
      <c r="Y412" s="705" t="n"/>
      <c r="Z412" s="705" t="n"/>
    </row>
    <row r="413">
      <c r="A413" s="653" t="n"/>
      <c r="B413" s="653" t="n"/>
      <c r="C413" s="653" t="n"/>
      <c r="D413" s="653" t="n"/>
      <c r="E413" s="653" t="n"/>
      <c r="F413" s="653" t="n"/>
      <c r="G413" s="653" t="n"/>
      <c r="H413" s="653" t="n"/>
      <c r="I413" s="653" t="n"/>
      <c r="J413" s="653" t="n"/>
      <c r="K413" s="653" t="n"/>
      <c r="L413" s="653" t="n"/>
      <c r="M413" s="702" t="n"/>
      <c r="N413" s="703" t="inlineStr">
        <is>
          <t>Итого</t>
        </is>
      </c>
      <c r="O413" s="673" t="n"/>
      <c r="P413" s="673" t="n"/>
      <c r="Q413" s="673" t="n"/>
      <c r="R413" s="673" t="n"/>
      <c r="S413" s="673" t="n"/>
      <c r="T413" s="674" t="n"/>
      <c r="U413" s="43" t="inlineStr">
        <is>
          <t>кг</t>
        </is>
      </c>
      <c r="V413" s="704">
        <f>IFERROR(SUM(V411:V411),"0")</f>
        <v/>
      </c>
      <c r="W413" s="704">
        <f>IFERROR(SUM(W411:W411),"0")</f>
        <v/>
      </c>
      <c r="X413" s="43" t="n"/>
      <c r="Y413" s="705" t="n"/>
      <c r="Z413" s="705" t="n"/>
    </row>
    <row r="414" ht="27.75" customHeight="1">
      <c r="A414" s="384" t="inlineStr">
        <is>
          <t>Дугушка</t>
        </is>
      </c>
      <c r="B414" s="696" t="n"/>
      <c r="C414" s="696" t="n"/>
      <c r="D414" s="696" t="n"/>
      <c r="E414" s="696" t="n"/>
      <c r="F414" s="696" t="n"/>
      <c r="G414" s="696" t="n"/>
      <c r="H414" s="696" t="n"/>
      <c r="I414" s="696" t="n"/>
      <c r="J414" s="696" t="n"/>
      <c r="K414" s="696" t="n"/>
      <c r="L414" s="696" t="n"/>
      <c r="M414" s="696" t="n"/>
      <c r="N414" s="696" t="n"/>
      <c r="O414" s="696" t="n"/>
      <c r="P414" s="696" t="n"/>
      <c r="Q414" s="696" t="n"/>
      <c r="R414" s="696" t="n"/>
      <c r="S414" s="696" t="n"/>
      <c r="T414" s="696" t="n"/>
      <c r="U414" s="696" t="n"/>
      <c r="V414" s="696" t="n"/>
      <c r="W414" s="696" t="n"/>
      <c r="X414" s="696" t="n"/>
      <c r="Y414" s="55" t="n"/>
      <c r="Z414" s="55" t="n"/>
    </row>
    <row r="415" ht="16.5" customHeight="1">
      <c r="A415" s="385" t="inlineStr">
        <is>
          <t>Дугушка</t>
        </is>
      </c>
      <c r="B415" s="653" t="n"/>
      <c r="C415" s="653" t="n"/>
      <c r="D415" s="653" t="n"/>
      <c r="E415" s="653" t="n"/>
      <c r="F415" s="653" t="n"/>
      <c r="G415" s="653" t="n"/>
      <c r="H415" s="653" t="n"/>
      <c r="I415" s="653" t="n"/>
      <c r="J415" s="653" t="n"/>
      <c r="K415" s="653" t="n"/>
      <c r="L415" s="653" t="n"/>
      <c r="M415" s="653" t="n"/>
      <c r="N415" s="653" t="n"/>
      <c r="O415" s="653" t="n"/>
      <c r="P415" s="653" t="n"/>
      <c r="Q415" s="653" t="n"/>
      <c r="R415" s="653" t="n"/>
      <c r="S415" s="653" t="n"/>
      <c r="T415" s="653" t="n"/>
      <c r="U415" s="653" t="n"/>
      <c r="V415" s="653" t="n"/>
      <c r="W415" s="653" t="n"/>
      <c r="X415" s="653" t="n"/>
      <c r="Y415" s="385" t="n"/>
      <c r="Z415" s="385" t="n"/>
    </row>
    <row r="416" ht="14.25" customHeight="1">
      <c r="A416" s="386" t="inlineStr">
        <is>
          <t>Вареные колбасы</t>
        </is>
      </c>
      <c r="B416" s="653" t="n"/>
      <c r="C416" s="653" t="n"/>
      <c r="D416" s="653" t="n"/>
      <c r="E416" s="653" t="n"/>
      <c r="F416" s="653" t="n"/>
      <c r="G416" s="653" t="n"/>
      <c r="H416" s="653" t="n"/>
      <c r="I416" s="653" t="n"/>
      <c r="J416" s="653" t="n"/>
      <c r="K416" s="653" t="n"/>
      <c r="L416" s="653" t="n"/>
      <c r="M416" s="653" t="n"/>
      <c r="N416" s="653" t="n"/>
      <c r="O416" s="653" t="n"/>
      <c r="P416" s="653" t="n"/>
      <c r="Q416" s="653" t="n"/>
      <c r="R416" s="653" t="n"/>
      <c r="S416" s="653" t="n"/>
      <c r="T416" s="653" t="n"/>
      <c r="U416" s="653" t="n"/>
      <c r="V416" s="653" t="n"/>
      <c r="W416" s="653" t="n"/>
      <c r="X416" s="653" t="n"/>
      <c r="Y416" s="386" t="n"/>
      <c r="Z416" s="386" t="n"/>
    </row>
    <row r="417" ht="27" customHeight="1">
      <c r="A417" s="64" t="inlineStr">
        <is>
          <t>SU002011</t>
        </is>
      </c>
      <c r="B417" s="64" t="inlineStr">
        <is>
          <t>P002991</t>
        </is>
      </c>
      <c r="C417" s="37" t="n">
        <v>4301011371</v>
      </c>
      <c r="D417" s="387" t="n">
        <v>4607091389067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55</v>
      </c>
      <c r="N417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SU002094</t>
        </is>
      </c>
      <c r="B418" s="64" t="inlineStr">
        <is>
          <t>P002975</t>
        </is>
      </c>
      <c r="C418" s="37" t="n">
        <v>4301011363</v>
      </c>
      <c r="D418" s="387" t="n">
        <v>4607091383522</v>
      </c>
      <c r="E418" s="665" t="n"/>
      <c r="F418" s="697" t="n">
        <v>0.88</v>
      </c>
      <c r="G418" s="38" t="n">
        <v>6</v>
      </c>
      <c r="H418" s="697" t="n">
        <v>5.28</v>
      </c>
      <c r="I418" s="697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0</v>
      </c>
      <c r="W418" s="70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SU002182</t>
        </is>
      </c>
      <c r="B419" s="64" t="inlineStr">
        <is>
          <t>P002990</t>
        </is>
      </c>
      <c r="C419" s="37" t="n">
        <v>4301011431</v>
      </c>
      <c r="D419" s="387" t="n">
        <v>4607091384437</v>
      </c>
      <c r="E419" s="665" t="n"/>
      <c r="F419" s="697" t="n">
        <v>0.88</v>
      </c>
      <c r="G419" s="38" t="n">
        <v>6</v>
      </c>
      <c r="H419" s="697" t="n">
        <v>5.28</v>
      </c>
      <c r="I419" s="697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50</v>
      </c>
      <c r="N419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SU002010</t>
        </is>
      </c>
      <c r="B420" s="64" t="inlineStr">
        <is>
          <t>P002979</t>
        </is>
      </c>
      <c r="C420" s="37" t="n">
        <v>4301011365</v>
      </c>
      <c r="D420" s="387" t="n">
        <v>4607091389104</v>
      </c>
      <c r="E420" s="665" t="n"/>
      <c r="F420" s="697" t="n">
        <v>0.88</v>
      </c>
      <c r="G420" s="38" t="n">
        <v>6</v>
      </c>
      <c r="H420" s="697" t="n">
        <v>5.28</v>
      </c>
      <c r="I420" s="69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0</v>
      </c>
      <c r="W420" s="70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27" customHeight="1">
      <c r="A421" s="64" t="inlineStr">
        <is>
          <t>SU002632</t>
        </is>
      </c>
      <c r="B421" s="64" t="inlineStr">
        <is>
          <t>P002982</t>
        </is>
      </c>
      <c r="C421" s="37" t="n">
        <v>4301011367</v>
      </c>
      <c r="D421" s="387" t="n">
        <v>4680115880603</v>
      </c>
      <c r="E421" s="665" t="n"/>
      <c r="F421" s="697" t="n">
        <v>0.6</v>
      </c>
      <c r="G421" s="38" t="n">
        <v>6</v>
      </c>
      <c r="H421" s="697" t="n">
        <v>3.6</v>
      </c>
      <c r="I421" s="69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 ht="27" customHeight="1">
      <c r="A422" s="64" t="inlineStr">
        <is>
          <t>SU002220</t>
        </is>
      </c>
      <c r="B422" s="64" t="inlineStr">
        <is>
          <t>P002404</t>
        </is>
      </c>
      <c r="C422" s="37" t="n">
        <v>4301011168</v>
      </c>
      <c r="D422" s="387" t="n">
        <v>4607091389999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27" customHeight="1">
      <c r="A423" s="64" t="inlineStr">
        <is>
          <t>SU002635</t>
        </is>
      </c>
      <c r="B423" s="64" t="inlineStr">
        <is>
          <t>P002992</t>
        </is>
      </c>
      <c r="C423" s="37" t="n">
        <v>4301011372</v>
      </c>
      <c r="D423" s="387" t="n">
        <v>4680115882782</v>
      </c>
      <c r="E423" s="665" t="n"/>
      <c r="F423" s="697" t="n">
        <v>0.6</v>
      </c>
      <c r="G423" s="38" t="n">
        <v>6</v>
      </c>
      <c r="H423" s="697" t="n">
        <v>3.6</v>
      </c>
      <c r="I423" s="697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50</v>
      </c>
      <c r="N423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699" t="n"/>
      <c r="P423" s="699" t="n"/>
      <c r="Q423" s="699" t="n"/>
      <c r="R423" s="665" t="n"/>
      <c r="S423" s="40" t="inlineStr"/>
      <c r="T423" s="40" t="inlineStr"/>
      <c r="U423" s="41" t="inlineStr">
        <is>
          <t>кг</t>
        </is>
      </c>
      <c r="V423" s="700" t="n">
        <v>0</v>
      </c>
      <c r="W423" s="701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 ht="27" customHeight="1">
      <c r="A424" s="64" t="inlineStr">
        <is>
          <t>SU002020</t>
        </is>
      </c>
      <c r="B424" s="64" t="inlineStr">
        <is>
          <t>P002308</t>
        </is>
      </c>
      <c r="C424" s="37" t="n">
        <v>4301011190</v>
      </c>
      <c r="D424" s="387" t="n">
        <v>4607091389098</v>
      </c>
      <c r="E424" s="665" t="n"/>
      <c r="F424" s="697" t="n">
        <v>0.4</v>
      </c>
      <c r="G424" s="38" t="n">
        <v>6</v>
      </c>
      <c r="H424" s="697" t="n">
        <v>2.4</v>
      </c>
      <c r="I424" s="697" t="n">
        <v>2.6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8" t="n">
        <v>50</v>
      </c>
      <c r="N424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699" t="n"/>
      <c r="P424" s="699" t="n"/>
      <c r="Q424" s="699" t="n"/>
      <c r="R424" s="665" t="n"/>
      <c r="S424" s="40" t="inlineStr"/>
      <c r="T424" s="40" t="inlineStr"/>
      <c r="U424" s="41" t="inlineStr">
        <is>
          <t>кг</t>
        </is>
      </c>
      <c r="V424" s="700" t="n">
        <v>0</v>
      </c>
      <c r="W424" s="70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1" t="inlineStr">
        <is>
          <t>КИ</t>
        </is>
      </c>
    </row>
    <row r="425" ht="27" customHeight="1">
      <c r="A425" s="64" t="inlineStr">
        <is>
          <t>SU002631</t>
        </is>
      </c>
      <c r="B425" s="64" t="inlineStr">
        <is>
          <t>P002981</t>
        </is>
      </c>
      <c r="C425" s="37" t="n">
        <v>4301011366</v>
      </c>
      <c r="D425" s="387" t="n">
        <v>4607091389982</v>
      </c>
      <c r="E425" s="665" t="n"/>
      <c r="F425" s="697" t="n">
        <v>0.6</v>
      </c>
      <c r="G425" s="38" t="n">
        <v>6</v>
      </c>
      <c r="H425" s="697" t="n">
        <v>3.6</v>
      </c>
      <c r="I425" s="69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699" t="n"/>
      <c r="P425" s="699" t="n"/>
      <c r="Q425" s="699" t="n"/>
      <c r="R425" s="665" t="n"/>
      <c r="S425" s="40" t="inlineStr"/>
      <c r="T425" s="40" t="inlineStr"/>
      <c r="U425" s="41" t="inlineStr">
        <is>
          <t>кг</t>
        </is>
      </c>
      <c r="V425" s="700" t="n">
        <v>0</v>
      </c>
      <c r="W425" s="70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2" t="inlineStr">
        <is>
          <t>КИ</t>
        </is>
      </c>
    </row>
    <row r="426">
      <c r="A426" s="395" t="n"/>
      <c r="B426" s="653" t="n"/>
      <c r="C426" s="653" t="n"/>
      <c r="D426" s="653" t="n"/>
      <c r="E426" s="653" t="n"/>
      <c r="F426" s="653" t="n"/>
      <c r="G426" s="653" t="n"/>
      <c r="H426" s="653" t="n"/>
      <c r="I426" s="653" t="n"/>
      <c r="J426" s="653" t="n"/>
      <c r="K426" s="653" t="n"/>
      <c r="L426" s="653" t="n"/>
      <c r="M426" s="702" t="n"/>
      <c r="N426" s="703" t="inlineStr">
        <is>
          <t>Итого</t>
        </is>
      </c>
      <c r="O426" s="673" t="n"/>
      <c r="P426" s="673" t="n"/>
      <c r="Q426" s="673" t="n"/>
      <c r="R426" s="673" t="n"/>
      <c r="S426" s="673" t="n"/>
      <c r="T426" s="674" t="n"/>
      <c r="U426" s="43" t="inlineStr">
        <is>
          <t>кор</t>
        </is>
      </c>
      <c r="V426" s="704">
        <f>IFERROR(V417/H417,"0")+IFERROR(V418/H418,"0")+IFERROR(V419/H419,"0")+IFERROR(V420/H420,"0")+IFERROR(V421/H421,"0")+IFERROR(V422/H422,"0")+IFERROR(V423/H423,"0")+IFERROR(V424/H424,"0")+IFERROR(V425/H425,"0")</f>
        <v/>
      </c>
      <c r="W426" s="704">
        <f>IFERROR(W417/H417,"0")+IFERROR(W418/H418,"0")+IFERROR(W419/H419,"0")+IFERROR(W420/H420,"0")+IFERROR(W421/H421,"0")+IFERROR(W422/H422,"0")+IFERROR(W423/H423,"0")+IFERROR(W424/H424,"0")+IFERROR(W425/H425,"0")</f>
        <v/>
      </c>
      <c r="X426" s="70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705" t="n"/>
      <c r="Z426" s="705" t="n"/>
    </row>
    <row r="427">
      <c r="A427" s="653" t="n"/>
      <c r="B427" s="653" t="n"/>
      <c r="C427" s="653" t="n"/>
      <c r="D427" s="653" t="n"/>
      <c r="E427" s="653" t="n"/>
      <c r="F427" s="653" t="n"/>
      <c r="G427" s="653" t="n"/>
      <c r="H427" s="653" t="n"/>
      <c r="I427" s="653" t="n"/>
      <c r="J427" s="653" t="n"/>
      <c r="K427" s="653" t="n"/>
      <c r="L427" s="653" t="n"/>
      <c r="M427" s="702" t="n"/>
      <c r="N427" s="703" t="inlineStr">
        <is>
          <t>Итого</t>
        </is>
      </c>
      <c r="O427" s="673" t="n"/>
      <c r="P427" s="673" t="n"/>
      <c r="Q427" s="673" t="n"/>
      <c r="R427" s="673" t="n"/>
      <c r="S427" s="673" t="n"/>
      <c r="T427" s="674" t="n"/>
      <c r="U427" s="43" t="inlineStr">
        <is>
          <t>кг</t>
        </is>
      </c>
      <c r="V427" s="704">
        <f>IFERROR(SUM(V417:V425),"0")</f>
        <v/>
      </c>
      <c r="W427" s="704">
        <f>IFERROR(SUM(W417:W425),"0")</f>
        <v/>
      </c>
      <c r="X427" s="43" t="n"/>
      <c r="Y427" s="705" t="n"/>
      <c r="Z427" s="705" t="n"/>
    </row>
    <row r="428" ht="14.25" customHeight="1">
      <c r="A428" s="386" t="inlineStr">
        <is>
          <t>Ветчины</t>
        </is>
      </c>
      <c r="B428" s="653" t="n"/>
      <c r="C428" s="653" t="n"/>
      <c r="D428" s="653" t="n"/>
      <c r="E428" s="653" t="n"/>
      <c r="F428" s="653" t="n"/>
      <c r="G428" s="653" t="n"/>
      <c r="H428" s="653" t="n"/>
      <c r="I428" s="653" t="n"/>
      <c r="J428" s="653" t="n"/>
      <c r="K428" s="653" t="n"/>
      <c r="L428" s="653" t="n"/>
      <c r="M428" s="653" t="n"/>
      <c r="N428" s="653" t="n"/>
      <c r="O428" s="653" t="n"/>
      <c r="P428" s="653" t="n"/>
      <c r="Q428" s="653" t="n"/>
      <c r="R428" s="653" t="n"/>
      <c r="S428" s="653" t="n"/>
      <c r="T428" s="653" t="n"/>
      <c r="U428" s="653" t="n"/>
      <c r="V428" s="653" t="n"/>
      <c r="W428" s="653" t="n"/>
      <c r="X428" s="653" t="n"/>
      <c r="Y428" s="386" t="n"/>
      <c r="Z428" s="386" t="n"/>
    </row>
    <row r="429" ht="16.5" customHeight="1">
      <c r="A429" s="64" t="inlineStr">
        <is>
          <t>SU002035</t>
        </is>
      </c>
      <c r="B429" s="64" t="inlineStr">
        <is>
          <t>P003146</t>
        </is>
      </c>
      <c r="C429" s="37" t="n">
        <v>4301020222</v>
      </c>
      <c r="D429" s="387" t="n">
        <v>4607091388930</v>
      </c>
      <c r="E429" s="665" t="n"/>
      <c r="F429" s="697" t="n">
        <v>0.88</v>
      </c>
      <c r="G429" s="38" t="n">
        <v>6</v>
      </c>
      <c r="H429" s="697" t="n">
        <v>5.28</v>
      </c>
      <c r="I429" s="69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55</v>
      </c>
      <c r="N429" s="935">
        <f>HYPERLINK("https://abi.ru/products/Охлажденные/Дугушка/Дугушка/Ветчины/P003146/","Ветчины Дугушка Дугушка Вес б/о Дугушка")</f>
        <v/>
      </c>
      <c r="O429" s="699" t="n"/>
      <c r="P429" s="699" t="n"/>
      <c r="Q429" s="699" t="n"/>
      <c r="R429" s="665" t="n"/>
      <c r="S429" s="40" t="inlineStr"/>
      <c r="T429" s="40" t="inlineStr"/>
      <c r="U429" s="41" t="inlineStr">
        <is>
          <t>кг</t>
        </is>
      </c>
      <c r="V429" s="700" t="n">
        <v>0</v>
      </c>
      <c r="W429" s="70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16.5" customHeight="1">
      <c r="A430" s="64" t="inlineStr">
        <is>
          <t>SU002643</t>
        </is>
      </c>
      <c r="B430" s="64" t="inlineStr">
        <is>
          <t>P002993</t>
        </is>
      </c>
      <c r="C430" s="37" t="n">
        <v>4301020206</v>
      </c>
      <c r="D430" s="387" t="n">
        <v>4680115880054</v>
      </c>
      <c r="E430" s="665" t="n"/>
      <c r="F430" s="697" t="n">
        <v>0.6</v>
      </c>
      <c r="G430" s="38" t="n">
        <v>6</v>
      </c>
      <c r="H430" s="697" t="n">
        <v>3.6</v>
      </c>
      <c r="I430" s="697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55</v>
      </c>
      <c r="N430" s="936">
        <f>HYPERLINK("https://abi.ru/products/Охлажденные/Дугушка/Дугушка/Ветчины/P002993/","Ветчины «Дугушка» Фикс.вес 0,6 П/а ТМ «Дугушка»")</f>
        <v/>
      </c>
      <c r="O430" s="699" t="n"/>
      <c r="P430" s="699" t="n"/>
      <c r="Q430" s="699" t="n"/>
      <c r="R430" s="665" t="n"/>
      <c r="S430" s="40" t="inlineStr"/>
      <c r="T430" s="40" t="inlineStr"/>
      <c r="U430" s="41" t="inlineStr">
        <is>
          <t>кг</t>
        </is>
      </c>
      <c r="V430" s="700" t="n">
        <v>0</v>
      </c>
      <c r="W430" s="70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95" t="n"/>
      <c r="B431" s="653" t="n"/>
      <c r="C431" s="653" t="n"/>
      <c r="D431" s="653" t="n"/>
      <c r="E431" s="653" t="n"/>
      <c r="F431" s="653" t="n"/>
      <c r="G431" s="653" t="n"/>
      <c r="H431" s="653" t="n"/>
      <c r="I431" s="653" t="n"/>
      <c r="J431" s="653" t="n"/>
      <c r="K431" s="653" t="n"/>
      <c r="L431" s="653" t="n"/>
      <c r="M431" s="702" t="n"/>
      <c r="N431" s="703" t="inlineStr">
        <is>
          <t>Итого</t>
        </is>
      </c>
      <c r="O431" s="673" t="n"/>
      <c r="P431" s="673" t="n"/>
      <c r="Q431" s="673" t="n"/>
      <c r="R431" s="673" t="n"/>
      <c r="S431" s="673" t="n"/>
      <c r="T431" s="674" t="n"/>
      <c r="U431" s="43" t="inlineStr">
        <is>
          <t>кор</t>
        </is>
      </c>
      <c r="V431" s="704">
        <f>IFERROR(V429/H429,"0")+IFERROR(V430/H430,"0")</f>
        <v/>
      </c>
      <c r="W431" s="704">
        <f>IFERROR(W429/H429,"0")+IFERROR(W430/H430,"0")</f>
        <v/>
      </c>
      <c r="X431" s="704">
        <f>IFERROR(IF(X429="",0,X429),"0")+IFERROR(IF(X430="",0,X430),"0")</f>
        <v/>
      </c>
      <c r="Y431" s="705" t="n"/>
      <c r="Z431" s="705" t="n"/>
    </row>
    <row r="432">
      <c r="A432" s="653" t="n"/>
      <c r="B432" s="653" t="n"/>
      <c r="C432" s="653" t="n"/>
      <c r="D432" s="653" t="n"/>
      <c r="E432" s="653" t="n"/>
      <c r="F432" s="653" t="n"/>
      <c r="G432" s="653" t="n"/>
      <c r="H432" s="653" t="n"/>
      <c r="I432" s="653" t="n"/>
      <c r="J432" s="653" t="n"/>
      <c r="K432" s="653" t="n"/>
      <c r="L432" s="653" t="n"/>
      <c r="M432" s="702" t="n"/>
      <c r="N432" s="703" t="inlineStr">
        <is>
          <t>Итого</t>
        </is>
      </c>
      <c r="O432" s="673" t="n"/>
      <c r="P432" s="673" t="n"/>
      <c r="Q432" s="673" t="n"/>
      <c r="R432" s="673" t="n"/>
      <c r="S432" s="673" t="n"/>
      <c r="T432" s="674" t="n"/>
      <c r="U432" s="43" t="inlineStr">
        <is>
          <t>кг</t>
        </is>
      </c>
      <c r="V432" s="704">
        <f>IFERROR(SUM(V429:V430),"0")</f>
        <v/>
      </c>
      <c r="W432" s="704">
        <f>IFERROR(SUM(W429:W430),"0")</f>
        <v/>
      </c>
      <c r="X432" s="43" t="n"/>
      <c r="Y432" s="705" t="n"/>
      <c r="Z432" s="705" t="n"/>
    </row>
    <row r="433" ht="14.25" customHeight="1">
      <c r="A433" s="386" t="inlineStr">
        <is>
          <t>Копченые колбасы</t>
        </is>
      </c>
      <c r="B433" s="653" t="n"/>
      <c r="C433" s="653" t="n"/>
      <c r="D433" s="653" t="n"/>
      <c r="E433" s="653" t="n"/>
      <c r="F433" s="653" t="n"/>
      <c r="G433" s="653" t="n"/>
      <c r="H433" s="653" t="n"/>
      <c r="I433" s="653" t="n"/>
      <c r="J433" s="653" t="n"/>
      <c r="K433" s="653" t="n"/>
      <c r="L433" s="653" t="n"/>
      <c r="M433" s="653" t="n"/>
      <c r="N433" s="653" t="n"/>
      <c r="O433" s="653" t="n"/>
      <c r="P433" s="653" t="n"/>
      <c r="Q433" s="653" t="n"/>
      <c r="R433" s="653" t="n"/>
      <c r="S433" s="653" t="n"/>
      <c r="T433" s="653" t="n"/>
      <c r="U433" s="653" t="n"/>
      <c r="V433" s="653" t="n"/>
      <c r="W433" s="653" t="n"/>
      <c r="X433" s="653" t="n"/>
      <c r="Y433" s="386" t="n"/>
      <c r="Z433" s="386" t="n"/>
    </row>
    <row r="434" ht="27" customHeight="1">
      <c r="A434" s="64" t="inlineStr">
        <is>
          <t>SU002150</t>
        </is>
      </c>
      <c r="B434" s="64" t="inlineStr">
        <is>
          <t>P003636</t>
        </is>
      </c>
      <c r="C434" s="37" t="n">
        <v>4301031252</v>
      </c>
      <c r="D434" s="387" t="n">
        <v>4680115883116</v>
      </c>
      <c r="E434" s="665" t="n"/>
      <c r="F434" s="697" t="n">
        <v>0.88</v>
      </c>
      <c r="G434" s="38" t="n">
        <v>6</v>
      </c>
      <c r="H434" s="697" t="n">
        <v>5.28</v>
      </c>
      <c r="I434" s="69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60</v>
      </c>
      <c r="N434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27" customHeight="1">
      <c r="A435" s="64" t="inlineStr">
        <is>
          <t>SU002158</t>
        </is>
      </c>
      <c r="B435" s="64" t="inlineStr">
        <is>
          <t>P003632</t>
        </is>
      </c>
      <c r="C435" s="37" t="n">
        <v>4301031248</v>
      </c>
      <c r="D435" s="387" t="n">
        <v>4680115883093</v>
      </c>
      <c r="E435" s="665" t="n"/>
      <c r="F435" s="697" t="n">
        <v>0.88</v>
      </c>
      <c r="G435" s="38" t="n">
        <v>6</v>
      </c>
      <c r="H435" s="697" t="n">
        <v>5.28</v>
      </c>
      <c r="I435" s="697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0</v>
      </c>
      <c r="W435" s="70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6" t="inlineStr">
        <is>
          <t>КИ</t>
        </is>
      </c>
    </row>
    <row r="436" ht="27" customHeight="1">
      <c r="A436" s="64" t="inlineStr">
        <is>
          <t>SU002151</t>
        </is>
      </c>
      <c r="B436" s="64" t="inlineStr">
        <is>
          <t>P003634</t>
        </is>
      </c>
      <c r="C436" s="37" t="n">
        <v>4301031250</v>
      </c>
      <c r="D436" s="387" t="n">
        <v>4680115883109</v>
      </c>
      <c r="E436" s="665" t="n"/>
      <c r="F436" s="697" t="n">
        <v>0.88</v>
      </c>
      <c r="G436" s="38" t="n">
        <v>6</v>
      </c>
      <c r="H436" s="697" t="n">
        <v>5.28</v>
      </c>
      <c r="I436" s="697" t="n">
        <v>5.64</v>
      </c>
      <c r="J436" s="38" t="n">
        <v>104</v>
      </c>
      <c r="K436" s="38" t="inlineStr">
        <is>
          <t>8</t>
        </is>
      </c>
      <c r="L436" s="39" t="inlineStr">
        <is>
          <t>СК2</t>
        </is>
      </c>
      <c r="M436" s="38" t="n">
        <v>60</v>
      </c>
      <c r="N436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0</v>
      </c>
      <c r="W436" s="70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7" t="inlineStr">
        <is>
          <t>КИ</t>
        </is>
      </c>
    </row>
    <row r="437" ht="27" customHeight="1">
      <c r="A437" s="64" t="inlineStr">
        <is>
          <t>SU002916</t>
        </is>
      </c>
      <c r="B437" s="64" t="inlineStr">
        <is>
          <t>P003633</t>
        </is>
      </c>
      <c r="C437" s="37" t="n">
        <v>4301031249</v>
      </c>
      <c r="D437" s="387" t="n">
        <v>4680115882072</v>
      </c>
      <c r="E437" s="665" t="n"/>
      <c r="F437" s="697" t="n">
        <v>0.6</v>
      </c>
      <c r="G437" s="38" t="n">
        <v>6</v>
      </c>
      <c r="H437" s="697" t="n">
        <v>3.6</v>
      </c>
      <c r="I437" s="697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60</v>
      </c>
      <c r="N437" s="940" t="inlineStr">
        <is>
          <t>В/к колбасы «Рубленая Запеченная» Фикс.вес 0,6 Вектор ТМ «Дугушка»</t>
        </is>
      </c>
      <c r="O437" s="699" t="n"/>
      <c r="P437" s="699" t="n"/>
      <c r="Q437" s="699" t="n"/>
      <c r="R437" s="665" t="n"/>
      <c r="S437" s="40" t="inlineStr"/>
      <c r="T437" s="40" t="inlineStr"/>
      <c r="U437" s="41" t="inlineStr">
        <is>
          <t>кг</t>
        </is>
      </c>
      <c r="V437" s="700" t="n">
        <v>0</v>
      </c>
      <c r="W437" s="701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27" customHeight="1">
      <c r="A438" s="64" t="inlineStr">
        <is>
          <t>SU002919</t>
        </is>
      </c>
      <c r="B438" s="64" t="inlineStr">
        <is>
          <t>P003635</t>
        </is>
      </c>
      <c r="C438" s="37" t="n">
        <v>4301031251</v>
      </c>
      <c r="D438" s="387" t="n">
        <v>4680115882102</v>
      </c>
      <c r="E438" s="665" t="n"/>
      <c r="F438" s="697" t="n">
        <v>0.6</v>
      </c>
      <c r="G438" s="38" t="n">
        <v>6</v>
      </c>
      <c r="H438" s="697" t="n">
        <v>3.6</v>
      </c>
      <c r="I438" s="697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1" t="inlineStr">
        <is>
          <t>В/к колбасы «Салями Запеченая» Фикс.вес 0,6 Вектор ТМ «Дугушка»</t>
        </is>
      </c>
      <c r="O438" s="699" t="n"/>
      <c r="P438" s="699" t="n"/>
      <c r="Q438" s="699" t="n"/>
      <c r="R438" s="665" t="n"/>
      <c r="S438" s="40" t="inlineStr"/>
      <c r="T438" s="40" t="inlineStr"/>
      <c r="U438" s="41" t="inlineStr">
        <is>
          <t>кг</t>
        </is>
      </c>
      <c r="V438" s="700" t="n">
        <v>0</v>
      </c>
      <c r="W438" s="701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9" t="inlineStr">
        <is>
          <t>КИ</t>
        </is>
      </c>
    </row>
    <row r="439" ht="27" customHeight="1">
      <c r="A439" s="64" t="inlineStr">
        <is>
          <t>SU002918</t>
        </is>
      </c>
      <c r="B439" s="64" t="inlineStr">
        <is>
          <t>P003637</t>
        </is>
      </c>
      <c r="C439" s="37" t="n">
        <v>4301031253</v>
      </c>
      <c r="D439" s="387" t="n">
        <v>4680115882096</v>
      </c>
      <c r="E439" s="665" t="n"/>
      <c r="F439" s="697" t="n">
        <v>0.6</v>
      </c>
      <c r="G439" s="38" t="n">
        <v>6</v>
      </c>
      <c r="H439" s="697" t="n">
        <v>3.6</v>
      </c>
      <c r="I439" s="697" t="n">
        <v>3.81</v>
      </c>
      <c r="J439" s="38" t="n">
        <v>120</v>
      </c>
      <c r="K439" s="38" t="inlineStr">
        <is>
          <t>12</t>
        </is>
      </c>
      <c r="L439" s="39" t="inlineStr">
        <is>
          <t>СК2</t>
        </is>
      </c>
      <c r="M439" s="38" t="n">
        <v>60</v>
      </c>
      <c r="N439" s="942" t="inlineStr">
        <is>
          <t>В/к колбасы «Сервелат Запеченный» Фикс.вес 0,6 Вектор ТМ «Дугушка»</t>
        </is>
      </c>
      <c r="O439" s="699" t="n"/>
      <c r="P439" s="699" t="n"/>
      <c r="Q439" s="699" t="n"/>
      <c r="R439" s="665" t="n"/>
      <c r="S439" s="40" t="inlineStr"/>
      <c r="T439" s="40" t="inlineStr"/>
      <c r="U439" s="41" t="inlineStr">
        <is>
          <t>кг</t>
        </is>
      </c>
      <c r="V439" s="700" t="n">
        <v>0</v>
      </c>
      <c r="W439" s="70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0" t="inlineStr">
        <is>
          <t>КИ</t>
        </is>
      </c>
    </row>
    <row r="440">
      <c r="A440" s="395" t="n"/>
      <c r="B440" s="653" t="n"/>
      <c r="C440" s="653" t="n"/>
      <c r="D440" s="653" t="n"/>
      <c r="E440" s="653" t="n"/>
      <c r="F440" s="653" t="n"/>
      <c r="G440" s="653" t="n"/>
      <c r="H440" s="653" t="n"/>
      <c r="I440" s="653" t="n"/>
      <c r="J440" s="653" t="n"/>
      <c r="K440" s="653" t="n"/>
      <c r="L440" s="653" t="n"/>
      <c r="M440" s="702" t="n"/>
      <c r="N440" s="703" t="inlineStr">
        <is>
          <t>Итого</t>
        </is>
      </c>
      <c r="O440" s="673" t="n"/>
      <c r="P440" s="673" t="n"/>
      <c r="Q440" s="673" t="n"/>
      <c r="R440" s="673" t="n"/>
      <c r="S440" s="673" t="n"/>
      <c r="T440" s="674" t="n"/>
      <c r="U440" s="43" t="inlineStr">
        <is>
          <t>кор</t>
        </is>
      </c>
      <c r="V440" s="704">
        <f>IFERROR(V434/H434,"0")+IFERROR(V435/H435,"0")+IFERROR(V436/H436,"0")+IFERROR(V437/H437,"0")+IFERROR(V438/H438,"0")+IFERROR(V439/H439,"0")</f>
        <v/>
      </c>
      <c r="W440" s="704">
        <f>IFERROR(W434/H434,"0")+IFERROR(W435/H435,"0")+IFERROR(W436/H436,"0")+IFERROR(W437/H437,"0")+IFERROR(W438/H438,"0")+IFERROR(W439/H439,"0")</f>
        <v/>
      </c>
      <c r="X440" s="704">
        <f>IFERROR(IF(X434="",0,X434),"0")+IFERROR(IF(X435="",0,X435),"0")+IFERROR(IF(X436="",0,X436),"0")+IFERROR(IF(X437="",0,X437),"0")+IFERROR(IF(X438="",0,X438),"0")+IFERROR(IF(X439="",0,X439),"0")</f>
        <v/>
      </c>
      <c r="Y440" s="705" t="n"/>
      <c r="Z440" s="705" t="n"/>
    </row>
    <row r="441">
      <c r="A441" s="653" t="n"/>
      <c r="B441" s="653" t="n"/>
      <c r="C441" s="653" t="n"/>
      <c r="D441" s="653" t="n"/>
      <c r="E441" s="653" t="n"/>
      <c r="F441" s="653" t="n"/>
      <c r="G441" s="653" t="n"/>
      <c r="H441" s="653" t="n"/>
      <c r="I441" s="653" t="n"/>
      <c r="J441" s="653" t="n"/>
      <c r="K441" s="653" t="n"/>
      <c r="L441" s="653" t="n"/>
      <c r="M441" s="702" t="n"/>
      <c r="N441" s="703" t="inlineStr">
        <is>
          <t>Итого</t>
        </is>
      </c>
      <c r="O441" s="673" t="n"/>
      <c r="P441" s="673" t="n"/>
      <c r="Q441" s="673" t="n"/>
      <c r="R441" s="673" t="n"/>
      <c r="S441" s="673" t="n"/>
      <c r="T441" s="674" t="n"/>
      <c r="U441" s="43" t="inlineStr">
        <is>
          <t>кг</t>
        </is>
      </c>
      <c r="V441" s="704">
        <f>IFERROR(SUM(V434:V439),"0")</f>
        <v/>
      </c>
      <c r="W441" s="704">
        <f>IFERROR(SUM(W434:W439),"0")</f>
        <v/>
      </c>
      <c r="X441" s="43" t="n"/>
      <c r="Y441" s="705" t="n"/>
      <c r="Z441" s="705" t="n"/>
    </row>
    <row r="442" ht="14.25" customHeight="1">
      <c r="A442" s="386" t="inlineStr">
        <is>
          <t>Сосиски</t>
        </is>
      </c>
      <c r="B442" s="653" t="n"/>
      <c r="C442" s="653" t="n"/>
      <c r="D442" s="653" t="n"/>
      <c r="E442" s="653" t="n"/>
      <c r="F442" s="653" t="n"/>
      <c r="G442" s="653" t="n"/>
      <c r="H442" s="653" t="n"/>
      <c r="I442" s="653" t="n"/>
      <c r="J442" s="653" t="n"/>
      <c r="K442" s="653" t="n"/>
      <c r="L442" s="653" t="n"/>
      <c r="M442" s="653" t="n"/>
      <c r="N442" s="653" t="n"/>
      <c r="O442" s="653" t="n"/>
      <c r="P442" s="653" t="n"/>
      <c r="Q442" s="653" t="n"/>
      <c r="R442" s="653" t="n"/>
      <c r="S442" s="653" t="n"/>
      <c r="T442" s="653" t="n"/>
      <c r="U442" s="653" t="n"/>
      <c r="V442" s="653" t="n"/>
      <c r="W442" s="653" t="n"/>
      <c r="X442" s="653" t="n"/>
      <c r="Y442" s="386" t="n"/>
      <c r="Z442" s="386" t="n"/>
    </row>
    <row r="443" ht="16.5" customHeight="1">
      <c r="A443" s="64" t="inlineStr">
        <is>
          <t>SU002218</t>
        </is>
      </c>
      <c r="B443" s="64" t="inlineStr">
        <is>
          <t>P002854</t>
        </is>
      </c>
      <c r="C443" s="37" t="n">
        <v>4301051230</v>
      </c>
      <c r="D443" s="387" t="n">
        <v>4607091383409</v>
      </c>
      <c r="E443" s="665" t="n"/>
      <c r="F443" s="697" t="n">
        <v>1.3</v>
      </c>
      <c r="G443" s="38" t="n">
        <v>6</v>
      </c>
      <c r="H443" s="697" t="n">
        <v>7.8</v>
      </c>
      <c r="I443" s="697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699" t="n"/>
      <c r="P443" s="699" t="n"/>
      <c r="Q443" s="699" t="n"/>
      <c r="R443" s="665" t="n"/>
      <c r="S443" s="40" t="inlineStr"/>
      <c r="T443" s="40" t="inlineStr"/>
      <c r="U443" s="41" t="inlineStr">
        <is>
          <t>кг</t>
        </is>
      </c>
      <c r="V443" s="700" t="n">
        <v>0</v>
      </c>
      <c r="W443" s="701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16.5" customHeight="1">
      <c r="A444" s="64" t="inlineStr">
        <is>
          <t>SU002219</t>
        </is>
      </c>
      <c r="B444" s="64" t="inlineStr">
        <is>
          <t>P002855</t>
        </is>
      </c>
      <c r="C444" s="37" t="n">
        <v>4301051231</v>
      </c>
      <c r="D444" s="387" t="n">
        <v>4607091383416</v>
      </c>
      <c r="E444" s="665" t="n"/>
      <c r="F444" s="697" t="n">
        <v>1.3</v>
      </c>
      <c r="G444" s="38" t="n">
        <v>6</v>
      </c>
      <c r="H444" s="697" t="n">
        <v>7.8</v>
      </c>
      <c r="I444" s="697" t="n">
        <v>8.346</v>
      </c>
      <c r="J444" s="38" t="n">
        <v>56</v>
      </c>
      <c r="K444" s="38" t="inlineStr">
        <is>
          <t>8</t>
        </is>
      </c>
      <c r="L444" s="39" t="inlineStr">
        <is>
          <t>СК2</t>
        </is>
      </c>
      <c r="M444" s="38" t="n">
        <v>45</v>
      </c>
      <c r="N444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699" t="n"/>
      <c r="P444" s="699" t="n"/>
      <c r="Q444" s="699" t="n"/>
      <c r="R444" s="665" t="n"/>
      <c r="S444" s="40" t="inlineStr"/>
      <c r="T444" s="40" t="inlineStr"/>
      <c r="U444" s="41" t="inlineStr">
        <is>
          <t>кг</t>
        </is>
      </c>
      <c r="V444" s="700" t="n">
        <v>0</v>
      </c>
      <c r="W444" s="701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2" t="inlineStr">
        <is>
          <t>КИ</t>
        </is>
      </c>
    </row>
    <row r="445">
      <c r="A445" s="395" t="n"/>
      <c r="B445" s="653" t="n"/>
      <c r="C445" s="653" t="n"/>
      <c r="D445" s="653" t="n"/>
      <c r="E445" s="653" t="n"/>
      <c r="F445" s="653" t="n"/>
      <c r="G445" s="653" t="n"/>
      <c r="H445" s="653" t="n"/>
      <c r="I445" s="653" t="n"/>
      <c r="J445" s="653" t="n"/>
      <c r="K445" s="653" t="n"/>
      <c r="L445" s="653" t="n"/>
      <c r="M445" s="702" t="n"/>
      <c r="N445" s="703" t="inlineStr">
        <is>
          <t>Итого</t>
        </is>
      </c>
      <c r="O445" s="673" t="n"/>
      <c r="P445" s="673" t="n"/>
      <c r="Q445" s="673" t="n"/>
      <c r="R445" s="673" t="n"/>
      <c r="S445" s="673" t="n"/>
      <c r="T445" s="674" t="n"/>
      <c r="U445" s="43" t="inlineStr">
        <is>
          <t>кор</t>
        </is>
      </c>
      <c r="V445" s="704">
        <f>IFERROR(V443/H443,"0")+IFERROR(V444/H444,"0")</f>
        <v/>
      </c>
      <c r="W445" s="704">
        <f>IFERROR(W443/H443,"0")+IFERROR(W444/H444,"0")</f>
        <v/>
      </c>
      <c r="X445" s="704">
        <f>IFERROR(IF(X443="",0,X443),"0")+IFERROR(IF(X444="",0,X444),"0")</f>
        <v/>
      </c>
      <c r="Y445" s="705" t="n"/>
      <c r="Z445" s="705" t="n"/>
    </row>
    <row r="446">
      <c r="A446" s="653" t="n"/>
      <c r="B446" s="653" t="n"/>
      <c r="C446" s="653" t="n"/>
      <c r="D446" s="653" t="n"/>
      <c r="E446" s="653" t="n"/>
      <c r="F446" s="653" t="n"/>
      <c r="G446" s="653" t="n"/>
      <c r="H446" s="653" t="n"/>
      <c r="I446" s="653" t="n"/>
      <c r="J446" s="653" t="n"/>
      <c r="K446" s="653" t="n"/>
      <c r="L446" s="653" t="n"/>
      <c r="M446" s="702" t="n"/>
      <c r="N446" s="703" t="inlineStr">
        <is>
          <t>Итого</t>
        </is>
      </c>
      <c r="O446" s="673" t="n"/>
      <c r="P446" s="673" t="n"/>
      <c r="Q446" s="673" t="n"/>
      <c r="R446" s="673" t="n"/>
      <c r="S446" s="673" t="n"/>
      <c r="T446" s="674" t="n"/>
      <c r="U446" s="43" t="inlineStr">
        <is>
          <t>кг</t>
        </is>
      </c>
      <c r="V446" s="704">
        <f>IFERROR(SUM(V443:V444),"0")</f>
        <v/>
      </c>
      <c r="W446" s="704">
        <f>IFERROR(SUM(W443:W444),"0")</f>
        <v/>
      </c>
      <c r="X446" s="43" t="n"/>
      <c r="Y446" s="705" t="n"/>
      <c r="Z446" s="705" t="n"/>
    </row>
    <row r="447" ht="27.75" customHeight="1">
      <c r="A447" s="384" t="inlineStr">
        <is>
          <t>Зареченские</t>
        </is>
      </c>
      <c r="B447" s="696" t="n"/>
      <c r="C447" s="696" t="n"/>
      <c r="D447" s="696" t="n"/>
      <c r="E447" s="696" t="n"/>
      <c r="F447" s="696" t="n"/>
      <c r="G447" s="696" t="n"/>
      <c r="H447" s="696" t="n"/>
      <c r="I447" s="696" t="n"/>
      <c r="J447" s="696" t="n"/>
      <c r="K447" s="696" t="n"/>
      <c r="L447" s="696" t="n"/>
      <c r="M447" s="696" t="n"/>
      <c r="N447" s="696" t="n"/>
      <c r="O447" s="696" t="n"/>
      <c r="P447" s="696" t="n"/>
      <c r="Q447" s="696" t="n"/>
      <c r="R447" s="696" t="n"/>
      <c r="S447" s="696" t="n"/>
      <c r="T447" s="696" t="n"/>
      <c r="U447" s="696" t="n"/>
      <c r="V447" s="696" t="n"/>
      <c r="W447" s="696" t="n"/>
      <c r="X447" s="696" t="n"/>
      <c r="Y447" s="55" t="n"/>
      <c r="Z447" s="55" t="n"/>
    </row>
    <row r="448" ht="16.5" customHeight="1">
      <c r="A448" s="385" t="inlineStr">
        <is>
          <t>Зареченские продукты</t>
        </is>
      </c>
      <c r="B448" s="653" t="n"/>
      <c r="C448" s="653" t="n"/>
      <c r="D448" s="653" t="n"/>
      <c r="E448" s="653" t="n"/>
      <c r="F448" s="653" t="n"/>
      <c r="G448" s="653" t="n"/>
      <c r="H448" s="653" t="n"/>
      <c r="I448" s="653" t="n"/>
      <c r="J448" s="653" t="n"/>
      <c r="K448" s="653" t="n"/>
      <c r="L448" s="653" t="n"/>
      <c r="M448" s="653" t="n"/>
      <c r="N448" s="653" t="n"/>
      <c r="O448" s="653" t="n"/>
      <c r="P448" s="653" t="n"/>
      <c r="Q448" s="653" t="n"/>
      <c r="R448" s="653" t="n"/>
      <c r="S448" s="653" t="n"/>
      <c r="T448" s="653" t="n"/>
      <c r="U448" s="653" t="n"/>
      <c r="V448" s="653" t="n"/>
      <c r="W448" s="653" t="n"/>
      <c r="X448" s="653" t="n"/>
      <c r="Y448" s="385" t="n"/>
      <c r="Z448" s="385" t="n"/>
    </row>
    <row r="449" ht="14.25" customHeight="1">
      <c r="A449" s="386" t="inlineStr">
        <is>
          <t>Вареные колбасы</t>
        </is>
      </c>
      <c r="B449" s="653" t="n"/>
      <c r="C449" s="653" t="n"/>
      <c r="D449" s="653" t="n"/>
      <c r="E449" s="653" t="n"/>
      <c r="F449" s="653" t="n"/>
      <c r="G449" s="653" t="n"/>
      <c r="H449" s="653" t="n"/>
      <c r="I449" s="653" t="n"/>
      <c r="J449" s="653" t="n"/>
      <c r="K449" s="653" t="n"/>
      <c r="L449" s="653" t="n"/>
      <c r="M449" s="653" t="n"/>
      <c r="N449" s="653" t="n"/>
      <c r="O449" s="653" t="n"/>
      <c r="P449" s="653" t="n"/>
      <c r="Q449" s="653" t="n"/>
      <c r="R449" s="653" t="n"/>
      <c r="S449" s="653" t="n"/>
      <c r="T449" s="653" t="n"/>
      <c r="U449" s="653" t="n"/>
      <c r="V449" s="653" t="n"/>
      <c r="W449" s="653" t="n"/>
      <c r="X449" s="653" t="n"/>
      <c r="Y449" s="386" t="n"/>
      <c r="Z449" s="386" t="n"/>
    </row>
    <row r="450" ht="27" customHeight="1">
      <c r="A450" s="64" t="inlineStr">
        <is>
          <t>SU002807</t>
        </is>
      </c>
      <c r="B450" s="64" t="inlineStr">
        <is>
          <t>P003583</t>
        </is>
      </c>
      <c r="C450" s="37" t="n">
        <v>4301011585</v>
      </c>
      <c r="D450" s="387" t="n">
        <v>4640242180441</v>
      </c>
      <c r="E450" s="665" t="n"/>
      <c r="F450" s="697" t="n">
        <v>1.5</v>
      </c>
      <c r="G450" s="38" t="n">
        <v>8</v>
      </c>
      <c r="H450" s="697" t="n">
        <v>12</v>
      </c>
      <c r="I450" s="697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5" t="inlineStr">
        <is>
          <t>Вареные колбасы «Муромская» Весовой п/а ТМ «Зареченские»</t>
        </is>
      </c>
      <c r="O450" s="699" t="n"/>
      <c r="P450" s="699" t="n"/>
      <c r="Q450" s="699" t="n"/>
      <c r="R450" s="665" t="n"/>
      <c r="S450" s="40" t="inlineStr"/>
      <c r="T450" s="40" t="inlineStr"/>
      <c r="U450" s="41" t="inlineStr">
        <is>
          <t>кг</t>
        </is>
      </c>
      <c r="V450" s="700" t="n">
        <v>0</v>
      </c>
      <c r="W450" s="70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 ht="27" customHeight="1">
      <c r="A451" s="64" t="inlineStr">
        <is>
          <t>SU002808</t>
        </is>
      </c>
      <c r="B451" s="64" t="inlineStr">
        <is>
          <t>P003582</t>
        </is>
      </c>
      <c r="C451" s="37" t="n">
        <v>4301011584</v>
      </c>
      <c r="D451" s="387" t="n">
        <v>4640242180564</v>
      </c>
      <c r="E451" s="665" t="n"/>
      <c r="F451" s="697" t="n">
        <v>1.5</v>
      </c>
      <c r="G451" s="38" t="n">
        <v>8</v>
      </c>
      <c r="H451" s="697" t="n">
        <v>12</v>
      </c>
      <c r="I451" s="697" t="n">
        <v>12.48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46" t="inlineStr">
        <is>
          <t>Вареные колбасы «Нежная» НТУ Весовые П/а ТМ «Зареченские»</t>
        </is>
      </c>
      <c r="O451" s="699" t="n"/>
      <c r="P451" s="699" t="n"/>
      <c r="Q451" s="699" t="n"/>
      <c r="R451" s="665" t="n"/>
      <c r="S451" s="40" t="inlineStr"/>
      <c r="T451" s="40" t="inlineStr"/>
      <c r="U451" s="41" t="inlineStr">
        <is>
          <t>кг</t>
        </is>
      </c>
      <c r="V451" s="700" t="n">
        <v>0</v>
      </c>
      <c r="W451" s="70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>
      <c r="A452" s="395" t="n"/>
      <c r="B452" s="653" t="n"/>
      <c r="C452" s="653" t="n"/>
      <c r="D452" s="653" t="n"/>
      <c r="E452" s="653" t="n"/>
      <c r="F452" s="653" t="n"/>
      <c r="G452" s="653" t="n"/>
      <c r="H452" s="653" t="n"/>
      <c r="I452" s="653" t="n"/>
      <c r="J452" s="653" t="n"/>
      <c r="K452" s="653" t="n"/>
      <c r="L452" s="653" t="n"/>
      <c r="M452" s="702" t="n"/>
      <c r="N452" s="703" t="inlineStr">
        <is>
          <t>Итого</t>
        </is>
      </c>
      <c r="O452" s="673" t="n"/>
      <c r="P452" s="673" t="n"/>
      <c r="Q452" s="673" t="n"/>
      <c r="R452" s="673" t="n"/>
      <c r="S452" s="673" t="n"/>
      <c r="T452" s="674" t="n"/>
      <c r="U452" s="43" t="inlineStr">
        <is>
          <t>кор</t>
        </is>
      </c>
      <c r="V452" s="704">
        <f>IFERROR(V450/H450,"0")+IFERROR(V451/H451,"0")</f>
        <v/>
      </c>
      <c r="W452" s="704">
        <f>IFERROR(W450/H450,"0")+IFERROR(W451/H451,"0")</f>
        <v/>
      </c>
      <c r="X452" s="704">
        <f>IFERROR(IF(X450="",0,X450),"0")+IFERROR(IF(X451="",0,X451),"0")</f>
        <v/>
      </c>
      <c r="Y452" s="705" t="n"/>
      <c r="Z452" s="705" t="n"/>
    </row>
    <row r="453">
      <c r="A453" s="653" t="n"/>
      <c r="B453" s="653" t="n"/>
      <c r="C453" s="653" t="n"/>
      <c r="D453" s="653" t="n"/>
      <c r="E453" s="653" t="n"/>
      <c r="F453" s="653" t="n"/>
      <c r="G453" s="653" t="n"/>
      <c r="H453" s="653" t="n"/>
      <c r="I453" s="653" t="n"/>
      <c r="J453" s="653" t="n"/>
      <c r="K453" s="653" t="n"/>
      <c r="L453" s="653" t="n"/>
      <c r="M453" s="702" t="n"/>
      <c r="N453" s="703" t="inlineStr">
        <is>
          <t>Итого</t>
        </is>
      </c>
      <c r="O453" s="673" t="n"/>
      <c r="P453" s="673" t="n"/>
      <c r="Q453" s="673" t="n"/>
      <c r="R453" s="673" t="n"/>
      <c r="S453" s="673" t="n"/>
      <c r="T453" s="674" t="n"/>
      <c r="U453" s="43" t="inlineStr">
        <is>
          <t>кг</t>
        </is>
      </c>
      <c r="V453" s="704">
        <f>IFERROR(SUM(V450:V451),"0")</f>
        <v/>
      </c>
      <c r="W453" s="704">
        <f>IFERROR(SUM(W450:W451),"0")</f>
        <v/>
      </c>
      <c r="X453" s="43" t="n"/>
      <c r="Y453" s="705" t="n"/>
      <c r="Z453" s="705" t="n"/>
    </row>
    <row r="454" ht="14.25" customHeight="1">
      <c r="A454" s="386" t="inlineStr">
        <is>
          <t>Ветчины</t>
        </is>
      </c>
      <c r="B454" s="653" t="n"/>
      <c r="C454" s="653" t="n"/>
      <c r="D454" s="653" t="n"/>
      <c r="E454" s="653" t="n"/>
      <c r="F454" s="653" t="n"/>
      <c r="G454" s="653" t="n"/>
      <c r="H454" s="653" t="n"/>
      <c r="I454" s="653" t="n"/>
      <c r="J454" s="653" t="n"/>
      <c r="K454" s="653" t="n"/>
      <c r="L454" s="653" t="n"/>
      <c r="M454" s="653" t="n"/>
      <c r="N454" s="653" t="n"/>
      <c r="O454" s="653" t="n"/>
      <c r="P454" s="653" t="n"/>
      <c r="Q454" s="653" t="n"/>
      <c r="R454" s="653" t="n"/>
      <c r="S454" s="653" t="n"/>
      <c r="T454" s="653" t="n"/>
      <c r="U454" s="653" t="n"/>
      <c r="V454" s="653" t="n"/>
      <c r="W454" s="653" t="n"/>
      <c r="X454" s="653" t="n"/>
      <c r="Y454" s="386" t="n"/>
      <c r="Z454" s="386" t="n"/>
    </row>
    <row r="455" ht="27" customHeight="1">
      <c r="A455" s="64" t="inlineStr">
        <is>
          <t>SU002811</t>
        </is>
      </c>
      <c r="B455" s="64" t="inlineStr">
        <is>
          <t>P003588</t>
        </is>
      </c>
      <c r="C455" s="37" t="n">
        <v>4301020260</v>
      </c>
      <c r="D455" s="387" t="n">
        <v>4640242180526</v>
      </c>
      <c r="E455" s="665" t="n"/>
      <c r="F455" s="697" t="n">
        <v>1.8</v>
      </c>
      <c r="G455" s="38" t="n">
        <v>6</v>
      </c>
      <c r="H455" s="697" t="n">
        <v>10.8</v>
      </c>
      <c r="I455" s="697" t="n">
        <v>11.28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7" t="inlineStr">
        <is>
          <t>Ветчины «Нежная» Весовой п/а ТМ «Зареченские» большой батон</t>
        </is>
      </c>
      <c r="O455" s="699" t="n"/>
      <c r="P455" s="699" t="n"/>
      <c r="Q455" s="699" t="n"/>
      <c r="R455" s="665" t="n"/>
      <c r="S455" s="40" t="inlineStr"/>
      <c r="T455" s="40" t="inlineStr"/>
      <c r="U455" s="41" t="inlineStr">
        <is>
          <t>кг</t>
        </is>
      </c>
      <c r="V455" s="700" t="n">
        <v>0</v>
      </c>
      <c r="W455" s="701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 ht="16.5" customHeight="1">
      <c r="A456" s="64" t="inlineStr">
        <is>
          <t>SU002806</t>
        </is>
      </c>
      <c r="B456" s="64" t="inlineStr">
        <is>
          <t>P003591</t>
        </is>
      </c>
      <c r="C456" s="37" t="n">
        <v>4301020269</v>
      </c>
      <c r="D456" s="387" t="n">
        <v>4640242180519</v>
      </c>
      <c r="E456" s="665" t="n"/>
      <c r="F456" s="697" t="n">
        <v>1.35</v>
      </c>
      <c r="G456" s="38" t="n">
        <v>8</v>
      </c>
      <c r="H456" s="697" t="n">
        <v>10.8</v>
      </c>
      <c r="I456" s="697" t="n">
        <v>11.28</v>
      </c>
      <c r="J456" s="38" t="n">
        <v>56</v>
      </c>
      <c r="K456" s="38" t="inlineStr">
        <is>
          <t>8</t>
        </is>
      </c>
      <c r="L456" s="39" t="inlineStr">
        <is>
          <t>СК3</t>
        </is>
      </c>
      <c r="M456" s="38" t="n">
        <v>50</v>
      </c>
      <c r="N456" s="948" t="inlineStr">
        <is>
          <t>Ветчины «Нежная» Весовой п/а ТМ «Зареченские»</t>
        </is>
      </c>
      <c r="O456" s="699" t="n"/>
      <c r="P456" s="699" t="n"/>
      <c r="Q456" s="699" t="n"/>
      <c r="R456" s="665" t="n"/>
      <c r="S456" s="40" t="inlineStr"/>
      <c r="T456" s="40" t="inlineStr"/>
      <c r="U456" s="41" t="inlineStr">
        <is>
          <t>кг</t>
        </is>
      </c>
      <c r="V456" s="700" t="n">
        <v>0</v>
      </c>
      <c r="W456" s="70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6" t="inlineStr">
        <is>
          <t>КИ</t>
        </is>
      </c>
    </row>
    <row r="457">
      <c r="A457" s="395" t="n"/>
      <c r="B457" s="653" t="n"/>
      <c r="C457" s="653" t="n"/>
      <c r="D457" s="653" t="n"/>
      <c r="E457" s="653" t="n"/>
      <c r="F457" s="653" t="n"/>
      <c r="G457" s="653" t="n"/>
      <c r="H457" s="653" t="n"/>
      <c r="I457" s="653" t="n"/>
      <c r="J457" s="653" t="n"/>
      <c r="K457" s="653" t="n"/>
      <c r="L457" s="653" t="n"/>
      <c r="M457" s="702" t="n"/>
      <c r="N457" s="703" t="inlineStr">
        <is>
          <t>Итого</t>
        </is>
      </c>
      <c r="O457" s="673" t="n"/>
      <c r="P457" s="673" t="n"/>
      <c r="Q457" s="673" t="n"/>
      <c r="R457" s="673" t="n"/>
      <c r="S457" s="673" t="n"/>
      <c r="T457" s="674" t="n"/>
      <c r="U457" s="43" t="inlineStr">
        <is>
          <t>кор</t>
        </is>
      </c>
      <c r="V457" s="704">
        <f>IFERROR(V455/H455,"0")+IFERROR(V456/H456,"0")</f>
        <v/>
      </c>
      <c r="W457" s="704">
        <f>IFERROR(W455/H455,"0")+IFERROR(W456/H456,"0")</f>
        <v/>
      </c>
      <c r="X457" s="704">
        <f>IFERROR(IF(X455="",0,X455),"0")+IFERROR(IF(X456="",0,X456),"0")</f>
        <v/>
      </c>
      <c r="Y457" s="705" t="n"/>
      <c r="Z457" s="705" t="n"/>
    </row>
    <row r="458">
      <c r="A458" s="653" t="n"/>
      <c r="B458" s="653" t="n"/>
      <c r="C458" s="653" t="n"/>
      <c r="D458" s="653" t="n"/>
      <c r="E458" s="653" t="n"/>
      <c r="F458" s="653" t="n"/>
      <c r="G458" s="653" t="n"/>
      <c r="H458" s="653" t="n"/>
      <c r="I458" s="653" t="n"/>
      <c r="J458" s="653" t="n"/>
      <c r="K458" s="653" t="n"/>
      <c r="L458" s="653" t="n"/>
      <c r="M458" s="702" t="n"/>
      <c r="N458" s="703" t="inlineStr">
        <is>
          <t>Итого</t>
        </is>
      </c>
      <c r="O458" s="673" t="n"/>
      <c r="P458" s="673" t="n"/>
      <c r="Q458" s="673" t="n"/>
      <c r="R458" s="673" t="n"/>
      <c r="S458" s="673" t="n"/>
      <c r="T458" s="674" t="n"/>
      <c r="U458" s="43" t="inlineStr">
        <is>
          <t>кг</t>
        </is>
      </c>
      <c r="V458" s="704">
        <f>IFERROR(SUM(V455:V456),"0")</f>
        <v/>
      </c>
      <c r="W458" s="704">
        <f>IFERROR(SUM(W455:W456),"0")</f>
        <v/>
      </c>
      <c r="X458" s="43" t="n"/>
      <c r="Y458" s="705" t="n"/>
      <c r="Z458" s="705" t="n"/>
    </row>
    <row r="459" ht="14.25" customHeight="1">
      <c r="A459" s="386" t="inlineStr">
        <is>
          <t>Копченые колбасы</t>
        </is>
      </c>
      <c r="B459" s="653" t="n"/>
      <c r="C459" s="653" t="n"/>
      <c r="D459" s="653" t="n"/>
      <c r="E459" s="653" t="n"/>
      <c r="F459" s="653" t="n"/>
      <c r="G459" s="653" t="n"/>
      <c r="H459" s="653" t="n"/>
      <c r="I459" s="653" t="n"/>
      <c r="J459" s="653" t="n"/>
      <c r="K459" s="653" t="n"/>
      <c r="L459" s="653" t="n"/>
      <c r="M459" s="653" t="n"/>
      <c r="N459" s="653" t="n"/>
      <c r="O459" s="653" t="n"/>
      <c r="P459" s="653" t="n"/>
      <c r="Q459" s="653" t="n"/>
      <c r="R459" s="653" t="n"/>
      <c r="S459" s="653" t="n"/>
      <c r="T459" s="653" t="n"/>
      <c r="U459" s="653" t="n"/>
      <c r="V459" s="653" t="n"/>
      <c r="W459" s="653" t="n"/>
      <c r="X459" s="653" t="n"/>
      <c r="Y459" s="386" t="n"/>
      <c r="Z459" s="386" t="n"/>
    </row>
    <row r="460" ht="27" customHeight="1">
      <c r="A460" s="64" t="inlineStr">
        <is>
          <t>SU002856</t>
        </is>
      </c>
      <c r="B460" s="64" t="inlineStr">
        <is>
          <t>P003257</t>
        </is>
      </c>
      <c r="C460" s="37" t="n">
        <v>4301031200</v>
      </c>
      <c r="D460" s="387" t="n">
        <v>4640242180489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1.84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49" t="inlineStr">
        <is>
          <t>В/к колбасы «Сервелат Рижский»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/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>
        <is>
          <t>Новинка</t>
        </is>
      </c>
      <c r="AD460" s="71" t="n"/>
      <c r="BA460" s="317" t="inlineStr">
        <is>
          <t>КИ</t>
        </is>
      </c>
    </row>
    <row r="461" ht="27" customHeight="1">
      <c r="A461" s="64" t="inlineStr">
        <is>
          <t>SU002805</t>
        </is>
      </c>
      <c r="B461" s="64" t="inlineStr">
        <is>
          <t>P003584</t>
        </is>
      </c>
      <c r="C461" s="37" t="n">
        <v>4301031280</v>
      </c>
      <c r="D461" s="387" t="n">
        <v>4640242180816</v>
      </c>
      <c r="E461" s="665" t="n"/>
      <c r="F461" s="697" t="n">
        <v>0.7</v>
      </c>
      <c r="G461" s="38" t="n">
        <v>6</v>
      </c>
      <c r="H461" s="697" t="n">
        <v>4.2</v>
      </c>
      <c r="I461" s="697" t="n">
        <v>4.46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40</v>
      </c>
      <c r="N461" s="950" t="inlineStr">
        <is>
          <t>Копченые колбасы «Сервелат Пражский» Весовой фиброуз ТМ «Зареченские»</t>
        </is>
      </c>
      <c r="O461" s="699" t="n"/>
      <c r="P461" s="699" t="n"/>
      <c r="Q461" s="699" t="n"/>
      <c r="R461" s="665" t="n"/>
      <c r="S461" s="40" t="inlineStr"/>
      <c r="T461" s="40" t="inlineStr"/>
      <c r="U461" s="41" t="inlineStr">
        <is>
          <t>кг</t>
        </is>
      </c>
      <c r="V461" s="700" t="n">
        <v>0</v>
      </c>
      <c r="W461" s="70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SU002809</t>
        </is>
      </c>
      <c r="B462" s="64" t="inlineStr">
        <is>
          <t>P003586</t>
        </is>
      </c>
      <c r="C462" s="37" t="n">
        <v>4301031244</v>
      </c>
      <c r="D462" s="387" t="n">
        <v>4640242180595</v>
      </c>
      <c r="E462" s="665" t="n"/>
      <c r="F462" s="697" t="n">
        <v>0.7</v>
      </c>
      <c r="G462" s="38" t="n">
        <v>6</v>
      </c>
      <c r="H462" s="697" t="n">
        <v>4.2</v>
      </c>
      <c r="I462" s="697" t="n">
        <v>4.46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40</v>
      </c>
      <c r="N462" s="951" t="inlineStr">
        <is>
          <t>В/к колбасы «Сервелат Рижский» НТУ Весовые Фиброуз в/у ТМ «Зареченские»</t>
        </is>
      </c>
      <c r="O462" s="699" t="n"/>
      <c r="P462" s="699" t="n"/>
      <c r="Q462" s="699" t="n"/>
      <c r="R462" s="665" t="n"/>
      <c r="S462" s="40" t="inlineStr"/>
      <c r="T462" s="40" t="inlineStr"/>
      <c r="U462" s="41" t="inlineStr">
        <is>
          <t>кг</t>
        </is>
      </c>
      <c r="V462" s="700" t="n">
        <v>0</v>
      </c>
      <c r="W462" s="70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SU002855</t>
        </is>
      </c>
      <c r="B463" s="64" t="inlineStr">
        <is>
          <t>P003261</t>
        </is>
      </c>
      <c r="C463" s="37" t="n">
        <v>4301031203</v>
      </c>
      <c r="D463" s="387" t="n">
        <v>4640242180908</v>
      </c>
      <c r="E463" s="665" t="n"/>
      <c r="F463" s="697" t="n">
        <v>0.28</v>
      </c>
      <c r="G463" s="38" t="n">
        <v>6</v>
      </c>
      <c r="H463" s="697" t="n">
        <v>1.68</v>
      </c>
      <c r="I463" s="697" t="n">
        <v>1.81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40</v>
      </c>
      <c r="N463" s="952" t="inlineStr">
        <is>
          <t>Копченые колбасы «Сервелат Пражский» срез Фикс.вес 0,28 фиброуз в/у ТМ «Зареченские»</t>
        </is>
      </c>
      <c r="O463" s="699" t="n"/>
      <c r="P463" s="699" t="n"/>
      <c r="Q463" s="699" t="n"/>
      <c r="R463" s="665" t="n"/>
      <c r="S463" s="40" t="inlineStr"/>
      <c r="T463" s="40" t="inlineStr"/>
      <c r="U463" s="41" t="inlineStr">
        <is>
          <t>кг</t>
        </is>
      </c>
      <c r="V463" s="700" t="n">
        <v>0</v>
      </c>
      <c r="W463" s="70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95" t="n"/>
      <c r="B464" s="653" t="n"/>
      <c r="C464" s="653" t="n"/>
      <c r="D464" s="653" t="n"/>
      <c r="E464" s="653" t="n"/>
      <c r="F464" s="653" t="n"/>
      <c r="G464" s="653" t="n"/>
      <c r="H464" s="653" t="n"/>
      <c r="I464" s="653" t="n"/>
      <c r="J464" s="653" t="n"/>
      <c r="K464" s="653" t="n"/>
      <c r="L464" s="653" t="n"/>
      <c r="M464" s="702" t="n"/>
      <c r="N464" s="703" t="inlineStr">
        <is>
          <t>Итого</t>
        </is>
      </c>
      <c r="O464" s="673" t="n"/>
      <c r="P464" s="673" t="n"/>
      <c r="Q464" s="673" t="n"/>
      <c r="R464" s="673" t="n"/>
      <c r="S464" s="673" t="n"/>
      <c r="T464" s="674" t="n"/>
      <c r="U464" s="43" t="inlineStr">
        <is>
          <t>кор</t>
        </is>
      </c>
      <c r="V464" s="704">
        <f>IFERROR(V460/H460,"0")+IFERROR(V461/H461,"0")+IFERROR(V462/H462,"0")+IFERROR(V463/H463,"0")</f>
        <v/>
      </c>
      <c r="W464" s="704">
        <f>IFERROR(W460/H460,"0")+IFERROR(W461/H461,"0")+IFERROR(W462/H462,"0")+IFERROR(W463/H463,"0")</f>
        <v/>
      </c>
      <c r="X464" s="704">
        <f>IFERROR(IF(X460="",0,X460),"0")+IFERROR(IF(X461="",0,X461),"0")+IFERROR(IF(X462="",0,X462),"0")+IFERROR(IF(X463="",0,X463),"0")</f>
        <v/>
      </c>
      <c r="Y464" s="705" t="n"/>
      <c r="Z464" s="705" t="n"/>
    </row>
    <row r="465">
      <c r="A465" s="653" t="n"/>
      <c r="B465" s="653" t="n"/>
      <c r="C465" s="653" t="n"/>
      <c r="D465" s="653" t="n"/>
      <c r="E465" s="653" t="n"/>
      <c r="F465" s="653" t="n"/>
      <c r="G465" s="653" t="n"/>
      <c r="H465" s="653" t="n"/>
      <c r="I465" s="653" t="n"/>
      <c r="J465" s="653" t="n"/>
      <c r="K465" s="653" t="n"/>
      <c r="L465" s="653" t="n"/>
      <c r="M465" s="702" t="n"/>
      <c r="N465" s="703" t="inlineStr">
        <is>
          <t>Итого</t>
        </is>
      </c>
      <c r="O465" s="673" t="n"/>
      <c r="P465" s="673" t="n"/>
      <c r="Q465" s="673" t="n"/>
      <c r="R465" s="673" t="n"/>
      <c r="S465" s="673" t="n"/>
      <c r="T465" s="674" t="n"/>
      <c r="U465" s="43" t="inlineStr">
        <is>
          <t>кг</t>
        </is>
      </c>
      <c r="V465" s="704">
        <f>IFERROR(SUM(V460:V463),"0")</f>
        <v/>
      </c>
      <c r="W465" s="704">
        <f>IFERROR(SUM(W460:W463),"0")</f>
        <v/>
      </c>
      <c r="X465" s="43" t="n"/>
      <c r="Y465" s="705" t="n"/>
      <c r="Z465" s="705" t="n"/>
    </row>
    <row r="466" ht="14.25" customHeight="1">
      <c r="A466" s="386" t="inlineStr">
        <is>
          <t>Сосиски</t>
        </is>
      </c>
      <c r="B466" s="653" t="n"/>
      <c r="C466" s="653" t="n"/>
      <c r="D466" s="653" t="n"/>
      <c r="E466" s="653" t="n"/>
      <c r="F466" s="653" t="n"/>
      <c r="G466" s="653" t="n"/>
      <c r="H466" s="653" t="n"/>
      <c r="I466" s="653" t="n"/>
      <c r="J466" s="653" t="n"/>
      <c r="K466" s="653" t="n"/>
      <c r="L466" s="653" t="n"/>
      <c r="M466" s="653" t="n"/>
      <c r="N466" s="653" t="n"/>
      <c r="O466" s="653" t="n"/>
      <c r="P466" s="653" t="n"/>
      <c r="Q466" s="653" t="n"/>
      <c r="R466" s="653" t="n"/>
      <c r="S466" s="653" t="n"/>
      <c r="T466" s="653" t="n"/>
      <c r="U466" s="653" t="n"/>
      <c r="V466" s="653" t="n"/>
      <c r="W466" s="653" t="n"/>
      <c r="X466" s="653" t="n"/>
      <c r="Y466" s="386" t="n"/>
      <c r="Z466" s="386" t="n"/>
    </row>
    <row r="467" ht="27" customHeight="1">
      <c r="A467" s="64" t="inlineStr">
        <is>
          <t>SU002812</t>
        </is>
      </c>
      <c r="B467" s="64" t="inlineStr">
        <is>
          <t>P003218</t>
        </is>
      </c>
      <c r="C467" s="37" t="n">
        <v>4301051390</v>
      </c>
      <c r="D467" s="387" t="n">
        <v>4640242181233</v>
      </c>
      <c r="E467" s="665" t="n"/>
      <c r="F467" s="697" t="n">
        <v>0.3</v>
      </c>
      <c r="G467" s="38" t="n">
        <v>6</v>
      </c>
      <c r="H467" s="697" t="n">
        <v>1.8</v>
      </c>
      <c r="I467" s="697" t="n">
        <v>1.984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3" t="inlineStr">
        <is>
          <t>Сосиски «Датские» Фикс.вес 0,3 П/а мгс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>
        <is>
          <t>Новинка</t>
        </is>
      </c>
      <c r="AD467" s="71" t="n"/>
      <c r="BA467" s="321" t="inlineStr">
        <is>
          <t>КИ</t>
        </is>
      </c>
    </row>
    <row r="468" ht="27" customHeight="1">
      <c r="A468" s="64" t="inlineStr">
        <is>
          <t>SU002922</t>
        </is>
      </c>
      <c r="B468" s="64" t="inlineStr">
        <is>
          <t>P003358</t>
        </is>
      </c>
      <c r="C468" s="37" t="n">
        <v>4301051448</v>
      </c>
      <c r="D468" s="387" t="n">
        <v>4640242181226</v>
      </c>
      <c r="E468" s="665" t="n"/>
      <c r="F468" s="697" t="n">
        <v>0.3</v>
      </c>
      <c r="G468" s="38" t="n">
        <v>6</v>
      </c>
      <c r="H468" s="697" t="n">
        <v>1.8</v>
      </c>
      <c r="I468" s="697" t="n">
        <v>1.972</v>
      </c>
      <c r="J468" s="38" t="n">
        <v>234</v>
      </c>
      <c r="K468" s="38" t="inlineStr">
        <is>
          <t>18</t>
        </is>
      </c>
      <c r="L468" s="39" t="inlineStr">
        <is>
          <t>СК2</t>
        </is>
      </c>
      <c r="M468" s="38" t="n">
        <v>30</v>
      </c>
      <c r="N468" s="954" t="inlineStr">
        <is>
          <t>Сосиски «Сочные» Фикс.Вес 0,3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IFERROR(IF(W468=0,"",ROUNDUP(W468/H468,0)*0.00502),"")</f>
        <v/>
      </c>
      <c r="Y468" s="69" t="inlineStr"/>
      <c r="Z468" s="70" t="inlineStr">
        <is>
          <t>Новинка</t>
        </is>
      </c>
      <c r="AD468" s="71" t="n"/>
      <c r="BA468" s="322" t="inlineStr">
        <is>
          <t>КИ</t>
        </is>
      </c>
    </row>
    <row r="469" ht="27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87" t="n">
        <v>4680115880870</v>
      </c>
      <c r="E469" s="665" t="n"/>
      <c r="F469" s="697" t="n">
        <v>1.3</v>
      </c>
      <c r="G469" s="38" t="n">
        <v>6</v>
      </c>
      <c r="H469" s="697" t="n">
        <v>7.8</v>
      </c>
      <c r="I469" s="697" t="n">
        <v>8.364000000000001</v>
      </c>
      <c r="J469" s="38" t="n">
        <v>56</v>
      </c>
      <c r="K469" s="38" t="inlineStr">
        <is>
          <t>8</t>
        </is>
      </c>
      <c r="L469" s="39" t="inlineStr">
        <is>
          <t>СК3</t>
        </is>
      </c>
      <c r="M469" s="38" t="n">
        <v>40</v>
      </c>
      <c r="N469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699" t="n"/>
      <c r="P469" s="699" t="n"/>
      <c r="Q469" s="699" t="n"/>
      <c r="R469" s="665" t="n"/>
      <c r="S469" s="40" t="inlineStr"/>
      <c r="T469" s="40" t="inlineStr"/>
      <c r="U469" s="41" t="inlineStr">
        <is>
          <t>кг</t>
        </is>
      </c>
      <c r="V469" s="700" t="n">
        <v>0</v>
      </c>
      <c r="W469" s="701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3" t="inlineStr">
        <is>
          <t>КИ</t>
        </is>
      </c>
    </row>
    <row r="470" ht="27" customHeight="1">
      <c r="A470" s="64" t="inlineStr">
        <is>
          <t>SU002803</t>
        </is>
      </c>
      <c r="B470" s="64" t="inlineStr">
        <is>
          <t>P003590</t>
        </is>
      </c>
      <c r="C470" s="37" t="n">
        <v>4301051510</v>
      </c>
      <c r="D470" s="387" t="n">
        <v>4640242180540</v>
      </c>
      <c r="E470" s="665" t="n"/>
      <c r="F470" s="697" t="n">
        <v>1.3</v>
      </c>
      <c r="G470" s="38" t="n">
        <v>6</v>
      </c>
      <c r="H470" s="697" t="n">
        <v>7.8</v>
      </c>
      <c r="I470" s="697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30</v>
      </c>
      <c r="N470" s="956" t="inlineStr">
        <is>
          <t>Сосиски «Сочные» Весовой п/а ТМ «Зареченские»</t>
        </is>
      </c>
      <c r="O470" s="699" t="n"/>
      <c r="P470" s="699" t="n"/>
      <c r="Q470" s="699" t="n"/>
      <c r="R470" s="665" t="n"/>
      <c r="S470" s="40" t="inlineStr"/>
      <c r="T470" s="40" t="inlineStr"/>
      <c r="U470" s="41" t="inlineStr">
        <is>
          <t>кг</t>
        </is>
      </c>
      <c r="V470" s="700" t="n">
        <v>0</v>
      </c>
      <c r="W470" s="701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4" t="inlineStr">
        <is>
          <t>КИ</t>
        </is>
      </c>
    </row>
    <row r="471" ht="27" customHeight="1">
      <c r="A471" s="64" t="inlineStr">
        <is>
          <t>SU002804</t>
        </is>
      </c>
      <c r="B471" s="64" t="inlineStr">
        <is>
          <t>P003585</t>
        </is>
      </c>
      <c r="C471" s="37" t="n">
        <v>4301051508</v>
      </c>
      <c r="D471" s="387" t="n">
        <v>4640242180557</v>
      </c>
      <c r="E471" s="665" t="n"/>
      <c r="F471" s="697" t="n">
        <v>0.5</v>
      </c>
      <c r="G471" s="38" t="n">
        <v>6</v>
      </c>
      <c r="H471" s="697" t="n">
        <v>3</v>
      </c>
      <c r="I471" s="697" t="n">
        <v>3.284</v>
      </c>
      <c r="J471" s="38" t="n">
        <v>156</v>
      </c>
      <c r="K471" s="38" t="inlineStr">
        <is>
          <t>12</t>
        </is>
      </c>
      <c r="L471" s="39" t="inlineStr">
        <is>
          <t>СК2</t>
        </is>
      </c>
      <c r="M471" s="38" t="n">
        <v>30</v>
      </c>
      <c r="N471" s="957" t="inlineStr">
        <is>
          <t>Сосиски «Сочные» Фикс.вес 0,5 п/а ТМ «Зареченские»</t>
        </is>
      </c>
      <c r="O471" s="699" t="n"/>
      <c r="P471" s="699" t="n"/>
      <c r="Q471" s="699" t="n"/>
      <c r="R471" s="665" t="n"/>
      <c r="S471" s="40" t="inlineStr"/>
      <c r="T471" s="40" t="inlineStr"/>
      <c r="U471" s="41" t="inlineStr">
        <is>
          <t>кг</t>
        </is>
      </c>
      <c r="V471" s="700" t="n">
        <v>0</v>
      </c>
      <c r="W471" s="701">
        <f>IFERROR(IF(V471="",0,CEILING((V471/$H471),1)*$H471),"")</f>
        <v/>
      </c>
      <c r="X471" s="42">
        <f>IFERROR(IF(W471=0,"",ROUNDUP(W471/H471,0)*0.00753),"")</f>
        <v/>
      </c>
      <c r="Y471" s="69" t="inlineStr"/>
      <c r="Z471" s="70" t="inlineStr"/>
      <c r="AD471" s="71" t="n"/>
      <c r="BA471" s="325" t="inlineStr">
        <is>
          <t>КИ</t>
        </is>
      </c>
    </row>
    <row r="472">
      <c r="A472" s="395" t="n"/>
      <c r="B472" s="653" t="n"/>
      <c r="C472" s="653" t="n"/>
      <c r="D472" s="653" t="n"/>
      <c r="E472" s="653" t="n"/>
      <c r="F472" s="653" t="n"/>
      <c r="G472" s="653" t="n"/>
      <c r="H472" s="653" t="n"/>
      <c r="I472" s="653" t="n"/>
      <c r="J472" s="653" t="n"/>
      <c r="K472" s="653" t="n"/>
      <c r="L472" s="653" t="n"/>
      <c r="M472" s="702" t="n"/>
      <c r="N472" s="703" t="inlineStr">
        <is>
          <t>Итого</t>
        </is>
      </c>
      <c r="O472" s="673" t="n"/>
      <c r="P472" s="673" t="n"/>
      <c r="Q472" s="673" t="n"/>
      <c r="R472" s="673" t="n"/>
      <c r="S472" s="673" t="n"/>
      <c r="T472" s="674" t="n"/>
      <c r="U472" s="43" t="inlineStr">
        <is>
          <t>кор</t>
        </is>
      </c>
      <c r="V472" s="704">
        <f>IFERROR(V467/H467,"0")+IFERROR(V468/H468,"0")+IFERROR(V469/H469,"0")+IFERROR(V470/H470,"0")+IFERROR(V471/H471,"0")</f>
        <v/>
      </c>
      <c r="W472" s="704">
        <f>IFERROR(W467/H467,"0")+IFERROR(W468/H468,"0")+IFERROR(W469/H469,"0")+IFERROR(W470/H470,"0")+IFERROR(W471/H471,"0")</f>
        <v/>
      </c>
      <c r="X472" s="704">
        <f>IFERROR(IF(X467="",0,X467),"0")+IFERROR(IF(X468="",0,X468),"0")+IFERROR(IF(X469="",0,X469),"0")+IFERROR(IF(X470="",0,X470),"0")+IFERROR(IF(X471="",0,X471),"0")</f>
        <v/>
      </c>
      <c r="Y472" s="705" t="n"/>
      <c r="Z472" s="705" t="n"/>
    </row>
    <row r="473">
      <c r="A473" s="653" t="n"/>
      <c r="B473" s="653" t="n"/>
      <c r="C473" s="653" t="n"/>
      <c r="D473" s="653" t="n"/>
      <c r="E473" s="653" t="n"/>
      <c r="F473" s="653" t="n"/>
      <c r="G473" s="653" t="n"/>
      <c r="H473" s="653" t="n"/>
      <c r="I473" s="653" t="n"/>
      <c r="J473" s="653" t="n"/>
      <c r="K473" s="653" t="n"/>
      <c r="L473" s="653" t="n"/>
      <c r="M473" s="702" t="n"/>
      <c r="N473" s="703" t="inlineStr">
        <is>
          <t>Итого</t>
        </is>
      </c>
      <c r="O473" s="673" t="n"/>
      <c r="P473" s="673" t="n"/>
      <c r="Q473" s="673" t="n"/>
      <c r="R473" s="673" t="n"/>
      <c r="S473" s="673" t="n"/>
      <c r="T473" s="674" t="n"/>
      <c r="U473" s="43" t="inlineStr">
        <is>
          <t>кг</t>
        </is>
      </c>
      <c r="V473" s="704">
        <f>IFERROR(SUM(V467:V471),"0")</f>
        <v/>
      </c>
      <c r="W473" s="704">
        <f>IFERROR(SUM(W467:W471),"0")</f>
        <v/>
      </c>
      <c r="X473" s="43" t="n"/>
      <c r="Y473" s="705" t="n"/>
      <c r="Z473" s="705" t="n"/>
    </row>
    <row r="474" ht="15" customHeight="1">
      <c r="A474" s="651" t="n"/>
      <c r="B474" s="653" t="n"/>
      <c r="C474" s="653" t="n"/>
      <c r="D474" s="653" t="n"/>
      <c r="E474" s="653" t="n"/>
      <c r="F474" s="653" t="n"/>
      <c r="G474" s="653" t="n"/>
      <c r="H474" s="653" t="n"/>
      <c r="I474" s="653" t="n"/>
      <c r="J474" s="653" t="n"/>
      <c r="K474" s="653" t="n"/>
      <c r="L474" s="653" t="n"/>
      <c r="M474" s="662" t="n"/>
      <c r="N474" s="958" t="inlineStr">
        <is>
          <t>ИТОГО НЕТТО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70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43" t="n"/>
      <c r="Y474" s="705" t="n"/>
      <c r="Z474" s="705" t="n"/>
    </row>
    <row r="475">
      <c r="A475" s="653" t="n"/>
      <c r="B475" s="653" t="n"/>
      <c r="C475" s="653" t="n"/>
      <c r="D475" s="653" t="n"/>
      <c r="E475" s="653" t="n"/>
      <c r="F475" s="653" t="n"/>
      <c r="G475" s="653" t="n"/>
      <c r="H475" s="653" t="n"/>
      <c r="I475" s="653" t="n"/>
      <c r="J475" s="653" t="n"/>
      <c r="K475" s="653" t="n"/>
      <c r="L475" s="653" t="n"/>
      <c r="M475" s="662" t="n"/>
      <c r="N475" s="958" t="inlineStr">
        <is>
          <t>ИТОГО БРУТТО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кг</t>
        </is>
      </c>
      <c r="V475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43" t="n"/>
      <c r="Y475" s="705" t="n"/>
      <c r="Z475" s="705" t="n"/>
    </row>
    <row r="476">
      <c r="A476" s="653" t="n"/>
      <c r="B476" s="653" t="n"/>
      <c r="C476" s="653" t="n"/>
      <c r="D476" s="653" t="n"/>
      <c r="E476" s="653" t="n"/>
      <c r="F476" s="653" t="n"/>
      <c r="G476" s="653" t="n"/>
      <c r="H476" s="653" t="n"/>
      <c r="I476" s="653" t="n"/>
      <c r="J476" s="653" t="n"/>
      <c r="K476" s="653" t="n"/>
      <c r="L476" s="653" t="n"/>
      <c r="M476" s="662" t="n"/>
      <c r="N476" s="958" t="inlineStr">
        <is>
          <t>Кол-во паллет</t>
        </is>
      </c>
      <c r="O476" s="656" t="n"/>
      <c r="P476" s="656" t="n"/>
      <c r="Q476" s="656" t="n"/>
      <c r="R476" s="656" t="n"/>
      <c r="S476" s="656" t="n"/>
      <c r="T476" s="657" t="n"/>
      <c r="U476" s="43" t="inlineStr">
        <is>
          <t>шт</t>
        </is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43" t="n"/>
      <c r="Y476" s="705" t="n"/>
      <c r="Z476" s="705" t="n"/>
    </row>
    <row r="477">
      <c r="A477" s="653" t="n"/>
      <c r="B477" s="653" t="n"/>
      <c r="C477" s="653" t="n"/>
      <c r="D477" s="653" t="n"/>
      <c r="E477" s="653" t="n"/>
      <c r="F477" s="653" t="n"/>
      <c r="G477" s="653" t="n"/>
      <c r="H477" s="653" t="n"/>
      <c r="I477" s="653" t="n"/>
      <c r="J477" s="653" t="n"/>
      <c r="K477" s="653" t="n"/>
      <c r="L477" s="653" t="n"/>
      <c r="M477" s="662" t="n"/>
      <c r="N477" s="958" t="inlineStr">
        <is>
          <t>Вес брутто  с паллетами</t>
        </is>
      </c>
      <c r="O477" s="656" t="n"/>
      <c r="P477" s="656" t="n"/>
      <c r="Q477" s="656" t="n"/>
      <c r="R477" s="656" t="n"/>
      <c r="S477" s="656" t="n"/>
      <c r="T477" s="657" t="n"/>
      <c r="U477" s="43" t="inlineStr">
        <is>
          <t>кг</t>
        </is>
      </c>
      <c r="V477" s="704">
        <f>GrossWeightTotal+PalletQtyTotal*25</f>
        <v/>
      </c>
      <c r="W477" s="704">
        <f>GrossWeightTotalR+PalletQtyTotalR*25</f>
        <v/>
      </c>
      <c r="X477" s="43" t="n"/>
      <c r="Y477" s="705" t="n"/>
      <c r="Z477" s="705" t="n"/>
    </row>
    <row r="478">
      <c r="A478" s="653" t="n"/>
      <c r="B478" s="653" t="n"/>
      <c r="C478" s="653" t="n"/>
      <c r="D478" s="653" t="n"/>
      <c r="E478" s="653" t="n"/>
      <c r="F478" s="653" t="n"/>
      <c r="G478" s="653" t="n"/>
      <c r="H478" s="653" t="n"/>
      <c r="I478" s="653" t="n"/>
      <c r="J478" s="653" t="n"/>
      <c r="K478" s="653" t="n"/>
      <c r="L478" s="653" t="n"/>
      <c r="M478" s="662" t="n"/>
      <c r="N478" s="958" t="inlineStr">
        <is>
          <t>Кол-во коробок</t>
        </is>
      </c>
      <c r="O478" s="656" t="n"/>
      <c r="P478" s="656" t="n"/>
      <c r="Q478" s="656" t="n"/>
      <c r="R478" s="656" t="n"/>
      <c r="S478" s="656" t="n"/>
      <c r="T478" s="657" t="n"/>
      <c r="U478" s="43" t="inlineStr">
        <is>
          <t>шт</t>
        </is>
      </c>
      <c r="V478" s="70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70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43" t="n"/>
      <c r="Y478" s="705" t="n"/>
      <c r="Z478" s="705" t="n"/>
    </row>
    <row r="479" ht="14.25" customHeight="1">
      <c r="A479" s="653" t="n"/>
      <c r="B479" s="653" t="n"/>
      <c r="C479" s="653" t="n"/>
      <c r="D479" s="653" t="n"/>
      <c r="E479" s="653" t="n"/>
      <c r="F479" s="653" t="n"/>
      <c r="G479" s="653" t="n"/>
      <c r="H479" s="653" t="n"/>
      <c r="I479" s="653" t="n"/>
      <c r="J479" s="653" t="n"/>
      <c r="K479" s="653" t="n"/>
      <c r="L479" s="653" t="n"/>
      <c r="M479" s="662" t="n"/>
      <c r="N479" s="958" t="inlineStr">
        <is>
          <t>Объем заказа</t>
        </is>
      </c>
      <c r="O479" s="656" t="n"/>
      <c r="P479" s="656" t="n"/>
      <c r="Q479" s="656" t="n"/>
      <c r="R479" s="656" t="n"/>
      <c r="S479" s="656" t="n"/>
      <c r="T479" s="657" t="n"/>
      <c r="U479" s="46" t="inlineStr">
        <is>
          <t>м3</t>
        </is>
      </c>
      <c r="V479" s="43" t="n"/>
      <c r="W479" s="43" t="n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705" t="n"/>
      <c r="Z479" s="705" t="n"/>
    </row>
    <row r="480" ht="13.5" customHeight="1" thickBot="1"/>
    <row r="481" ht="27" customHeight="1" thickBot="1" thickTop="1">
      <c r="A481" s="47" t="inlineStr">
        <is>
          <t>ТОРГОВАЯ МАРКА</t>
        </is>
      </c>
      <c r="B481" s="652" t="inlineStr">
        <is>
          <t>Ядрена копоть</t>
        </is>
      </c>
      <c r="C481" s="652" t="inlineStr">
        <is>
          <t>Вязанка</t>
        </is>
      </c>
      <c r="D481" s="959" t="n"/>
      <c r="E481" s="959" t="n"/>
      <c r="F481" s="960" t="n"/>
      <c r="G481" s="652" t="inlineStr">
        <is>
          <t>Стародворье</t>
        </is>
      </c>
      <c r="H481" s="959" t="n"/>
      <c r="I481" s="959" t="n"/>
      <c r="J481" s="959" t="n"/>
      <c r="K481" s="959" t="n"/>
      <c r="L481" s="959" t="n"/>
      <c r="M481" s="959" t="n"/>
      <c r="N481" s="960" t="n"/>
      <c r="O481" s="652" t="inlineStr">
        <is>
          <t>Особый рецепт</t>
        </is>
      </c>
      <c r="P481" s="960" t="n"/>
      <c r="Q481" s="652" t="inlineStr">
        <is>
          <t>Баварушка</t>
        </is>
      </c>
      <c r="R481" s="960" t="n"/>
      <c r="S481" s="652" t="inlineStr">
        <is>
          <t>Дугушка</t>
        </is>
      </c>
      <c r="T481" s="652" t="inlineStr">
        <is>
          <t>Зареченские</t>
        </is>
      </c>
      <c r="U481" s="653" t="n"/>
      <c r="Z481" s="61" t="n"/>
      <c r="AC481" s="653" t="n"/>
    </row>
    <row r="482" ht="14.25" customHeight="1" thickTop="1">
      <c r="A482" s="654" t="inlineStr">
        <is>
          <t>СЕРИЯ</t>
        </is>
      </c>
      <c r="B482" s="652" t="inlineStr">
        <is>
          <t>Ядрена копоть</t>
        </is>
      </c>
      <c r="C482" s="652" t="inlineStr">
        <is>
          <t>Столичная</t>
        </is>
      </c>
      <c r="D482" s="652" t="inlineStr">
        <is>
          <t>Классическая</t>
        </is>
      </c>
      <c r="E482" s="652" t="inlineStr">
        <is>
          <t>Вязанка</t>
        </is>
      </c>
      <c r="F482" s="652" t="inlineStr">
        <is>
          <t>Сливушки</t>
        </is>
      </c>
      <c r="G482" s="652" t="inlineStr">
        <is>
          <t>Золоченная в печи</t>
        </is>
      </c>
      <c r="H482" s="652" t="inlineStr">
        <is>
          <t>Мясорубская</t>
        </is>
      </c>
      <c r="I482" s="652" t="inlineStr">
        <is>
          <t>Сочинка</t>
        </is>
      </c>
      <c r="J482" s="652" t="inlineStr">
        <is>
          <t>Филедворская</t>
        </is>
      </c>
      <c r="K482" s="653" t="n"/>
      <c r="L482" s="652" t="inlineStr">
        <is>
          <t>Бордо</t>
        </is>
      </c>
      <c r="M482" s="652" t="inlineStr">
        <is>
          <t>Фирменная</t>
        </is>
      </c>
      <c r="N482" s="652" t="inlineStr">
        <is>
          <t>Бавария</t>
        </is>
      </c>
      <c r="O482" s="652" t="inlineStr">
        <is>
          <t>Особая</t>
        </is>
      </c>
      <c r="P482" s="652" t="inlineStr">
        <is>
          <t>Особая Без свинины</t>
        </is>
      </c>
      <c r="Q482" s="652" t="inlineStr">
        <is>
          <t>Филейбургская</t>
        </is>
      </c>
      <c r="R482" s="652" t="inlineStr">
        <is>
          <t>Балыкбургская</t>
        </is>
      </c>
      <c r="S482" s="652" t="inlineStr">
        <is>
          <t>Дугушка</t>
        </is>
      </c>
      <c r="T482" s="652" t="inlineStr">
        <is>
          <t>Зареченские продукты</t>
        </is>
      </c>
      <c r="U482" s="653" t="n"/>
      <c r="Z482" s="61" t="n"/>
      <c r="AC482" s="653" t="n"/>
    </row>
    <row r="483" ht="13.5" customHeight="1" thickBot="1">
      <c r="A483" s="961" t="n"/>
      <c r="B483" s="962" t="n"/>
      <c r="C483" s="962" t="n"/>
      <c r="D483" s="962" t="n"/>
      <c r="E483" s="962" t="n"/>
      <c r="F483" s="962" t="n"/>
      <c r="G483" s="962" t="n"/>
      <c r="H483" s="962" t="n"/>
      <c r="I483" s="962" t="n"/>
      <c r="J483" s="962" t="n"/>
      <c r="K483" s="653" t="n"/>
      <c r="L483" s="962" t="n"/>
      <c r="M483" s="962" t="n"/>
      <c r="N483" s="962" t="n"/>
      <c r="O483" s="962" t="n"/>
      <c r="P483" s="962" t="n"/>
      <c r="Q483" s="962" t="n"/>
      <c r="R483" s="962" t="n"/>
      <c r="S483" s="962" t="n"/>
      <c r="T483" s="962" t="n"/>
      <c r="U483" s="653" t="n"/>
      <c r="Z483" s="61" t="n"/>
      <c r="AC483" s="653" t="n"/>
    </row>
    <row r="484" ht="18" customHeight="1" thickBot="1" thickTop="1">
      <c r="A484" s="47" t="inlineStr">
        <is>
          <t>ИТОГО, кг</t>
        </is>
      </c>
      <c r="B484" s="53">
        <f>IFERROR(W22*1,"0")+IFERROR(W26*1,"0")+IFERROR(W27*1,"0")+IFERROR(W28*1,"0")+IFERROR(W29*1,"0")+IFERROR(W30*1,"0")+IFERROR(W31*1,"0")+IFERROR(W35*1,"0")+IFERROR(W39*1,"0")+IFERROR(W43*1,"0")</f>
        <v/>
      </c>
      <c r="C484" s="53">
        <f>IFERROR(W49*1,"0")+IFERROR(W50*1,"0")</f>
        <v/>
      </c>
      <c r="D484" s="53">
        <f>IFERROR(W55*1,"0")+IFERROR(W56*1,"0")+IFERROR(W57*1,"0")+IFERROR(W58*1,"0")</f>
        <v/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53">
        <f>IFERROR(W129*1,"0")+IFERROR(W130*1,"0")+IFERROR(W131*1,"0")</f>
        <v/>
      </c>
      <c r="G484" s="53">
        <f>IFERROR(W137*1,"0")+IFERROR(W138*1,"0")+IFERROR(W139*1,"0")</f>
        <v/>
      </c>
      <c r="H484" s="53">
        <f>IFERROR(W144*1,"0")+IFERROR(W145*1,"0")+IFERROR(W146*1,"0")+IFERROR(W147*1,"0")+IFERROR(W148*1,"0")+IFERROR(W149*1,"0")+IFERROR(W150*1,"0")+IFERROR(W151*1,"0")+IFERROR(W152*1,"0")</f>
        <v/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53">
        <f>IFERROR(W202*1,"0")</f>
        <v/>
      </c>
      <c r="K484" s="653" t="n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53">
        <f>IFERROR(W266*1,"0")+IFERROR(W267*1,"0")+IFERROR(W268*1,"0")+IFERROR(W269*1,"0")+IFERROR(W270*1,"0")+IFERROR(W271*1,"0")+IFERROR(W272*1,"0")+IFERROR(W276*1,"0")+IFERROR(W277*1,"0")</f>
        <v/>
      </c>
      <c r="N484" s="53">
        <f>IFERROR(W282*1,"0")+IFERROR(W286*1,"0")+IFERROR(W290*1,"0")+IFERROR(W294*1,"0")</f>
        <v/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653" t="n"/>
      <c r="Z484" s="61" t="n"/>
      <c r="AC484" s="65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+iL+s+NvOjuC9ARaE9IpA==" formatRows="1" sort="0" spinCount="100000" hashValue="IM3EFnqKlD9H47uGlSUKX+jSzzazHLcgt76AsY5kPcsNGUIq1DvxwOPkjuF3aEmveYhVLGsq3hA7v/reGlIwk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N24:T24"/>
    <mergeCell ref="A264:X264"/>
    <mergeCell ref="H9:I9"/>
    <mergeCell ref="T482:T483"/>
    <mergeCell ref="N453:T453"/>
    <mergeCell ref="A356:X356"/>
    <mergeCell ref="N460:R460"/>
    <mergeCell ref="N267:R267"/>
    <mergeCell ref="A90:M91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N405:T405"/>
    <mergeCell ref="D238:E238"/>
    <mergeCell ref="N328:R328"/>
    <mergeCell ref="N157:R157"/>
    <mergeCell ref="N455:R455"/>
    <mergeCell ref="D78:E78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N382:T382"/>
    <mergeCell ref="D307:E307"/>
    <mergeCell ref="A338:X338"/>
    <mergeCell ref="S482:S483"/>
    <mergeCell ref="A431:M432"/>
    <mergeCell ref="D98:E98"/>
    <mergeCell ref="D73:E73"/>
    <mergeCell ref="N30:R30"/>
    <mergeCell ref="N446:T446"/>
    <mergeCell ref="A275:X275"/>
    <mergeCell ref="N44:T44"/>
    <mergeCell ref="H5:L5"/>
    <mergeCell ref="N473:T473"/>
    <mergeCell ref="A291:M292"/>
    <mergeCell ref="N346:R346"/>
    <mergeCell ref="N175:R175"/>
    <mergeCell ref="A252:X252"/>
    <mergeCell ref="B17:B18"/>
    <mergeCell ref="A222:M223"/>
    <mergeCell ref="D131:E131"/>
    <mergeCell ref="N477:T477"/>
    <mergeCell ref="N112:R112"/>
    <mergeCell ref="N106:R106"/>
    <mergeCell ref="N81:R81"/>
    <mergeCell ref="A457:M458"/>
    <mergeCell ref="N56:R56"/>
    <mergeCell ref="D124:E124"/>
    <mergeCell ref="T10:U10"/>
    <mergeCell ref="D195:E195"/>
    <mergeCell ref="D360:E360"/>
    <mergeCell ref="D189:E189"/>
    <mergeCell ref="N331:T331"/>
    <mergeCell ref="N355:T355"/>
    <mergeCell ref="D66:E66"/>
    <mergeCell ref="N181:R181"/>
    <mergeCell ref="D197:E197"/>
    <mergeCell ref="D253:E253"/>
    <mergeCell ref="A206:X206"/>
    <mergeCell ref="A433:X433"/>
    <mergeCell ref="N159:T159"/>
    <mergeCell ref="A135:X135"/>
    <mergeCell ref="N32:T32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N463:R463"/>
    <mergeCell ref="A226:M227"/>
    <mergeCell ref="D129:E129"/>
    <mergeCell ref="N359:R359"/>
    <mergeCell ref="N49:R49"/>
    <mergeCell ref="R6:S9"/>
    <mergeCell ref="D365:E365"/>
    <mergeCell ref="N207:R207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D208:E208"/>
    <mergeCell ref="AA17:AC18"/>
    <mergeCell ref="A448:X448"/>
    <mergeCell ref="D366:E366"/>
    <mergeCell ref="D300:E300"/>
    <mergeCell ref="N472:T472"/>
    <mergeCell ref="N279:T279"/>
    <mergeCell ref="N118:T118"/>
    <mergeCell ref="D139:E139"/>
    <mergeCell ref="A285:X285"/>
    <mergeCell ref="A390:X390"/>
    <mergeCell ref="N45:T45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A466:X466"/>
    <mergeCell ref="D313:E313"/>
    <mergeCell ref="A323:M324"/>
    <mergeCell ref="N364:R364"/>
    <mergeCell ref="A143:X143"/>
    <mergeCell ref="N220:R220"/>
    <mergeCell ref="D236:E236"/>
    <mergeCell ref="D55:E55"/>
    <mergeCell ref="N407:R407"/>
    <mergeCell ref="D30:E30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D417:E417"/>
    <mergeCell ref="N371:T371"/>
    <mergeCell ref="N197:R197"/>
    <mergeCell ref="F482:F483"/>
    <mergeCell ref="D69:E69"/>
    <mergeCell ref="H482:H483"/>
    <mergeCell ref="A412:M413"/>
    <mergeCell ref="O10:P10"/>
    <mergeCell ref="N75:R75"/>
    <mergeCell ref="N342:R342"/>
    <mergeCell ref="N444:R444"/>
    <mergeCell ref="N102:R102"/>
    <mergeCell ref="N400:R400"/>
    <mergeCell ref="A298:X298"/>
    <mergeCell ref="D387:E387"/>
    <mergeCell ref="D443:E443"/>
    <mergeCell ref="D272:E272"/>
    <mergeCell ref="D210:E210"/>
    <mergeCell ref="D145:E145"/>
    <mergeCell ref="D8:L8"/>
    <mergeCell ref="N287:T287"/>
    <mergeCell ref="N39:R39"/>
    <mergeCell ref="D380:E380"/>
    <mergeCell ref="D209:E209"/>
    <mergeCell ref="N402:R402"/>
    <mergeCell ref="A336:M337"/>
    <mergeCell ref="A156:X156"/>
    <mergeCell ref="D147:E147"/>
    <mergeCell ref="N116:R116"/>
    <mergeCell ref="A454:X454"/>
    <mergeCell ref="D301:E301"/>
    <mergeCell ref="D87:E87"/>
    <mergeCell ref="D122:E122"/>
    <mergeCell ref="N352:R352"/>
    <mergeCell ref="A299:X299"/>
    <mergeCell ref="N339:R339"/>
    <mergeCell ref="A293:X293"/>
    <mergeCell ref="A155:X155"/>
    <mergeCell ref="N295:T295"/>
    <mergeCell ref="N432:T432"/>
    <mergeCell ref="A391:X391"/>
    <mergeCell ref="D211:E211"/>
    <mergeCell ref="A125:M126"/>
    <mergeCell ref="N117:T117"/>
    <mergeCell ref="D1:F1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D100:E100"/>
    <mergeCell ref="N17:R18"/>
    <mergeCell ref="N129:R129"/>
    <mergeCell ref="N63:R63"/>
    <mergeCell ref="O6:P6"/>
    <mergeCell ref="N305:R305"/>
    <mergeCell ref="N365:R365"/>
    <mergeCell ref="N243:R243"/>
    <mergeCell ref="N221:R221"/>
    <mergeCell ref="N50:R50"/>
    <mergeCell ref="A246:X246"/>
    <mergeCell ref="N286:R286"/>
    <mergeCell ref="A103:M104"/>
    <mergeCell ref="N357:R357"/>
    <mergeCell ref="D158:E158"/>
    <mergeCell ref="D31:E31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N318:R318"/>
    <mergeCell ref="A244:M245"/>
    <mergeCell ref="D451:E451"/>
    <mergeCell ref="A289:X289"/>
    <mergeCell ref="D255:E255"/>
    <mergeCell ref="A23:M24"/>
    <mergeCell ref="G482:G483"/>
    <mergeCell ref="N278:T278"/>
    <mergeCell ref="I482:I483"/>
    <mergeCell ref="A308:M309"/>
    <mergeCell ref="N78:R78"/>
    <mergeCell ref="A482:A483"/>
    <mergeCell ref="N376:R376"/>
    <mergeCell ref="O11:P11"/>
    <mergeCell ref="D322:E322"/>
    <mergeCell ref="N149:R149"/>
    <mergeCell ref="D260:E260"/>
    <mergeCell ref="A201:X201"/>
    <mergeCell ref="N241:R241"/>
    <mergeCell ref="N124:R124"/>
    <mergeCell ref="A6:C6"/>
    <mergeCell ref="D113:E113"/>
    <mergeCell ref="N422:R422"/>
    <mergeCell ref="N360:R360"/>
    <mergeCell ref="AD17:AD18"/>
    <mergeCell ref="N458:T458"/>
    <mergeCell ref="D88:E88"/>
    <mergeCell ref="N80:R80"/>
    <mergeCell ref="N403:R403"/>
    <mergeCell ref="D148:E148"/>
    <mergeCell ref="N132:T132"/>
    <mergeCell ref="D26:E26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N436:R436"/>
    <mergeCell ref="A370:M371"/>
    <mergeCell ref="A5:C5"/>
    <mergeCell ref="A472:M473"/>
    <mergeCell ref="N71:R71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437:R437"/>
    <mergeCell ref="N164:T164"/>
    <mergeCell ref="A20:X20"/>
    <mergeCell ref="N291:T291"/>
    <mergeCell ref="N231:R231"/>
    <mergeCell ref="A17:A18"/>
    <mergeCell ref="C17:C18"/>
    <mergeCell ref="N358:R358"/>
    <mergeCell ref="K17:K18"/>
    <mergeCell ref="D401:E401"/>
    <mergeCell ref="D230:E230"/>
    <mergeCell ref="D339:E339"/>
    <mergeCell ref="D168:E168"/>
    <mergeCell ref="N137:R137"/>
    <mergeCell ref="D180:E180"/>
    <mergeCell ref="D9:E9"/>
    <mergeCell ref="F9:G9"/>
    <mergeCell ref="A127:X127"/>
    <mergeCell ref="N251:T251"/>
    <mergeCell ref="D167:E167"/>
    <mergeCell ref="D403:E403"/>
    <mergeCell ref="N309:T309"/>
    <mergeCell ref="D169:E169"/>
    <mergeCell ref="N82:T82"/>
    <mergeCell ref="A349:X349"/>
    <mergeCell ref="N86:R86"/>
    <mergeCell ref="N384:R384"/>
    <mergeCell ref="N213:R213"/>
    <mergeCell ref="D330:E330"/>
    <mergeCell ref="D63:E63"/>
    <mergeCell ref="A408:M409"/>
    <mergeCell ref="N344:T344"/>
    <mergeCell ref="N319:T319"/>
    <mergeCell ref="N255:R255"/>
    <mergeCell ref="N150:R150"/>
    <mergeCell ref="D96:E96"/>
    <mergeCell ref="N386:R386"/>
    <mergeCell ref="N242:R242"/>
    <mergeCell ref="O482:O483"/>
    <mergeCell ref="Q482:Q483"/>
    <mergeCell ref="N152:R152"/>
    <mergeCell ref="D27:E27"/>
    <mergeCell ref="N15:R16"/>
    <mergeCell ref="N450:R450"/>
    <mergeCell ref="D456:E456"/>
    <mergeCell ref="D116:E116"/>
    <mergeCell ref="N464:T464"/>
    <mergeCell ref="D352:E352"/>
    <mergeCell ref="N219:R219"/>
    <mergeCell ref="N194:R194"/>
    <mergeCell ref="N160:T160"/>
    <mergeCell ref="N141:T141"/>
    <mergeCell ref="D162:E162"/>
    <mergeCell ref="D460:E460"/>
    <mergeCell ref="N377:T377"/>
    <mergeCell ref="D398:E398"/>
    <mergeCell ref="D327:E327"/>
    <mergeCell ref="N233:T233"/>
    <mergeCell ref="A333:X333"/>
    <mergeCell ref="A62:X62"/>
    <mergeCell ref="N37:T37"/>
    <mergeCell ref="D106:E106"/>
    <mergeCell ref="D93:E93"/>
    <mergeCell ref="N370:T370"/>
    <mergeCell ref="D220:E220"/>
    <mergeCell ref="N441:T441"/>
    <mergeCell ref="N456:R456"/>
    <mergeCell ref="D328:E328"/>
    <mergeCell ref="A310:X310"/>
    <mergeCell ref="A166:X166"/>
    <mergeCell ref="D157:E157"/>
    <mergeCell ref="A44:M45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D109:E109"/>
    <mergeCell ref="N101:R101"/>
    <mergeCell ref="N324:T324"/>
    <mergeCell ref="D467:E467"/>
    <mergeCell ref="N138:R138"/>
    <mergeCell ref="N76:R76"/>
    <mergeCell ref="T5:U5"/>
    <mergeCell ref="N374:R374"/>
    <mergeCell ref="N174:R174"/>
    <mergeCell ref="D190:E190"/>
    <mergeCell ref="A128:X128"/>
    <mergeCell ref="U17:U18"/>
    <mergeCell ref="N361:R361"/>
    <mergeCell ref="N90:T90"/>
    <mergeCell ref="D282:E282"/>
    <mergeCell ref="D111:E111"/>
    <mergeCell ref="N388:T388"/>
    <mergeCell ref="D469:E469"/>
    <mergeCell ref="N311:R311"/>
    <mergeCell ref="D183:E183"/>
    <mergeCell ref="A136:X136"/>
    <mergeCell ref="A21:X21"/>
    <mergeCell ref="D444:E444"/>
    <mergeCell ref="D419:E419"/>
    <mergeCell ref="D248:E248"/>
    <mergeCell ref="A428:X428"/>
    <mergeCell ref="D219:E219"/>
    <mergeCell ref="N154:T154"/>
    <mergeCell ref="N83:T83"/>
    <mergeCell ref="D340:E340"/>
    <mergeCell ref="A415:X415"/>
    <mergeCell ref="N77:R77"/>
    <mergeCell ref="T6:U9"/>
    <mergeCell ref="N169:R169"/>
    <mergeCell ref="D185:E185"/>
    <mergeCell ref="N91:T91"/>
    <mergeCell ref="N389:T389"/>
    <mergeCell ref="D277:E277"/>
    <mergeCell ref="N256:T256"/>
    <mergeCell ref="N229:R229"/>
    <mergeCell ref="D43:E43"/>
    <mergeCell ref="N29:R29"/>
    <mergeCell ref="N387:R387"/>
    <mergeCell ref="D137:E137"/>
    <mergeCell ref="A203:M204"/>
    <mergeCell ref="D422:E422"/>
    <mergeCell ref="N202:R202"/>
    <mergeCell ref="N87:R87"/>
    <mergeCell ref="N31:R31"/>
    <mergeCell ref="N451:R451"/>
    <mergeCell ref="N329:R329"/>
    <mergeCell ref="N158:R158"/>
    <mergeCell ref="D130:E130"/>
    <mergeCell ref="D335:E335"/>
    <mergeCell ref="D74:E74"/>
    <mergeCell ref="D68:E68"/>
    <mergeCell ref="A34:X34"/>
    <mergeCell ref="D188:E188"/>
    <mergeCell ref="N168:R168"/>
    <mergeCell ref="D424:E424"/>
    <mergeCell ref="N260:R260"/>
    <mergeCell ref="N89:R89"/>
    <mergeCell ref="D399:E399"/>
    <mergeCell ref="A383:X383"/>
    <mergeCell ref="N274:T274"/>
    <mergeCell ref="D178:E178"/>
    <mergeCell ref="N482:N483"/>
    <mergeCell ref="A256:M257"/>
    <mergeCell ref="N26:R26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315:T315"/>
    <mergeCell ref="N121:R121"/>
    <mergeCell ref="N115:R115"/>
    <mergeCell ref="N238:R238"/>
    <mergeCell ref="D254:E254"/>
    <mergeCell ref="A381:M382"/>
    <mergeCell ref="N471:R471"/>
    <mergeCell ref="D346:E346"/>
    <mergeCell ref="N148:R148"/>
    <mergeCell ref="N179:R179"/>
    <mergeCell ref="A200:X200"/>
    <mergeCell ref="N240:R240"/>
    <mergeCell ref="A445:M446"/>
    <mergeCell ref="N215:R215"/>
    <mergeCell ref="A265:X265"/>
    <mergeCell ref="D112:E112"/>
    <mergeCell ref="N190:R190"/>
    <mergeCell ref="A140:M141"/>
    <mergeCell ref="D56:E56"/>
    <mergeCell ref="N304:R304"/>
    <mergeCell ref="Q481:R481"/>
    <mergeCell ref="A258:X258"/>
    <mergeCell ref="D176:E176"/>
    <mergeCell ref="D114:E114"/>
    <mergeCell ref="D64:E64"/>
    <mergeCell ref="D362:E362"/>
    <mergeCell ref="A171:M172"/>
    <mergeCell ref="N262:T262"/>
    <mergeCell ref="N172:T172"/>
    <mergeCell ref="N108:R108"/>
    <mergeCell ref="N199:T199"/>
    <mergeCell ref="N266:R266"/>
    <mergeCell ref="N95:R95"/>
    <mergeCell ref="N70:R70"/>
    <mergeCell ref="N457:T457"/>
    <mergeCell ref="N393:R393"/>
    <mergeCell ref="D138:E138"/>
    <mergeCell ref="D374:E374"/>
    <mergeCell ref="N330:R330"/>
    <mergeCell ref="N268:R268"/>
    <mergeCell ref="N97:R97"/>
    <mergeCell ref="A84:X84"/>
    <mergeCell ref="D438:E438"/>
    <mergeCell ref="D267:E267"/>
    <mergeCell ref="A447:X447"/>
    <mergeCell ref="D425:E425"/>
    <mergeCell ref="D359:E359"/>
    <mergeCell ref="N409:T409"/>
    <mergeCell ref="N96:R96"/>
    <mergeCell ref="H17:H18"/>
    <mergeCell ref="A331:M332"/>
    <mergeCell ref="A42:X4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D39:E39"/>
    <mergeCell ref="N187:R187"/>
    <mergeCell ref="N423:R423"/>
    <mergeCell ref="D418:E418"/>
    <mergeCell ref="D393:E393"/>
    <mergeCell ref="D89:E89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D217:E217"/>
    <mergeCell ref="O9:P9"/>
    <mergeCell ref="N22:R22"/>
    <mergeCell ref="C481:F481"/>
    <mergeCell ref="N288:T288"/>
    <mergeCell ref="D65:E65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467:R467"/>
    <mergeCell ref="D439:E439"/>
    <mergeCell ref="D317:E317"/>
    <mergeCell ref="D212:E212"/>
    <mergeCell ref="A278:M279"/>
    <mergeCell ref="D146:E146"/>
    <mergeCell ref="N125:T125"/>
    <mergeCell ref="D304:E304"/>
    <mergeCell ref="N211:R211"/>
    <mergeCell ref="N162:R162"/>
    <mergeCell ref="N398:R398"/>
    <mergeCell ref="A92:X92"/>
    <mergeCell ref="N347:T347"/>
    <mergeCell ref="B482:B483"/>
    <mergeCell ref="D368:E368"/>
    <mergeCell ref="A350:X350"/>
    <mergeCell ref="N177:R177"/>
    <mergeCell ref="N412:T412"/>
    <mergeCell ref="N335:R335"/>
    <mergeCell ref="N269:R269"/>
    <mergeCell ref="D207:E207"/>
    <mergeCell ref="D85:E85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N413:T413"/>
    <mergeCell ref="A316:X316"/>
    <mergeCell ref="A250:M251"/>
    <mergeCell ref="H10:L10"/>
    <mergeCell ref="A193:X193"/>
    <mergeCell ref="A46:X46"/>
    <mergeCell ref="D80:E80"/>
    <mergeCell ref="N188:R188"/>
    <mergeCell ref="N66:R66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373:E373"/>
    <mergeCell ref="D202:E202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N183:R183"/>
    <mergeCell ref="A117:M118"/>
    <mergeCell ref="N103:T103"/>
    <mergeCell ref="D6:L6"/>
    <mergeCell ref="O13:P13"/>
    <mergeCell ref="N419:R419"/>
    <mergeCell ref="D318:E318"/>
    <mergeCell ref="N139:R139"/>
    <mergeCell ref="N237:R237"/>
    <mergeCell ref="A319:M320"/>
    <mergeCell ref="N212:R212"/>
    <mergeCell ref="N277:R277"/>
    <mergeCell ref="D22:E22"/>
    <mergeCell ref="D149:E149"/>
    <mergeCell ref="N301:R301"/>
    <mergeCell ref="N226:T226"/>
    <mergeCell ref="A351:X351"/>
    <mergeCell ref="D385:E385"/>
    <mergeCell ref="A326:X326"/>
    <mergeCell ref="N239:R239"/>
    <mergeCell ref="N122:R122"/>
    <mergeCell ref="N276:R276"/>
    <mergeCell ref="N214:R214"/>
    <mergeCell ref="N43:R43"/>
    <mergeCell ref="N341:R341"/>
    <mergeCell ref="D86:E86"/>
    <mergeCell ref="N192:T192"/>
    <mergeCell ref="D384:E384"/>
    <mergeCell ref="D213:E213"/>
    <mergeCell ref="D151:E151"/>
    <mergeCell ref="N107:R107"/>
    <mergeCell ref="D150:E150"/>
    <mergeCell ref="D386:E386"/>
    <mergeCell ref="D215:E215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D462:E462"/>
    <mergeCell ref="N369:R369"/>
    <mergeCell ref="D437:E437"/>
    <mergeCell ref="D241:E241"/>
    <mergeCell ref="N418:R418"/>
    <mergeCell ref="N225:R225"/>
    <mergeCell ref="D35:E35"/>
    <mergeCell ref="N306:R306"/>
    <mergeCell ref="D10:E10"/>
    <mergeCell ref="F10:G10"/>
    <mergeCell ref="D305:E305"/>
    <mergeCell ref="D243:E243"/>
    <mergeCell ref="N420:R420"/>
    <mergeCell ref="D270:E270"/>
    <mergeCell ref="N320:T320"/>
    <mergeCell ref="N110:R110"/>
    <mergeCell ref="D397:E397"/>
    <mergeCell ref="N314:T314"/>
    <mergeCell ref="D99:E99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322:R322"/>
    <mergeCell ref="N189:R189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392:E392"/>
    <mergeCell ref="D221:E221"/>
    <mergeCell ref="A134:X134"/>
    <mergeCell ref="A474:M479"/>
    <mergeCell ref="N57:R57"/>
    <mergeCell ref="A262:M263"/>
    <mergeCell ref="N317:R317"/>
    <mergeCell ref="N146:R146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N308:T308"/>
    <mergeCell ref="A40:M41"/>
    <mergeCell ref="D218:E218"/>
    <mergeCell ref="N375:R375"/>
    <mergeCell ref="D247:E247"/>
    <mergeCell ref="A132:M133"/>
    <mergeCell ref="A51:M52"/>
    <mergeCell ref="N439:R439"/>
    <mergeCell ref="D249:E249"/>
    <mergeCell ref="D276:E276"/>
    <mergeCell ref="N469:R469"/>
    <mergeCell ref="D341:E341"/>
    <mergeCell ref="D170:E170"/>
    <mergeCell ref="D468:E468"/>
    <mergeCell ref="N72:R72"/>
    <mergeCell ref="O5:P5"/>
    <mergeCell ref="N248:R248"/>
    <mergeCell ref="D49:E49"/>
    <mergeCell ref="D242:E242"/>
    <mergeCell ref="A394:M395"/>
    <mergeCell ref="N435:R435"/>
    <mergeCell ref="N235:R235"/>
    <mergeCell ref="A198:M199"/>
    <mergeCell ref="N257:T257"/>
    <mergeCell ref="D120:E120"/>
    <mergeCell ref="D163:E163"/>
    <mergeCell ref="D107:E107"/>
    <mergeCell ref="F17:F18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N165:T165"/>
    <mergeCell ref="A19:X19"/>
    <mergeCell ref="D102:E102"/>
    <mergeCell ref="N259:R259"/>
    <mergeCell ref="N88:R88"/>
    <mergeCell ref="D196:E196"/>
    <mergeCell ref="A15:L15"/>
    <mergeCell ref="A48:X48"/>
    <mergeCell ref="N23:T23"/>
    <mergeCell ref="N261:R261"/>
    <mergeCell ref="N381:T381"/>
    <mergeCell ref="A347:M348"/>
    <mergeCell ref="N452:T452"/>
    <mergeCell ref="A295:M296"/>
    <mergeCell ref="N479:T479"/>
    <mergeCell ref="N217:R217"/>
    <mergeCell ref="A142:X142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A426:M427"/>
    <mergeCell ref="D237:E237"/>
    <mergeCell ref="N85:R85"/>
    <mergeCell ref="N327:R327"/>
    <mergeCell ref="A379:X379"/>
    <mergeCell ref="A325:X325"/>
    <mergeCell ref="D239:E239"/>
    <mergeCell ref="D266:E266"/>
    <mergeCell ref="C482:C483"/>
    <mergeCell ref="D95:E95"/>
    <mergeCell ref="N385:R385"/>
    <mergeCell ref="S17:T17"/>
    <mergeCell ref="Y17:Y18"/>
    <mergeCell ref="A406:X406"/>
    <mergeCell ref="D57:E57"/>
    <mergeCell ref="A8:C8"/>
    <mergeCell ref="N151:R151"/>
    <mergeCell ref="D268:E268"/>
    <mergeCell ref="D97:E97"/>
    <mergeCell ref="N180:R180"/>
    <mergeCell ref="A10:C10"/>
    <mergeCell ref="N272:R272"/>
    <mergeCell ref="A440:M441"/>
    <mergeCell ref="N247:R247"/>
    <mergeCell ref="N140:T140"/>
    <mergeCell ref="N182:R182"/>
    <mergeCell ref="N232:T232"/>
    <mergeCell ref="D184:E184"/>
    <mergeCell ref="N474:T474"/>
    <mergeCell ref="A377:M378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xZeNe7JcxNZWwgDF1sWQ==" formatRows="1" sort="0" spinCount="100000" hashValue="KSB9nJr4LZWHmbm1aBNstTx3OXarQ+9p2M66YA2MWpeD6YBHIjzTtHhSYGqOq8WM5dGuuxlj5npW4rtBsnFG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2024-01-09T09:08:00Z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